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3.xml" ContentType="application/vnd.openxmlformats-officedocument.drawing+xml"/>
  <Override PartName="/xl/comments6.xml" ContentType="application/vnd.openxmlformats-officedocument.spreadsheetml.comments+xml"/>
  <Override PartName="/xl/drawings/drawing4.xml" ContentType="application/vnd.openxmlformats-officedocument.drawing+xml"/>
  <Override PartName="/xl/comments7.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codeName="DieseArbeitsmappe" defaultThemeVersion="124226"/>
  <mc:AlternateContent xmlns:mc="http://schemas.openxmlformats.org/markup-compatibility/2006">
    <mc:Choice Requires="x15">
      <x15ac:absPath xmlns:x15ac="http://schemas.microsoft.com/office/spreadsheetml/2010/11/ac" url="\\ops.it.lan\V\dieder_j\VerlaufKotze MV - Fehler final raus\"/>
    </mc:Choice>
  </mc:AlternateContent>
  <xr:revisionPtr revIDLastSave="0" documentId="13_ncr:1_{E0DDD9FB-CF59-483C-93B3-FB8FED3B8B57}" xr6:coauthVersionLast="47" xr6:coauthVersionMax="47" xr10:uidLastSave="{00000000-0000-0000-0000-000000000000}"/>
  <bookViews>
    <workbookView xWindow="-120" yWindow="-120" windowWidth="29040" windowHeight="15840" tabRatio="749" xr2:uid="{00000000-000D-0000-FFFF-FFFF00000000}"/>
  </bookViews>
  <sheets>
    <sheet name="Info" sheetId="54" r:id="rId1"/>
    <sheet name="Info (EN)" sheetId="58" r:id="rId2"/>
    <sheet name="Bachelor EUT" sheetId="43" r:id="rId3"/>
    <sheet name="Bachelor UVT" sheetId="44" r:id="rId4"/>
    <sheet name="Bachelor MPE" sheetId="48" r:id="rId5"/>
    <sheet name="Bachelor MPT" sheetId="53" r:id="rId6"/>
    <sheet name="Bachelor WIM " sheetId="51" r:id="rId7"/>
    <sheet name="Master UMI" sheetId="56" r:id="rId8"/>
    <sheet name="Master ME" sheetId="55" r:id="rId9"/>
    <sheet name="Master IWI" sheetId="57" r:id="rId10"/>
    <sheet name="Notenberechnung" sheetId="52" r:id="rId11"/>
    <sheet name="Grade calculation" sheetId="59" r:id="rId12"/>
  </sheets>
  <definedNames>
    <definedName name="FFH" localSheetId="5">#REF!</definedName>
    <definedName name="FFH" localSheetId="9">#REF!</definedName>
    <definedName name="FFH" localSheetId="8">#REF!</definedName>
    <definedName name="FFH" localSheetId="7">#REF!</definedName>
    <definedName name="FFH">#REF!</definedName>
    <definedName name="ggfhgh" localSheetId="9">#REF!</definedName>
    <definedName name="ggfhgh" localSheetId="8">#REF!</definedName>
    <definedName name="ggfhgh" localSheetId="7">#REF!</definedName>
    <definedName name="ggfhgh">#REF!</definedName>
    <definedName name="Print_Area" localSheetId="2">'Bachelor EUT'!$B$12:$O$80</definedName>
    <definedName name="Print_Area" localSheetId="4">'Bachelor MPE'!$B$12:$O$82</definedName>
    <definedName name="Print_Area" localSheetId="5">'Bachelor MPT'!$B$12:$O$81</definedName>
    <definedName name="Print_Area" localSheetId="3">'Bachelor UVT'!$B$12:$O$94</definedName>
    <definedName name="Print_Area" localSheetId="6">'Bachelor WIM '!$B$1:$P$88</definedName>
    <definedName name="Print_Area" localSheetId="9">'Master IWI'!$B$1:$L$43</definedName>
    <definedName name="Print_Area" localSheetId="8">'Master ME'!$B$11:$K$36</definedName>
    <definedName name="Print_Area" localSheetId="7">'Master UMI'!$B$10:$K$44</definedName>
    <definedName name="Z_D89BA2DF_BDD8_4D38_AFE7_D744A162830E_.wvu.PrintArea_2" localSheetId="4">#REF!</definedName>
    <definedName name="Z_D89BA2DF_BDD8_4D38_AFE7_D744A162830E_.wvu.PrintArea_2" localSheetId="5">#REF!</definedName>
    <definedName name="Z_D89BA2DF_BDD8_4D38_AFE7_D744A162830E_.wvu.PrintArea_2" localSheetId="3">#REF!</definedName>
    <definedName name="Z_D89BA2DF_BDD8_4D38_AFE7_D744A162830E_.wvu.PrintArea_2" localSheetId="6">#REF!</definedName>
    <definedName name="Z_D89BA2DF_BDD8_4D38_AFE7_D744A162830E_.wvu.PrintArea_2" localSheetId="11">#REF!</definedName>
    <definedName name="Z_D89BA2DF_BDD8_4D38_AFE7_D744A162830E_.wvu.PrintArea_2" localSheetId="9">#REF!</definedName>
    <definedName name="Z_D89BA2DF_BDD8_4D38_AFE7_D744A162830E_.wvu.PrintArea_2" localSheetId="8">#REF!</definedName>
    <definedName name="Z_D89BA2DF_BDD8_4D38_AFE7_D744A162830E_.wvu.PrintArea_2" localSheetId="7">#REF!</definedName>
    <definedName name="Z_D89BA2DF_BDD8_4D38_AFE7_D744A162830E_.wvu.PrintArea_2" localSheetId="10">#REF!</definedName>
    <definedName name="Z_D89BA2DF_BDD8_4D38_AFE7_D744A162830E_.wvu.PrintArea_2">#REF!</definedName>
    <definedName name="Z_D89BA2DF_BDD8_4D38_AFE7_D744A162830E_.wvu.PrintArea_3" localSheetId="2">'Bachelor EUT'!$B$12:$O$82</definedName>
    <definedName name="Z_D89BA2DF_BDD8_4D38_AFE7_D744A162830E_.wvu.PrintArea_3" localSheetId="4">'Bachelor MPE'!$B$12:$O$85</definedName>
    <definedName name="Z_D89BA2DF_BDD8_4D38_AFE7_D744A162830E_.wvu.PrintArea_3" localSheetId="5">'Bachelor MPT'!$B$12:$O$84</definedName>
    <definedName name="Z_D89BA2DF_BDD8_4D38_AFE7_D744A162830E_.wvu.PrintArea_3" localSheetId="3">'Bachelor UVT'!$B$12:$O$85</definedName>
    <definedName name="Z_D89BA2DF_BDD8_4D38_AFE7_D744A162830E_.wvu.PrintArea_3" localSheetId="6">'Bachelor WIM '!$B$10:$O$79</definedName>
    <definedName name="Z_D89BA2DF_BDD8_4D38_AFE7_D744A162830E_.wvu.PrintArea_3" localSheetId="11">#REF!</definedName>
    <definedName name="Z_D89BA2DF_BDD8_4D38_AFE7_D744A162830E_.wvu.PrintArea_3" localSheetId="9">'Master IWI'!$B$8:$K$45</definedName>
    <definedName name="Z_D89BA2DF_BDD8_4D38_AFE7_D744A162830E_.wvu.PrintArea_3" localSheetId="8">'Master ME'!$B$11:$K$38</definedName>
    <definedName name="Z_D89BA2DF_BDD8_4D38_AFE7_D744A162830E_.wvu.PrintArea_3" localSheetId="7">'Master UMI'!$B$10:$K$46</definedName>
    <definedName name="Z_D89BA2DF_BDD8_4D38_AFE7_D744A162830E_.wvu.PrintArea_3" localSheetId="10">#REF!</definedName>
    <definedName name="Z_D89BA2DF_BDD8_4D38_AFE7_D744A162830E_.wvu.PrintArea_3">#REF!</definedName>
    <definedName name="Z_D89BA2DF_BDD8_4D38_AFE7_D744A162830E_.wvu.PrintArea_5" localSheetId="4">#REF!</definedName>
    <definedName name="Z_D89BA2DF_BDD8_4D38_AFE7_D744A162830E_.wvu.PrintArea_5" localSheetId="5">#REF!</definedName>
    <definedName name="Z_D89BA2DF_BDD8_4D38_AFE7_D744A162830E_.wvu.PrintArea_5" localSheetId="3">#REF!</definedName>
    <definedName name="Z_D89BA2DF_BDD8_4D38_AFE7_D744A162830E_.wvu.PrintArea_5" localSheetId="6">#REF!</definedName>
    <definedName name="Z_D89BA2DF_BDD8_4D38_AFE7_D744A162830E_.wvu.PrintArea_5" localSheetId="11">#REF!</definedName>
    <definedName name="Z_D89BA2DF_BDD8_4D38_AFE7_D744A162830E_.wvu.PrintArea_5" localSheetId="9">#REF!</definedName>
    <definedName name="Z_D89BA2DF_BDD8_4D38_AFE7_D744A162830E_.wvu.PrintArea_5" localSheetId="8">#REF!</definedName>
    <definedName name="Z_D89BA2DF_BDD8_4D38_AFE7_D744A162830E_.wvu.PrintArea_5" localSheetId="7">#REF!</definedName>
    <definedName name="Z_D89BA2DF_BDD8_4D38_AFE7_D744A162830E_.wvu.PrintArea_5" localSheetId="10">#REF!</definedName>
    <definedName name="Z_D89BA2DF_BDD8_4D38_AFE7_D744A162830E_.wvu.PrintArea_5">#REF!</definedName>
  </definedNames>
  <calcPr calcId="191029"/>
  <customWorkbookViews>
    <customWorkbookView name="adam - Persönliche Ansicht" guid="{D89BA2DF-BDD8-4D38-AFE7-D744A162830E}" mergeInterval="0" personalView="1" maximized="1" windowWidth="1020" windowHeight="576" activeSheetId="5"/>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Y51" i="43" l="1"/>
  <c r="AG15" i="43"/>
  <c r="O2" i="55"/>
  <c r="Y51" i="48" l="1"/>
  <c r="AG61" i="43"/>
  <c r="Y61" i="43" s="1"/>
  <c r="AG59" i="43"/>
  <c r="Y59" i="43" s="1"/>
  <c r="AG57" i="43"/>
  <c r="Y57" i="43" s="1"/>
  <c r="AG54" i="43"/>
  <c r="Y54" i="43" s="1"/>
  <c r="AG44" i="43"/>
  <c r="Y44" i="43" s="1"/>
  <c r="AG42" i="43"/>
  <c r="Y42" i="43" s="1"/>
  <c r="AG40" i="43"/>
  <c r="Y40" i="43" s="1"/>
  <c r="AG38" i="43"/>
  <c r="Y38" i="43" s="1"/>
  <c r="AG31" i="43"/>
  <c r="Y31" i="43" s="1"/>
  <c r="AG25" i="43"/>
  <c r="Y25" i="43" s="1"/>
  <c r="AG20" i="43"/>
  <c r="Y20" i="43" s="1"/>
  <c r="Y15" i="43"/>
  <c r="AG63" i="44"/>
  <c r="Y63" i="44" s="1"/>
  <c r="AG61" i="44"/>
  <c r="Y61" i="44" s="1"/>
  <c r="AG59" i="44"/>
  <c r="Y59" i="44" s="1"/>
  <c r="AG56" i="44"/>
  <c r="Y56" i="44" s="1"/>
  <c r="AG54" i="44"/>
  <c r="Y54" i="44" s="1"/>
  <c r="AG52" i="44"/>
  <c r="Y52" i="44" s="1"/>
  <c r="AG50" i="44"/>
  <c r="Y50" i="44" s="1"/>
  <c r="AG48" i="44"/>
  <c r="Y48" i="44" s="1"/>
  <c r="AG45" i="44"/>
  <c r="Y45" i="44" s="1"/>
  <c r="AG42" i="44"/>
  <c r="Y42" i="44" s="1"/>
  <c r="AG40" i="44"/>
  <c r="Y40" i="44" s="1"/>
  <c r="AG38" i="44"/>
  <c r="Y38" i="44" s="1"/>
  <c r="AG31" i="44"/>
  <c r="Y31" i="44" s="1"/>
  <c r="AG25" i="44"/>
  <c r="Y25" i="44" s="1"/>
  <c r="AG20" i="44"/>
  <c r="Y20" i="44" s="1"/>
  <c r="AG15" i="44"/>
  <c r="Y15" i="44" s="1"/>
  <c r="AG63" i="48"/>
  <c r="Y63" i="48" s="1"/>
  <c r="AG60" i="48"/>
  <c r="Y60" i="48" s="1"/>
  <c r="AG58" i="48"/>
  <c r="Y58" i="48" s="1"/>
  <c r="AG56" i="48"/>
  <c r="Y56" i="48" s="1"/>
  <c r="AG54" i="48"/>
  <c r="Y54" i="48" s="1"/>
  <c r="AG52" i="48"/>
  <c r="Y52" i="48" s="1"/>
  <c r="AG46" i="48"/>
  <c r="Y46" i="48" s="1"/>
  <c r="AG44" i="48"/>
  <c r="Y44" i="48" s="1"/>
  <c r="AG42" i="48"/>
  <c r="Y42" i="48" s="1"/>
  <c r="AG40" i="48"/>
  <c r="Y40" i="48" s="1"/>
  <c r="AG38" i="48"/>
  <c r="Y38" i="48" s="1"/>
  <c r="AG32" i="48"/>
  <c r="Y32" i="48" s="1"/>
  <c r="AG25" i="48"/>
  <c r="Y25" i="48" s="1"/>
  <c r="AG20" i="48"/>
  <c r="Y20" i="48" s="1"/>
  <c r="AG15" i="48"/>
  <c r="Y15" i="48" s="1"/>
  <c r="Y59" i="53"/>
  <c r="AG61" i="53"/>
  <c r="Y61" i="53" s="1"/>
  <c r="AG59" i="53"/>
  <c r="AG56" i="53"/>
  <c r="Y56" i="53" s="1"/>
  <c r="AG54" i="53"/>
  <c r="Y54" i="53" s="1"/>
  <c r="AG52" i="53"/>
  <c r="Y52" i="53" s="1"/>
  <c r="AG50" i="53"/>
  <c r="Y50" i="53" s="1"/>
  <c r="AG46" i="53"/>
  <c r="Y46" i="53" s="1"/>
  <c r="AG44" i="53"/>
  <c r="Y44" i="53" s="1"/>
  <c r="AG42" i="53"/>
  <c r="Y42" i="53" s="1"/>
  <c r="AG40" i="53"/>
  <c r="Y40" i="53" s="1"/>
  <c r="AG38" i="53"/>
  <c r="Y38" i="53" s="1"/>
  <c r="AG32" i="53"/>
  <c r="Y32" i="53" s="1"/>
  <c r="AG25" i="53"/>
  <c r="Y25" i="53" s="1"/>
  <c r="AG20" i="53"/>
  <c r="Y20" i="53" s="1"/>
  <c r="AG15" i="53"/>
  <c r="Y15" i="53" s="1"/>
  <c r="Y24" i="51"/>
  <c r="AG57" i="51"/>
  <c r="Y57" i="51" s="1"/>
  <c r="AG55" i="51"/>
  <c r="Y55" i="51" s="1"/>
  <c r="AG53" i="51"/>
  <c r="Y53" i="51" s="1"/>
  <c r="AG40" i="51"/>
  <c r="Y40" i="51" s="1"/>
  <c r="AG38" i="51"/>
  <c r="Y38" i="51" s="1"/>
  <c r="AG33" i="51"/>
  <c r="Y33" i="51" s="1"/>
  <c r="AG24" i="51"/>
  <c r="AG20" i="51"/>
  <c r="Y20" i="51" s="1"/>
  <c r="AG15" i="51"/>
  <c r="Y15" i="51" s="1"/>
  <c r="AA18" i="56"/>
  <c r="T18" i="56" s="1"/>
  <c r="AA16" i="56"/>
  <c r="T16" i="56" s="1"/>
  <c r="AA14" i="56"/>
  <c r="T14" i="56" s="1"/>
  <c r="AA12" i="56"/>
  <c r="T12" i="56" s="1"/>
  <c r="AA20" i="55"/>
  <c r="T20" i="55" s="1"/>
  <c r="AA18" i="55"/>
  <c r="T18" i="55" s="1"/>
  <c r="AA16" i="55"/>
  <c r="T16" i="55" s="1"/>
  <c r="AA14" i="55"/>
  <c r="T14" i="55" s="1"/>
  <c r="AA12" i="55"/>
  <c r="T12" i="55" s="1"/>
  <c r="AB20" i="57"/>
  <c r="T20" i="57" s="1"/>
  <c r="AB11" i="57"/>
  <c r="T11" i="57" s="1"/>
  <c r="H9" i="59"/>
  <c r="H10" i="59" s="1"/>
  <c r="S32" i="55"/>
  <c r="U32" i="55" s="1"/>
  <c r="S31" i="55"/>
  <c r="S29" i="55"/>
  <c r="S28" i="55"/>
  <c r="V28" i="55" s="1"/>
  <c r="W28" i="55" s="1"/>
  <c r="S26" i="55"/>
  <c r="U26" i="55" s="1"/>
  <c r="S25" i="55"/>
  <c r="S24" i="55"/>
  <c r="V24" i="55" s="1"/>
  <c r="S23" i="55"/>
  <c r="V23" i="55" s="1"/>
  <c r="S20" i="55"/>
  <c r="S18" i="55"/>
  <c r="S16" i="55"/>
  <c r="S14" i="55"/>
  <c r="V14" i="55" s="1"/>
  <c r="S12" i="55"/>
  <c r="A35" i="58"/>
  <c r="C8" i="58"/>
  <c r="A54" i="55" s="1"/>
  <c r="F9" i="58"/>
  <c r="I76" i="43"/>
  <c r="T38" i="57"/>
  <c r="T37" i="57"/>
  <c r="T35" i="57"/>
  <c r="T34" i="57"/>
  <c r="T32" i="57"/>
  <c r="T31" i="57"/>
  <c r="T29" i="57"/>
  <c r="T28" i="57"/>
  <c r="T27" i="57"/>
  <c r="T25" i="57"/>
  <c r="T24" i="57"/>
  <c r="T23" i="57"/>
  <c r="T19" i="57"/>
  <c r="T18" i="57"/>
  <c r="T15" i="57"/>
  <c r="T14" i="57"/>
  <c r="T13" i="57"/>
  <c r="S38" i="57"/>
  <c r="U38" i="57" s="1"/>
  <c r="S37" i="57"/>
  <c r="U37" i="57" s="1"/>
  <c r="S35" i="57"/>
  <c r="S34" i="57"/>
  <c r="S32" i="57"/>
  <c r="V32" i="57" s="1"/>
  <c r="W32" i="57" s="1"/>
  <c r="S31" i="57"/>
  <c r="S29" i="57"/>
  <c r="V29" i="57" s="1"/>
  <c r="W29" i="57" s="1"/>
  <c r="S28" i="57"/>
  <c r="S27" i="57"/>
  <c r="U27" i="57" s="1"/>
  <c r="S25" i="57"/>
  <c r="V25" i="57" s="1"/>
  <c r="W25" i="57" s="1"/>
  <c r="S24" i="57"/>
  <c r="S23" i="57"/>
  <c r="S20" i="57"/>
  <c r="V20" i="57" s="1"/>
  <c r="W20" i="57" s="1"/>
  <c r="S19" i="57"/>
  <c r="S18" i="57"/>
  <c r="S15" i="57"/>
  <c r="S14" i="57"/>
  <c r="V14" i="57" s="1"/>
  <c r="W14" i="57" s="1"/>
  <c r="S13" i="57"/>
  <c r="S11" i="57"/>
  <c r="T32" i="55"/>
  <c r="T31" i="55"/>
  <c r="T29" i="55"/>
  <c r="T28" i="55"/>
  <c r="T26" i="55"/>
  <c r="T25" i="55"/>
  <c r="T24" i="55"/>
  <c r="T23" i="55"/>
  <c r="T39" i="56"/>
  <c r="T38" i="56"/>
  <c r="T36" i="56"/>
  <c r="T35" i="56"/>
  <c r="T33" i="56"/>
  <c r="T32" i="56"/>
  <c r="T30" i="56"/>
  <c r="T29" i="56"/>
  <c r="T28" i="56"/>
  <c r="T27" i="56"/>
  <c r="T25" i="56"/>
  <c r="T24" i="56"/>
  <c r="T23" i="56"/>
  <c r="T22" i="56"/>
  <c r="T11" i="56"/>
  <c r="S39" i="56"/>
  <c r="U39" i="56" s="1"/>
  <c r="S38" i="56"/>
  <c r="U38" i="56" s="1"/>
  <c r="S36" i="56"/>
  <c r="V36" i="56" s="1"/>
  <c r="W36" i="56" s="1"/>
  <c r="S35" i="56"/>
  <c r="V35" i="56" s="1"/>
  <c r="W35" i="56" s="1"/>
  <c r="S33" i="56"/>
  <c r="U33" i="56" s="1"/>
  <c r="S32" i="56"/>
  <c r="U32" i="56" s="1"/>
  <c r="S30" i="56"/>
  <c r="S29" i="56"/>
  <c r="S28" i="56"/>
  <c r="S27" i="56"/>
  <c r="S25" i="56"/>
  <c r="V25" i="56" s="1"/>
  <c r="W25" i="56" s="1"/>
  <c r="S24" i="56"/>
  <c r="V24" i="56" s="1"/>
  <c r="W24" i="56" s="1"/>
  <c r="S23" i="56"/>
  <c r="S22" i="56"/>
  <c r="S18" i="56"/>
  <c r="S16" i="56"/>
  <c r="S14" i="56"/>
  <c r="U14" i="56" s="1"/>
  <c r="S12" i="56"/>
  <c r="U12" i="56" s="1"/>
  <c r="S11" i="56"/>
  <c r="Y72" i="51"/>
  <c r="Y71" i="51"/>
  <c r="Y69" i="51"/>
  <c r="Y68" i="51"/>
  <c r="Y67" i="51"/>
  <c r="Y65" i="51"/>
  <c r="Y62" i="51"/>
  <c r="Y61" i="51"/>
  <c r="Y60" i="51"/>
  <c r="Y52" i="51"/>
  <c r="Y51" i="51"/>
  <c r="Y49" i="51"/>
  <c r="Y48" i="51"/>
  <c r="Y47" i="51"/>
  <c r="Y46" i="51"/>
  <c r="Y45" i="51"/>
  <c r="Y43" i="51"/>
  <c r="Y42" i="51"/>
  <c r="Y37" i="51"/>
  <c r="Y36" i="51"/>
  <c r="Y31" i="51"/>
  <c r="Y30" i="51"/>
  <c r="Y29" i="51"/>
  <c r="Y27" i="51"/>
  <c r="Y26" i="51"/>
  <c r="Z26" i="51" s="1"/>
  <c r="Y23" i="51"/>
  <c r="Y19" i="51"/>
  <c r="Y17" i="51"/>
  <c r="Y14" i="51"/>
  <c r="Y13" i="51"/>
  <c r="X72" i="51"/>
  <c r="Z72" i="51" s="1"/>
  <c r="X71" i="51"/>
  <c r="Z71" i="51" s="1"/>
  <c r="X69" i="51"/>
  <c r="AA69" i="51" s="1"/>
  <c r="AC69" i="51" s="1"/>
  <c r="X68" i="51"/>
  <c r="Z68" i="51" s="1"/>
  <c r="X67" i="51"/>
  <c r="Z67" i="51" s="1"/>
  <c r="X65" i="51"/>
  <c r="X64" i="51"/>
  <c r="Z64" i="51" s="1"/>
  <c r="X62" i="51"/>
  <c r="Z62" i="51" s="1"/>
  <c r="X61" i="51"/>
  <c r="X60" i="51"/>
  <c r="AA60" i="51" s="1"/>
  <c r="AC60" i="51" s="1"/>
  <c r="X57" i="51"/>
  <c r="AA57" i="51" s="1"/>
  <c r="AC57" i="51" s="1"/>
  <c r="AF57" i="51" s="1"/>
  <c r="X55" i="51"/>
  <c r="Z55" i="51" s="1"/>
  <c r="X53" i="51"/>
  <c r="Z53" i="51" s="1"/>
  <c r="X52" i="51"/>
  <c r="Z52" i="51" s="1"/>
  <c r="X51" i="51"/>
  <c r="Z51" i="51" s="1"/>
  <c r="X49" i="51"/>
  <c r="Z49" i="51" s="1"/>
  <c r="X48" i="51"/>
  <c r="Z48" i="51" s="1"/>
  <c r="X47" i="51"/>
  <c r="X46" i="51"/>
  <c r="Z46" i="51" s="1"/>
  <c r="X45" i="51"/>
  <c r="AA45" i="51" s="1"/>
  <c r="AC45" i="51" s="1"/>
  <c r="X43" i="51"/>
  <c r="X42" i="51"/>
  <c r="AA42" i="51" s="1"/>
  <c r="AC42" i="51" s="1"/>
  <c r="X40" i="51"/>
  <c r="AA40" i="51" s="1"/>
  <c r="AC40" i="51" s="1"/>
  <c r="AF40" i="51" s="1"/>
  <c r="X38" i="51"/>
  <c r="Z38" i="51" s="1"/>
  <c r="X37" i="51"/>
  <c r="Z37" i="51" s="1"/>
  <c r="X36" i="51"/>
  <c r="AA36" i="51" s="1"/>
  <c r="AC36" i="51" s="1"/>
  <c r="X33" i="51"/>
  <c r="X31" i="51"/>
  <c r="Z31" i="51" s="1"/>
  <c r="X30" i="51"/>
  <c r="X29" i="51"/>
  <c r="Z29" i="51" s="1"/>
  <c r="X27" i="51"/>
  <c r="Z27" i="51" s="1"/>
  <c r="X26" i="51"/>
  <c r="X24" i="51"/>
  <c r="X23" i="51"/>
  <c r="Z23" i="51" s="1"/>
  <c r="X20" i="51"/>
  <c r="X19" i="51"/>
  <c r="AA19" i="51" s="1"/>
  <c r="AC19" i="51" s="1"/>
  <c r="X17" i="51"/>
  <c r="Z17" i="51" s="1"/>
  <c r="X15" i="51"/>
  <c r="Z15" i="51" s="1"/>
  <c r="X14" i="51"/>
  <c r="Z14" i="51" s="1"/>
  <c r="X13" i="51"/>
  <c r="Z13" i="51" s="1"/>
  <c r="Y76" i="53"/>
  <c r="Y75" i="53"/>
  <c r="Y73" i="53"/>
  <c r="Y72" i="53"/>
  <c r="Y71" i="53"/>
  <c r="Y69" i="53"/>
  <c r="Y66" i="53"/>
  <c r="Y65" i="53"/>
  <c r="Y64" i="53"/>
  <c r="Y58" i="53"/>
  <c r="Y48" i="53"/>
  <c r="Y37" i="53"/>
  <c r="Y35" i="53"/>
  <c r="Y30" i="53"/>
  <c r="Y29" i="53"/>
  <c r="Y28" i="53"/>
  <c r="Y27" i="53"/>
  <c r="Y24" i="53"/>
  <c r="Y22" i="53"/>
  <c r="Y19" i="53"/>
  <c r="Y17" i="53"/>
  <c r="Y14" i="53"/>
  <c r="Y13" i="53"/>
  <c r="X76" i="53"/>
  <c r="AA76" i="53" s="1"/>
  <c r="AC76" i="53" s="1"/>
  <c r="X75" i="53"/>
  <c r="Z75" i="53" s="1"/>
  <c r="X73" i="53"/>
  <c r="Z73" i="53" s="1"/>
  <c r="X72" i="53"/>
  <c r="AA72" i="53" s="1"/>
  <c r="AC72" i="53" s="1"/>
  <c r="X71" i="53"/>
  <c r="Z71" i="53" s="1"/>
  <c r="X69" i="53"/>
  <c r="Z69" i="53" s="1"/>
  <c r="X68" i="53"/>
  <c r="Z68" i="53" s="1"/>
  <c r="X66" i="53"/>
  <c r="Z66" i="53" s="1"/>
  <c r="X65" i="53"/>
  <c r="Z65" i="53" s="1"/>
  <c r="X64" i="53"/>
  <c r="Z64" i="53" s="1"/>
  <c r="X61" i="53"/>
  <c r="X59" i="53"/>
  <c r="X58" i="53"/>
  <c r="X56" i="53"/>
  <c r="Z56" i="53" s="1"/>
  <c r="X54" i="53"/>
  <c r="Z54" i="53" s="1"/>
  <c r="X52" i="53"/>
  <c r="Z52" i="53" s="1"/>
  <c r="X50" i="53"/>
  <c r="Z50" i="53" s="1"/>
  <c r="X48" i="53"/>
  <c r="AA48" i="53" s="1"/>
  <c r="AC48" i="53" s="1"/>
  <c r="X46" i="53"/>
  <c r="Z46" i="53" s="1"/>
  <c r="X44" i="53"/>
  <c r="Z44" i="53" s="1"/>
  <c r="X42" i="53"/>
  <c r="Z42" i="53" s="1"/>
  <c r="X40" i="53"/>
  <c r="Z40" i="53" s="1"/>
  <c r="X38" i="53"/>
  <c r="Z38" i="53" s="1"/>
  <c r="X37" i="53"/>
  <c r="Z37" i="53" s="1"/>
  <c r="X35" i="53"/>
  <c r="AA35" i="53" s="1"/>
  <c r="AC35" i="53" s="1"/>
  <c r="X32" i="53"/>
  <c r="Z32" i="53" s="1"/>
  <c r="X30" i="53"/>
  <c r="Z30" i="53" s="1"/>
  <c r="X29" i="53"/>
  <c r="AA29" i="53" s="1"/>
  <c r="AC29" i="53" s="1"/>
  <c r="X28" i="53"/>
  <c r="AB28" i="53" s="1"/>
  <c r="X27" i="53"/>
  <c r="Z27" i="53" s="1"/>
  <c r="X25" i="53"/>
  <c r="X24" i="53"/>
  <c r="Z24" i="53" s="1"/>
  <c r="X22" i="53"/>
  <c r="AA22" i="53" s="1"/>
  <c r="AC22" i="53" s="1"/>
  <c r="X20" i="53"/>
  <c r="AB20" i="53" s="1"/>
  <c r="X19" i="53"/>
  <c r="Z19" i="53" s="1"/>
  <c r="X17" i="53"/>
  <c r="AB17" i="53" s="1"/>
  <c r="X15" i="53"/>
  <c r="X14" i="53"/>
  <c r="Z14" i="53" s="1"/>
  <c r="X13" i="53"/>
  <c r="AA13" i="53" s="1"/>
  <c r="Y77" i="48"/>
  <c r="Y76" i="48"/>
  <c r="Y74" i="48"/>
  <c r="Y73" i="48"/>
  <c r="Y72" i="48"/>
  <c r="Y70" i="48"/>
  <c r="Y67" i="48"/>
  <c r="Y66" i="48"/>
  <c r="Y62" i="48"/>
  <c r="Y50" i="48"/>
  <c r="Y48" i="48"/>
  <c r="Y37" i="48"/>
  <c r="Y35" i="48"/>
  <c r="Y30" i="48"/>
  <c r="Y29" i="48"/>
  <c r="Y28" i="48"/>
  <c r="Y27" i="48"/>
  <c r="Y24" i="48"/>
  <c r="Y22" i="48"/>
  <c r="Y19" i="48"/>
  <c r="Y17" i="48"/>
  <c r="Y14" i="48"/>
  <c r="Y13" i="48"/>
  <c r="X77" i="48"/>
  <c r="X76" i="48"/>
  <c r="AA76" i="48" s="1"/>
  <c r="AC76" i="48" s="1"/>
  <c r="X74" i="48"/>
  <c r="AA74" i="48" s="1"/>
  <c r="AC74" i="48" s="1"/>
  <c r="X73" i="48"/>
  <c r="X72" i="48"/>
  <c r="Z72" i="48" s="1"/>
  <c r="X70" i="48"/>
  <c r="Z70" i="48" s="1"/>
  <c r="X69" i="48"/>
  <c r="Z69" i="48" s="1"/>
  <c r="X67" i="48"/>
  <c r="AA67" i="48" s="1"/>
  <c r="AC67" i="48" s="1"/>
  <c r="X66" i="48"/>
  <c r="Z66" i="48" s="1"/>
  <c r="X63" i="48"/>
  <c r="X62" i="48"/>
  <c r="Z62" i="48" s="1"/>
  <c r="X60" i="48"/>
  <c r="Z60" i="48" s="1"/>
  <c r="X58" i="48"/>
  <c r="Z58" i="48" s="1"/>
  <c r="X56" i="48"/>
  <c r="Z56" i="48" s="1"/>
  <c r="X54" i="48"/>
  <c r="Z54" i="48" s="1"/>
  <c r="X52" i="48"/>
  <c r="Z52" i="48" s="1"/>
  <c r="X51" i="48"/>
  <c r="X50" i="48"/>
  <c r="X48" i="48"/>
  <c r="AA48" i="48" s="1"/>
  <c r="AC48" i="48" s="1"/>
  <c r="X46" i="48"/>
  <c r="Z46" i="48" s="1"/>
  <c r="X44" i="48"/>
  <c r="Z44" i="48" s="1"/>
  <c r="X42" i="48"/>
  <c r="X40" i="48"/>
  <c r="Z40" i="48" s="1"/>
  <c r="X38" i="48"/>
  <c r="Z38" i="48" s="1"/>
  <c r="X37" i="48"/>
  <c r="AA37" i="48" s="1"/>
  <c r="AC37" i="48" s="1"/>
  <c r="X35" i="48"/>
  <c r="Z35" i="48" s="1"/>
  <c r="X32" i="48"/>
  <c r="X30" i="48"/>
  <c r="Z30" i="48" s="1"/>
  <c r="X29" i="48"/>
  <c r="Z29" i="48" s="1"/>
  <c r="X28" i="48"/>
  <c r="AA28" i="48" s="1"/>
  <c r="AC28" i="48" s="1"/>
  <c r="X27" i="48"/>
  <c r="AA27" i="48" s="1"/>
  <c r="AC27" i="48" s="1"/>
  <c r="X25" i="48"/>
  <c r="X24" i="48"/>
  <c r="AB24" i="48" s="1"/>
  <c r="X22" i="48"/>
  <c r="Z22" i="48" s="1"/>
  <c r="X20" i="48"/>
  <c r="X19" i="48"/>
  <c r="Z19" i="48" s="1"/>
  <c r="X17" i="48"/>
  <c r="X15" i="48"/>
  <c r="X14" i="48"/>
  <c r="AB14" i="48" s="1"/>
  <c r="X13" i="48"/>
  <c r="X77" i="44"/>
  <c r="Z77" i="44" s="1"/>
  <c r="X76" i="44"/>
  <c r="Z76" i="44" s="1"/>
  <c r="X74" i="44"/>
  <c r="X73" i="44"/>
  <c r="AA73" i="44" s="1"/>
  <c r="AC73" i="44" s="1"/>
  <c r="X72" i="44"/>
  <c r="Z72" i="44" s="1"/>
  <c r="X70" i="44"/>
  <c r="AA70" i="44" s="1"/>
  <c r="AC70" i="44" s="1"/>
  <c r="X69" i="44"/>
  <c r="Z69" i="44" s="1"/>
  <c r="X67" i="44"/>
  <c r="Z67" i="44" s="1"/>
  <c r="X66" i="44"/>
  <c r="AA66" i="44" s="1"/>
  <c r="AC66" i="44" s="1"/>
  <c r="X63" i="44"/>
  <c r="AA63" i="44" s="1"/>
  <c r="AC63" i="44" s="1"/>
  <c r="AF63" i="44" s="1"/>
  <c r="X61" i="44"/>
  <c r="Z61" i="44" s="1"/>
  <c r="X59" i="44"/>
  <c r="X56" i="44"/>
  <c r="Z56" i="44" s="1"/>
  <c r="X54" i="44"/>
  <c r="Z54" i="44" s="1"/>
  <c r="X52" i="44"/>
  <c r="Z52" i="44" s="1"/>
  <c r="X50" i="44"/>
  <c r="X48" i="44"/>
  <c r="X45" i="44"/>
  <c r="Z45" i="44" s="1"/>
  <c r="X44" i="44"/>
  <c r="Z44" i="44" s="1"/>
  <c r="X42" i="44"/>
  <c r="Z42" i="44" s="1"/>
  <c r="X40" i="44"/>
  <c r="Z40" i="44" s="1"/>
  <c r="X38" i="44"/>
  <c r="Z38" i="44" s="1"/>
  <c r="X37" i="44"/>
  <c r="AA37" i="44" s="1"/>
  <c r="AC37" i="44" s="1"/>
  <c r="X36" i="44"/>
  <c r="Z36" i="44" s="1"/>
  <c r="X34" i="44"/>
  <c r="Z34" i="44" s="1"/>
  <c r="X31" i="44"/>
  <c r="AB31" i="44" s="1"/>
  <c r="X29" i="44"/>
  <c r="AA29" i="44" s="1"/>
  <c r="AC29" i="44" s="1"/>
  <c r="X28" i="44"/>
  <c r="AA28" i="44" s="1"/>
  <c r="AC28" i="44" s="1"/>
  <c r="X27" i="44"/>
  <c r="X25" i="44"/>
  <c r="Z25" i="44" s="1"/>
  <c r="X24" i="44"/>
  <c r="X22" i="44"/>
  <c r="X20" i="44"/>
  <c r="AB20" i="44" s="1"/>
  <c r="X19" i="44"/>
  <c r="Z19" i="44" s="1"/>
  <c r="X17" i="44"/>
  <c r="X15" i="44"/>
  <c r="X14" i="44"/>
  <c r="Z14" i="44" s="1"/>
  <c r="X13" i="44"/>
  <c r="Z13" i="44" s="1"/>
  <c r="Y66" i="44"/>
  <c r="Y77" i="44"/>
  <c r="Y76" i="44"/>
  <c r="Y74" i="44"/>
  <c r="Y73" i="44"/>
  <c r="Y72" i="44"/>
  <c r="Y70" i="44"/>
  <c r="Y67" i="44"/>
  <c r="Y44" i="44"/>
  <c r="Y37" i="44"/>
  <c r="Y36" i="44"/>
  <c r="Y34" i="44"/>
  <c r="Y29" i="44"/>
  <c r="Y28" i="44"/>
  <c r="Y27" i="44"/>
  <c r="Y24" i="44"/>
  <c r="Y22" i="44"/>
  <c r="Y19" i="44"/>
  <c r="Y17" i="44"/>
  <c r="Y14" i="44"/>
  <c r="Y13" i="44"/>
  <c r="X51" i="43"/>
  <c r="AA51" i="43" s="1"/>
  <c r="AC51" i="43" s="1"/>
  <c r="X46" i="43"/>
  <c r="Z46" i="43" s="1"/>
  <c r="X75" i="43"/>
  <c r="Z75" i="43" s="1"/>
  <c r="X74" i="43"/>
  <c r="X72" i="43"/>
  <c r="Z72" i="43" s="1"/>
  <c r="X71" i="43"/>
  <c r="X70" i="43"/>
  <c r="Z70" i="43" s="1"/>
  <c r="X68" i="43"/>
  <c r="X65" i="43"/>
  <c r="X64" i="43"/>
  <c r="Z64" i="43" s="1"/>
  <c r="X61" i="43"/>
  <c r="X59" i="43"/>
  <c r="X57" i="43"/>
  <c r="Z57" i="43" s="1"/>
  <c r="X54" i="43"/>
  <c r="AA54" i="43" s="1"/>
  <c r="AC54" i="43" s="1"/>
  <c r="X52" i="43"/>
  <c r="X50" i="43"/>
  <c r="X49" i="43"/>
  <c r="AA49" i="43" s="1"/>
  <c r="AC49" i="43" s="1"/>
  <c r="X47" i="43"/>
  <c r="X44" i="43"/>
  <c r="Z44" i="43" s="1"/>
  <c r="X42" i="43"/>
  <c r="Z42" i="43" s="1"/>
  <c r="X40" i="43"/>
  <c r="AA40" i="43" s="1"/>
  <c r="AC40" i="43" s="1"/>
  <c r="X38" i="43"/>
  <c r="Z38" i="43" s="1"/>
  <c r="X37" i="43"/>
  <c r="X36" i="43"/>
  <c r="Z36" i="43" s="1"/>
  <c r="X34" i="43"/>
  <c r="X31" i="43"/>
  <c r="AB31" i="43" s="1"/>
  <c r="X29" i="43"/>
  <c r="AA29" i="43" s="1"/>
  <c r="AC29" i="43" s="1"/>
  <c r="X28" i="43"/>
  <c r="X27" i="43"/>
  <c r="X25" i="43"/>
  <c r="X24" i="43"/>
  <c r="X22" i="43"/>
  <c r="X20" i="43"/>
  <c r="Z20" i="43" s="1"/>
  <c r="X19" i="43"/>
  <c r="X17" i="43"/>
  <c r="AA17" i="43" s="1"/>
  <c r="AC17" i="43" s="1"/>
  <c r="X15" i="43"/>
  <c r="AA15" i="43" s="1"/>
  <c r="X14" i="43"/>
  <c r="X13" i="43"/>
  <c r="Z13" i="43" s="1"/>
  <c r="Y75" i="43"/>
  <c r="Y74" i="43"/>
  <c r="Y72" i="43"/>
  <c r="Y71" i="43"/>
  <c r="Y70" i="43"/>
  <c r="Y68" i="43"/>
  <c r="Y65" i="43"/>
  <c r="Y64" i="43"/>
  <c r="Y52" i="43"/>
  <c r="Y50" i="43"/>
  <c r="Y49" i="43"/>
  <c r="Y47" i="43"/>
  <c r="Y46" i="43"/>
  <c r="Y36" i="43"/>
  <c r="Y37" i="43"/>
  <c r="Y34" i="43"/>
  <c r="Y29" i="43"/>
  <c r="Y28" i="43"/>
  <c r="Y27" i="43"/>
  <c r="Y24" i="43"/>
  <c r="Y22" i="43"/>
  <c r="Y19" i="43"/>
  <c r="Y17" i="43"/>
  <c r="Y14" i="43"/>
  <c r="Y13" i="43"/>
  <c r="X67" i="43"/>
  <c r="Y67" i="43" s="1"/>
  <c r="G24" i="53"/>
  <c r="G25" i="53"/>
  <c r="G27" i="53"/>
  <c r="G28" i="53"/>
  <c r="G29" i="53"/>
  <c r="G30" i="53"/>
  <c r="A58" i="57"/>
  <c r="A58" i="56"/>
  <c r="A91" i="51"/>
  <c r="A95" i="53"/>
  <c r="A97" i="48"/>
  <c r="A97" i="44"/>
  <c r="A95" i="43"/>
  <c r="AA31" i="51"/>
  <c r="AC31" i="51" s="1"/>
  <c r="AA49" i="51"/>
  <c r="AC49" i="51" s="1"/>
  <c r="AA53" i="51"/>
  <c r="AC53" i="51" s="1"/>
  <c r="AF53" i="51" s="1"/>
  <c r="AA58" i="53"/>
  <c r="AC58" i="53" s="1"/>
  <c r="AA59" i="53"/>
  <c r="AC59" i="53" s="1"/>
  <c r="AF59" i="53" s="1"/>
  <c r="AE69" i="48"/>
  <c r="AF69" i="48"/>
  <c r="AA72" i="44"/>
  <c r="AC72" i="44" s="1"/>
  <c r="AA74" i="44"/>
  <c r="AC74" i="44" s="1"/>
  <c r="AA50" i="44"/>
  <c r="AC50" i="44" s="1"/>
  <c r="AF50" i="44" s="1"/>
  <c r="AE69" i="44"/>
  <c r="F9" i="54"/>
  <c r="AC32" i="44"/>
  <c r="AC21" i="44"/>
  <c r="AC26" i="44"/>
  <c r="AC39" i="44"/>
  <c r="AC41" i="44"/>
  <c r="AC43" i="44"/>
  <c r="AC46" i="44"/>
  <c r="AC49" i="44"/>
  <c r="AC51" i="44"/>
  <c r="AC53" i="44"/>
  <c r="AC55" i="44"/>
  <c r="AC57" i="44"/>
  <c r="AC60" i="44"/>
  <c r="AC62" i="44"/>
  <c r="AC64" i="44"/>
  <c r="AC16" i="43"/>
  <c r="AC21" i="43"/>
  <c r="AC26" i="43"/>
  <c r="AC32" i="43"/>
  <c r="AC39" i="43"/>
  <c r="AC41" i="43"/>
  <c r="AC43" i="43"/>
  <c r="AC45" i="43"/>
  <c r="AC55" i="43"/>
  <c r="AC58" i="43"/>
  <c r="AC60" i="43"/>
  <c r="AC62" i="43"/>
  <c r="S2" i="43"/>
  <c r="G38" i="57"/>
  <c r="G37" i="57"/>
  <c r="G35" i="57"/>
  <c r="G34" i="57"/>
  <c r="G25" i="57"/>
  <c r="G24" i="57"/>
  <c r="G23" i="57"/>
  <c r="G20" i="57"/>
  <c r="G19" i="57"/>
  <c r="G15" i="57"/>
  <c r="G14" i="57"/>
  <c r="G13" i="57"/>
  <c r="G11" i="57"/>
  <c r="O2" i="57"/>
  <c r="G38" i="56"/>
  <c r="G39" i="56"/>
  <c r="G30" i="56"/>
  <c r="G28" i="56"/>
  <c r="G27" i="56"/>
  <c r="O2" i="56"/>
  <c r="G31" i="55"/>
  <c r="G29" i="55"/>
  <c r="G20" i="55"/>
  <c r="G18" i="55"/>
  <c r="G16" i="55"/>
  <c r="G14" i="55"/>
  <c r="G12" i="55"/>
  <c r="G26" i="55"/>
  <c r="G25" i="55"/>
  <c r="G24" i="55"/>
  <c r="G23" i="55"/>
  <c r="I40" i="57"/>
  <c r="I41" i="56"/>
  <c r="I34" i="55"/>
  <c r="N78" i="48"/>
  <c r="O78" i="48"/>
  <c r="M78" i="48"/>
  <c r="L78" i="48"/>
  <c r="K78" i="48"/>
  <c r="J14" i="48"/>
  <c r="J78" i="48" s="1"/>
  <c r="I78" i="48"/>
  <c r="O78" i="44"/>
  <c r="N78" i="44"/>
  <c r="M78" i="44"/>
  <c r="L78" i="44"/>
  <c r="K78" i="44"/>
  <c r="I78" i="44"/>
  <c r="S2" i="51"/>
  <c r="S2" i="53"/>
  <c r="S2" i="48"/>
  <c r="S2" i="44"/>
  <c r="G62" i="48"/>
  <c r="G32" i="48"/>
  <c r="G20" i="53"/>
  <c r="G20" i="48"/>
  <c r="G71" i="53"/>
  <c r="G72" i="53"/>
  <c r="G73" i="53"/>
  <c r="G75" i="53"/>
  <c r="G76" i="53"/>
  <c r="O77" i="53"/>
  <c r="N77" i="53"/>
  <c r="M77" i="53"/>
  <c r="L77" i="53"/>
  <c r="K77" i="53"/>
  <c r="I77" i="53"/>
  <c r="AB32" i="44"/>
  <c r="AB16" i="44"/>
  <c r="AB21" i="44"/>
  <c r="AB26" i="44"/>
  <c r="G59" i="53"/>
  <c r="G65" i="53"/>
  <c r="G64" i="53"/>
  <c r="G48" i="53"/>
  <c r="G46" i="53"/>
  <c r="G42" i="53"/>
  <c r="G40" i="53"/>
  <c r="G38" i="53"/>
  <c r="G37" i="53"/>
  <c r="G35" i="53"/>
  <c r="G32" i="53"/>
  <c r="G22" i="53"/>
  <c r="G19" i="53"/>
  <c r="G17" i="53"/>
  <c r="G15" i="53"/>
  <c r="J14" i="53"/>
  <c r="J77" i="53" s="1"/>
  <c r="G14" i="53"/>
  <c r="G13" i="53"/>
  <c r="G35" i="48"/>
  <c r="G38" i="44"/>
  <c r="G66" i="44"/>
  <c r="G64" i="43"/>
  <c r="G77" i="44"/>
  <c r="G76" i="44"/>
  <c r="G74" i="44"/>
  <c r="G73" i="44"/>
  <c r="G72" i="44"/>
  <c r="G40" i="44"/>
  <c r="G42" i="44"/>
  <c r="G44" i="44"/>
  <c r="G37" i="44"/>
  <c r="G36" i="44"/>
  <c r="G34" i="44"/>
  <c r="G31" i="44"/>
  <c r="G29" i="44"/>
  <c r="G28" i="44"/>
  <c r="G27" i="44"/>
  <c r="G25" i="44"/>
  <c r="G24" i="44"/>
  <c r="G22" i="44"/>
  <c r="G20" i="44"/>
  <c r="G19" i="44"/>
  <c r="G17" i="44"/>
  <c r="G15" i="44"/>
  <c r="J14" i="44"/>
  <c r="J78" i="44"/>
  <c r="G14" i="44"/>
  <c r="G13" i="44"/>
  <c r="G31" i="43"/>
  <c r="G25" i="43"/>
  <c r="G19" i="43"/>
  <c r="H7" i="52"/>
  <c r="G17" i="43"/>
  <c r="G15" i="43"/>
  <c r="J14" i="43"/>
  <c r="J76" i="43" s="1"/>
  <c r="G14" i="43"/>
  <c r="G13" i="43"/>
  <c r="G15" i="51"/>
  <c r="G22" i="48"/>
  <c r="G53" i="51"/>
  <c r="O73" i="51"/>
  <c r="N73" i="51"/>
  <c r="M73" i="51"/>
  <c r="L73" i="51"/>
  <c r="K73" i="51"/>
  <c r="I73" i="51"/>
  <c r="G72" i="51"/>
  <c r="G71" i="51"/>
  <c r="G69" i="51"/>
  <c r="G68" i="51"/>
  <c r="G67" i="51"/>
  <c r="G62" i="51"/>
  <c r="G61" i="51"/>
  <c r="G60" i="51"/>
  <c r="G57" i="51"/>
  <c r="G55" i="51"/>
  <c r="G52" i="51"/>
  <c r="G51" i="51"/>
  <c r="G49" i="51"/>
  <c r="G47" i="51"/>
  <c r="G46" i="51"/>
  <c r="G45" i="51"/>
  <c r="G43" i="51"/>
  <c r="G42" i="51"/>
  <c r="G38" i="51"/>
  <c r="G37" i="51"/>
  <c r="G36" i="51"/>
  <c r="G33" i="51"/>
  <c r="G31" i="51"/>
  <c r="G30" i="51"/>
  <c r="G27" i="51"/>
  <c r="G26" i="51"/>
  <c r="G24" i="51"/>
  <c r="G23" i="51"/>
  <c r="G19" i="51"/>
  <c r="G17" i="51"/>
  <c r="J14" i="51"/>
  <c r="J73" i="51" s="1"/>
  <c r="G14" i="51"/>
  <c r="G13" i="51"/>
  <c r="G13" i="48"/>
  <c r="G14" i="48"/>
  <c r="G15" i="48"/>
  <c r="G17" i="48"/>
  <c r="G19" i="48"/>
  <c r="G24" i="48"/>
  <c r="G25" i="48"/>
  <c r="G27" i="48"/>
  <c r="G28" i="48"/>
  <c r="G29" i="48"/>
  <c r="G30" i="48"/>
  <c r="G37" i="48"/>
  <c r="G38" i="48"/>
  <c r="G40" i="48"/>
  <c r="G42" i="48"/>
  <c r="G46" i="48"/>
  <c r="G48" i="48"/>
  <c r="G50" i="48"/>
  <c r="G51" i="48"/>
  <c r="G56" i="48"/>
  <c r="G66" i="48"/>
  <c r="G67" i="48"/>
  <c r="G72" i="48"/>
  <c r="G73" i="48"/>
  <c r="G74" i="48"/>
  <c r="G76" i="48"/>
  <c r="G77" i="48"/>
  <c r="G46" i="43"/>
  <c r="G37" i="43"/>
  <c r="G20" i="43"/>
  <c r="G52" i="44"/>
  <c r="G54" i="44"/>
  <c r="G63" i="44"/>
  <c r="G62" i="44"/>
  <c r="G61" i="44"/>
  <c r="G59" i="44"/>
  <c r="G50" i="44"/>
  <c r="G48" i="44"/>
  <c r="G45" i="44"/>
  <c r="K76" i="43"/>
  <c r="L76" i="43"/>
  <c r="M76" i="43"/>
  <c r="N76" i="43"/>
  <c r="O76" i="43"/>
  <c r="G70" i="43"/>
  <c r="G71" i="43"/>
  <c r="G72" i="43"/>
  <c r="G74" i="43"/>
  <c r="G75" i="43"/>
  <c r="G57" i="43"/>
  <c r="G59" i="43"/>
  <c r="G60" i="43"/>
  <c r="G54" i="43"/>
  <c r="G49" i="43"/>
  <c r="G50" i="43"/>
  <c r="G51" i="43"/>
  <c r="G52" i="43"/>
  <c r="G36" i="43"/>
  <c r="G38" i="43"/>
  <c r="G40" i="43"/>
  <c r="G42" i="43"/>
  <c r="G44" i="43"/>
  <c r="G47" i="43"/>
  <c r="G34" i="43"/>
  <c r="G29" i="43"/>
  <c r="G28" i="43"/>
  <c r="G27" i="43"/>
  <c r="G24" i="43"/>
  <c r="G22" i="43"/>
  <c r="U16" i="56" l="1"/>
  <c r="AA52" i="51"/>
  <c r="AC52" i="51" s="1"/>
  <c r="AA38" i="44"/>
  <c r="AC38" i="44" s="1"/>
  <c r="AF38" i="44" s="1"/>
  <c r="Z68" i="43"/>
  <c r="Z77" i="48"/>
  <c r="Z32" i="48"/>
  <c r="Z25" i="48"/>
  <c r="Z17" i="48"/>
  <c r="Z15" i="48"/>
  <c r="Z13" i="48"/>
  <c r="AA25" i="44"/>
  <c r="AC25" i="44" s="1"/>
  <c r="AF25" i="44" s="1"/>
  <c r="Z63" i="44"/>
  <c r="AB25" i="44"/>
  <c r="AA22" i="48"/>
  <c r="AC22" i="48" s="1"/>
  <c r="AB28" i="48"/>
  <c r="Z67" i="48"/>
  <c r="AA69" i="48"/>
  <c r="AA70" i="48"/>
  <c r="AC70" i="48" s="1"/>
  <c r="Z69" i="51"/>
  <c r="AA46" i="51"/>
  <c r="AC46" i="51" s="1"/>
  <c r="U24" i="57"/>
  <c r="AA31" i="44"/>
  <c r="AC31" i="44" s="1"/>
  <c r="AF31" i="44" s="1"/>
  <c r="U11" i="56"/>
  <c r="U15" i="57"/>
  <c r="V38" i="57"/>
  <c r="W38" i="57" s="1"/>
  <c r="U31" i="55"/>
  <c r="U30" i="56"/>
  <c r="U29" i="56"/>
  <c r="U18" i="56"/>
  <c r="AA68" i="51"/>
  <c r="AC68" i="51" s="1"/>
  <c r="Z65" i="51"/>
  <c r="Z61" i="51"/>
  <c r="Z60" i="51"/>
  <c r="Z57" i="51"/>
  <c r="AA55" i="51"/>
  <c r="AC55" i="51" s="1"/>
  <c r="AF55" i="51" s="1"/>
  <c r="Z47" i="51"/>
  <c r="Z45" i="51"/>
  <c r="Z43" i="51"/>
  <c r="Z40" i="51"/>
  <c r="Z33" i="51"/>
  <c r="AA33" i="51"/>
  <c r="AC33" i="51" s="1"/>
  <c r="AF33" i="51" s="1"/>
  <c r="AB31" i="51"/>
  <c r="Z30" i="51"/>
  <c r="AA29" i="51"/>
  <c r="AC29" i="51" s="1"/>
  <c r="AB29" i="51"/>
  <c r="AA27" i="51"/>
  <c r="AC27" i="51" s="1"/>
  <c r="AB27" i="51"/>
  <c r="Z24" i="51"/>
  <c r="Z20" i="51"/>
  <c r="Z19" i="51"/>
  <c r="AB15" i="51"/>
  <c r="Z72" i="53"/>
  <c r="AA65" i="53"/>
  <c r="AC65" i="53" s="1"/>
  <c r="Z61" i="53"/>
  <c r="Z59" i="53"/>
  <c r="AA40" i="53"/>
  <c r="AC40" i="53" s="1"/>
  <c r="AF40" i="53" s="1"/>
  <c r="Z29" i="53"/>
  <c r="AB29" i="53"/>
  <c r="Z25" i="53"/>
  <c r="Z22" i="53"/>
  <c r="Z15" i="53"/>
  <c r="U22" i="56"/>
  <c r="U28" i="56"/>
  <c r="AB27" i="48"/>
  <c r="Z28" i="48"/>
  <c r="Z27" i="48"/>
  <c r="Z24" i="44"/>
  <c r="Z76" i="48"/>
  <c r="Z73" i="48"/>
  <c r="Z63" i="48"/>
  <c r="AA63" i="48"/>
  <c r="AC63" i="48" s="1"/>
  <c r="AA62" i="48"/>
  <c r="AC62" i="48" s="1"/>
  <c r="AA56" i="48"/>
  <c r="AC56" i="48" s="1"/>
  <c r="AA54" i="48"/>
  <c r="AC54" i="48" s="1"/>
  <c r="Z51" i="48"/>
  <c r="Z50" i="48"/>
  <c r="AA46" i="48"/>
  <c r="AC46" i="48" s="1"/>
  <c r="Z42" i="48"/>
  <c r="AA42" i="48"/>
  <c r="AC42" i="48" s="1"/>
  <c r="AA32" i="48"/>
  <c r="AC32" i="48" s="1"/>
  <c r="Z20" i="48"/>
  <c r="AA20" i="48"/>
  <c r="AC20" i="48" s="1"/>
  <c r="AA67" i="51"/>
  <c r="AC67" i="51" s="1"/>
  <c r="AA51" i="51"/>
  <c r="AC51" i="51" s="1"/>
  <c r="AA47" i="51"/>
  <c r="AC47" i="51" s="1"/>
  <c r="Z42" i="51"/>
  <c r="Z36" i="51"/>
  <c r="AB33" i="51"/>
  <c r="AB20" i="51"/>
  <c r="AA20" i="51"/>
  <c r="AC20" i="51" s="1"/>
  <c r="AF20" i="51" s="1"/>
  <c r="AB19" i="51"/>
  <c r="AA13" i="51"/>
  <c r="Z76" i="53"/>
  <c r="AA73" i="53"/>
  <c r="AC73" i="53" s="1"/>
  <c r="Z58" i="53"/>
  <c r="AA50" i="53"/>
  <c r="AC50" i="53" s="1"/>
  <c r="AF50" i="53" s="1"/>
  <c r="Z48" i="53"/>
  <c r="AA44" i="53"/>
  <c r="AC44" i="53" s="1"/>
  <c r="AF44" i="53" s="1"/>
  <c r="AA38" i="53"/>
  <c r="AC38" i="53" s="1"/>
  <c r="AF38" i="53" s="1"/>
  <c r="Z35" i="53"/>
  <c r="AB30" i="53"/>
  <c r="AA30" i="53"/>
  <c r="AC30" i="53" s="1"/>
  <c r="Z28" i="53"/>
  <c r="AB22" i="53"/>
  <c r="Z20" i="53"/>
  <c r="AA19" i="53"/>
  <c r="AC19" i="53" s="1"/>
  <c r="Z74" i="48"/>
  <c r="AA50" i="48"/>
  <c r="AC50" i="48" s="1"/>
  <c r="Z48" i="48"/>
  <c r="AA40" i="48"/>
  <c r="AC40" i="48" s="1"/>
  <c r="Z37" i="48"/>
  <c r="AA35" i="48"/>
  <c r="AC35" i="48" s="1"/>
  <c r="AA29" i="48"/>
  <c r="AC29" i="48" s="1"/>
  <c r="Z24" i="48"/>
  <c r="AA24" i="48"/>
  <c r="AC24" i="48" s="1"/>
  <c r="AA15" i="48"/>
  <c r="AC15" i="48" s="1"/>
  <c r="AA13" i="48"/>
  <c r="AC13" i="48" s="1"/>
  <c r="AA64" i="51"/>
  <c r="AA76" i="44"/>
  <c r="AC76" i="44" s="1"/>
  <c r="Z74" i="44"/>
  <c r="Z73" i="44"/>
  <c r="AA67" i="44"/>
  <c r="AC67" i="44" s="1"/>
  <c r="Z59" i="44"/>
  <c r="AA54" i="44"/>
  <c r="AC54" i="44" s="1"/>
  <c r="AF54" i="44" s="1"/>
  <c r="Z50" i="44"/>
  <c r="Z48" i="44"/>
  <c r="AA42" i="44"/>
  <c r="AC42" i="44" s="1"/>
  <c r="AF42" i="44" s="1"/>
  <c r="Z37" i="44"/>
  <c r="Z31" i="44"/>
  <c r="Z29" i="44"/>
  <c r="Z27" i="44"/>
  <c r="Z28" i="44"/>
  <c r="Z22" i="44"/>
  <c r="Z17" i="44"/>
  <c r="Z15" i="44"/>
  <c r="AA14" i="44"/>
  <c r="AC14" i="44" s="1"/>
  <c r="Z28" i="43"/>
  <c r="Z22" i="43"/>
  <c r="Z70" i="44"/>
  <c r="Z66" i="44"/>
  <c r="AA52" i="44"/>
  <c r="AC52" i="44" s="1"/>
  <c r="AF52" i="44" s="1"/>
  <c r="AA45" i="44"/>
  <c r="AC45" i="44" s="1"/>
  <c r="AF45" i="44" s="1"/>
  <c r="AB28" i="44"/>
  <c r="AA24" i="44"/>
  <c r="AC24" i="44" s="1"/>
  <c r="AB24" i="44"/>
  <c r="Z20" i="44"/>
  <c r="AA15" i="44"/>
  <c r="AC15" i="44" s="1"/>
  <c r="AF15" i="44" s="1"/>
  <c r="AB15" i="44"/>
  <c r="Z71" i="43"/>
  <c r="Z65" i="43"/>
  <c r="Z61" i="43"/>
  <c r="Z52" i="43"/>
  <c r="Z50" i="43"/>
  <c r="Z47" i="43"/>
  <c r="Z34" i="43"/>
  <c r="AA36" i="43"/>
  <c r="AC36" i="43" s="1"/>
  <c r="Z14" i="43"/>
  <c r="Z19" i="43"/>
  <c r="AB14" i="53"/>
  <c r="AB14" i="44"/>
  <c r="AB14" i="51"/>
  <c r="AA14" i="51"/>
  <c r="AC14" i="51" s="1"/>
  <c r="AC13" i="53"/>
  <c r="Z17" i="53"/>
  <c r="AA17" i="53"/>
  <c r="AC17" i="53" s="1"/>
  <c r="AB13" i="53"/>
  <c r="Z13" i="53"/>
  <c r="AA14" i="48"/>
  <c r="AC14" i="48" s="1"/>
  <c r="Z14" i="48"/>
  <c r="AB15" i="48"/>
  <c r="AB28" i="43"/>
  <c r="Z27" i="43"/>
  <c r="U27" i="56"/>
  <c r="U23" i="56"/>
  <c r="U23" i="57"/>
  <c r="U18" i="57"/>
  <c r="U25" i="56"/>
  <c r="V37" i="57"/>
  <c r="W37" i="57" s="1"/>
  <c r="U29" i="55"/>
  <c r="U16" i="55"/>
  <c r="U36" i="56"/>
  <c r="U24" i="56"/>
  <c r="V22" i="56"/>
  <c r="W22" i="56" s="1"/>
  <c r="V11" i="56"/>
  <c r="W11" i="56" s="1"/>
  <c r="U28" i="57"/>
  <c r="U34" i="57"/>
  <c r="U20" i="55"/>
  <c r="U12" i="55"/>
  <c r="U25" i="55"/>
  <c r="U18" i="55"/>
  <c r="U31" i="57"/>
  <c r="V27" i="57"/>
  <c r="W27" i="57" s="1"/>
  <c r="U19" i="57"/>
  <c r="U14" i="57"/>
  <c r="U32" i="57"/>
  <c r="U35" i="56"/>
  <c r="AB19" i="43"/>
  <c r="Z17" i="43"/>
  <c r="Z24" i="43"/>
  <c r="AA27" i="43"/>
  <c r="AC27" i="43" s="1"/>
  <c r="AB27" i="43"/>
  <c r="Z29" i="43"/>
  <c r="AB29" i="43"/>
  <c r="Z37" i="43"/>
  <c r="AA47" i="43"/>
  <c r="AC47" i="43" s="1"/>
  <c r="AA70" i="43"/>
  <c r="AC70" i="43" s="1"/>
  <c r="AA72" i="43"/>
  <c r="AC72" i="43" s="1"/>
  <c r="AA67" i="43"/>
  <c r="Z67" i="43"/>
  <c r="AA71" i="43"/>
  <c r="AC71" i="43" s="1"/>
  <c r="Z59" i="43"/>
  <c r="Z54" i="43"/>
  <c r="Z51" i="43"/>
  <c r="Z49" i="43"/>
  <c r="Z40" i="43"/>
  <c r="AA38" i="43"/>
  <c r="AC38" i="43" s="1"/>
  <c r="Z74" i="43"/>
  <c r="AA74" i="43"/>
  <c r="AC74" i="43" s="1"/>
  <c r="AA31" i="43"/>
  <c r="AC31" i="43" s="1"/>
  <c r="Z31" i="43"/>
  <c r="AA28" i="43"/>
  <c r="AC28" i="43" s="1"/>
  <c r="Z25" i="43"/>
  <c r="AB22" i="43"/>
  <c r="AA22" i="43"/>
  <c r="AC22" i="43" s="1"/>
  <c r="AA20" i="43"/>
  <c r="AC20" i="43" s="1"/>
  <c r="AB17" i="43"/>
  <c r="Z15" i="43"/>
  <c r="AA14" i="43"/>
  <c r="AC14" i="43" s="1"/>
  <c r="AB14" i="43"/>
  <c r="AA15" i="51"/>
  <c r="AC15" i="51" s="1"/>
  <c r="AF15" i="51" s="1"/>
  <c r="U23" i="55"/>
  <c r="U14" i="55"/>
  <c r="U28" i="55"/>
  <c r="V16" i="55"/>
  <c r="W16" i="55" s="1"/>
  <c r="V29" i="55"/>
  <c r="W29" i="55" s="1"/>
  <c r="V18" i="55"/>
  <c r="W18" i="55" s="1"/>
  <c r="V25" i="55"/>
  <c r="W25" i="55" s="1"/>
  <c r="V31" i="55"/>
  <c r="W31" i="55" s="1"/>
  <c r="U24" i="55"/>
  <c r="V20" i="55"/>
  <c r="W20" i="55" s="1"/>
  <c r="V26" i="55"/>
  <c r="W26" i="55" s="1"/>
  <c r="V32" i="55"/>
  <c r="W32" i="55" s="1"/>
  <c r="V12" i="55"/>
  <c r="W12" i="55" s="1"/>
  <c r="H8" i="52"/>
  <c r="I8" i="52" s="1"/>
  <c r="I10" i="59"/>
  <c r="W23" i="55"/>
  <c r="V18" i="57"/>
  <c r="W18" i="57" s="1"/>
  <c r="U35" i="57"/>
  <c r="V34" i="57"/>
  <c r="W34" i="57" s="1"/>
  <c r="V15" i="57"/>
  <c r="W15" i="57" s="1"/>
  <c r="U20" i="57"/>
  <c r="V19" i="57"/>
  <c r="W19" i="57" s="1"/>
  <c r="V31" i="57"/>
  <c r="W31" i="57" s="1"/>
  <c r="U29" i="57"/>
  <c r="U25" i="57"/>
  <c r="U13" i="57"/>
  <c r="V13" i="57"/>
  <c r="W13" i="57" s="1"/>
  <c r="U11" i="57"/>
  <c r="V11" i="57"/>
  <c r="W11" i="57" s="1"/>
  <c r="AB29" i="44"/>
  <c r="AA44" i="43"/>
  <c r="AC44" i="43" s="1"/>
  <c r="AA37" i="43"/>
  <c r="AC37" i="43" s="1"/>
  <c r="AA61" i="43"/>
  <c r="AC61" i="43" s="1"/>
  <c r="AA22" i="44"/>
  <c r="AC22" i="44" s="1"/>
  <c r="AA40" i="44"/>
  <c r="AC40" i="44" s="1"/>
  <c r="AF40" i="44" s="1"/>
  <c r="AA56" i="44"/>
  <c r="AC56" i="44" s="1"/>
  <c r="AF56" i="44" s="1"/>
  <c r="AA61" i="44"/>
  <c r="AC61" i="44" s="1"/>
  <c r="AF61" i="44" s="1"/>
  <c r="AA52" i="48"/>
  <c r="AC52" i="48" s="1"/>
  <c r="AA66" i="48"/>
  <c r="AC66" i="48" s="1"/>
  <c r="AA32" i="53"/>
  <c r="AC32" i="53" s="1"/>
  <c r="AF32" i="53" s="1"/>
  <c r="AA46" i="53"/>
  <c r="AC46" i="53" s="1"/>
  <c r="AF46" i="53" s="1"/>
  <c r="AA64" i="53"/>
  <c r="AC64" i="53" s="1"/>
  <c r="AA75" i="53"/>
  <c r="AC75" i="53" s="1"/>
  <c r="AA71" i="51"/>
  <c r="AC71" i="51" s="1"/>
  <c r="AA23" i="51"/>
  <c r="AC23" i="51" s="1"/>
  <c r="AA27" i="53"/>
  <c r="AC27" i="53" s="1"/>
  <c r="AB15" i="43"/>
  <c r="AB22" i="44"/>
  <c r="AB30" i="48"/>
  <c r="AB25" i="48"/>
  <c r="AB13" i="48"/>
  <c r="AB19" i="53"/>
  <c r="AB23" i="51"/>
  <c r="I79" i="48"/>
  <c r="AA25" i="43"/>
  <c r="AC25" i="43" s="1"/>
  <c r="AA59" i="43"/>
  <c r="AC59" i="43" s="1"/>
  <c r="AA17" i="44"/>
  <c r="AC17" i="44" s="1"/>
  <c r="AA20" i="44"/>
  <c r="AC20" i="44" s="1"/>
  <c r="AF20" i="44" s="1"/>
  <c r="AA17" i="48"/>
  <c r="AC17" i="48" s="1"/>
  <c r="AA30" i="48"/>
  <c r="AC30" i="48" s="1"/>
  <c r="AA25" i="48"/>
  <c r="AC25" i="48" s="1"/>
  <c r="AA44" i="48"/>
  <c r="AC44" i="48" s="1"/>
  <c r="AA38" i="48"/>
  <c r="AC38" i="48" s="1"/>
  <c r="AA58" i="48"/>
  <c r="AC58" i="48" s="1"/>
  <c r="AA72" i="48"/>
  <c r="AC72" i="48" s="1"/>
  <c r="AA20" i="53"/>
  <c r="AC20" i="53" s="1"/>
  <c r="AF20" i="53" s="1"/>
  <c r="AA61" i="53"/>
  <c r="AC61" i="53" s="1"/>
  <c r="AA56" i="53"/>
  <c r="AC56" i="53" s="1"/>
  <c r="AF56" i="53" s="1"/>
  <c r="AA69" i="53"/>
  <c r="AC69" i="53" s="1"/>
  <c r="AA65" i="51"/>
  <c r="AC65" i="51" s="1"/>
  <c r="AA43" i="51"/>
  <c r="AC43" i="51" s="1"/>
  <c r="V33" i="56"/>
  <c r="W33" i="56" s="1"/>
  <c r="AB20" i="43"/>
  <c r="AB27" i="44"/>
  <c r="AB17" i="44"/>
  <c r="AB29" i="48"/>
  <c r="AB17" i="48"/>
  <c r="AB32" i="53"/>
  <c r="AB27" i="53"/>
  <c r="Y68" i="53"/>
  <c r="V28" i="57"/>
  <c r="W28" i="57" s="1"/>
  <c r="V24" i="57"/>
  <c r="W24" i="57" s="1"/>
  <c r="V23" i="57"/>
  <c r="W23" i="57" s="1"/>
  <c r="V35" i="57"/>
  <c r="W35" i="57" s="1"/>
  <c r="W24" i="55"/>
  <c r="V16" i="56"/>
  <c r="W16" i="56" s="1"/>
  <c r="V30" i="56"/>
  <c r="W30" i="56" s="1"/>
  <c r="V29" i="56"/>
  <c r="W29" i="56" s="1"/>
  <c r="V18" i="56"/>
  <c r="W18" i="56" s="1"/>
  <c r="V27" i="56"/>
  <c r="W27" i="56" s="1"/>
  <c r="V23" i="56"/>
  <c r="W23" i="56" s="1"/>
  <c r="V12" i="56"/>
  <c r="W12" i="56" s="1"/>
  <c r="V38" i="56"/>
  <c r="W38" i="56" s="1"/>
  <c r="V32" i="56"/>
  <c r="W32" i="56" s="1"/>
  <c r="AA37" i="51"/>
  <c r="AC37" i="51" s="1"/>
  <c r="AA26" i="51"/>
  <c r="AC26" i="51" s="1"/>
  <c r="AB30" i="51"/>
  <c r="AB17" i="51"/>
  <c r="I74" i="51"/>
  <c r="AA62" i="51"/>
  <c r="AC62" i="51" s="1"/>
  <c r="AA48" i="51"/>
  <c r="AC48" i="51" s="1"/>
  <c r="AA72" i="51"/>
  <c r="AC72" i="51" s="1"/>
  <c r="AA61" i="51"/>
  <c r="AC61" i="51" s="1"/>
  <c r="AA17" i="51"/>
  <c r="AC17" i="51" s="1"/>
  <c r="AB26" i="51"/>
  <c r="AB13" i="51"/>
  <c r="AA30" i="51"/>
  <c r="AC30" i="51" s="1"/>
  <c r="AB24" i="51"/>
  <c r="AA24" i="51"/>
  <c r="AC24" i="51" s="1"/>
  <c r="AF24" i="51" s="1"/>
  <c r="AA38" i="51"/>
  <c r="AC38" i="51" s="1"/>
  <c r="AF38" i="51" s="1"/>
  <c r="AA37" i="53"/>
  <c r="AC37" i="53" s="1"/>
  <c r="AA68" i="53"/>
  <c r="AA66" i="53"/>
  <c r="AC66" i="53" s="1"/>
  <c r="AA71" i="53"/>
  <c r="AC71" i="53" s="1"/>
  <c r="AB25" i="53"/>
  <c r="AA52" i="53"/>
  <c r="AC52" i="53" s="1"/>
  <c r="AF52" i="53" s="1"/>
  <c r="AA54" i="53"/>
  <c r="AC54" i="53" s="1"/>
  <c r="AF54" i="53" s="1"/>
  <c r="AA25" i="53"/>
  <c r="AC25" i="53" s="1"/>
  <c r="AF25" i="53" s="1"/>
  <c r="AA15" i="53"/>
  <c r="AC15" i="53" s="1"/>
  <c r="AF15" i="53" s="1"/>
  <c r="AA42" i="53"/>
  <c r="AC42" i="53" s="1"/>
  <c r="AF42" i="53" s="1"/>
  <c r="AA14" i="53"/>
  <c r="AC14" i="53" s="1"/>
  <c r="AA28" i="53"/>
  <c r="AC28" i="53" s="1"/>
  <c r="AB15" i="53"/>
  <c r="AA19" i="44"/>
  <c r="AC19" i="44" s="1"/>
  <c r="AA44" i="44"/>
  <c r="AC44" i="44" s="1"/>
  <c r="AB13" i="44"/>
  <c r="AA36" i="44"/>
  <c r="AC36" i="44" s="1"/>
  <c r="AA48" i="44"/>
  <c r="AC48" i="44" s="1"/>
  <c r="AF48" i="44" s="1"/>
  <c r="AA13" i="44"/>
  <c r="AB19" i="44"/>
  <c r="Y69" i="44"/>
  <c r="AA69" i="44"/>
  <c r="AA27" i="44"/>
  <c r="AC27" i="44" s="1"/>
  <c r="AA34" i="44"/>
  <c r="AC34" i="44" s="1"/>
  <c r="AA77" i="44"/>
  <c r="AC77" i="44" s="1"/>
  <c r="AA46" i="43"/>
  <c r="AC46" i="43" s="1"/>
  <c r="AA64" i="43"/>
  <c r="AC64" i="43" s="1"/>
  <c r="AA19" i="43"/>
  <c r="AC19" i="43" s="1"/>
  <c r="AA24" i="43"/>
  <c r="AC24" i="43" s="1"/>
  <c r="AA42" i="43"/>
  <c r="AC42" i="43" s="1"/>
  <c r="AA52" i="43"/>
  <c r="AC52" i="43" s="1"/>
  <c r="I77" i="43"/>
  <c r="AA68" i="43"/>
  <c r="AC68" i="43" s="1"/>
  <c r="AB25" i="43"/>
  <c r="AA34" i="43"/>
  <c r="AC34" i="43" s="1"/>
  <c r="AA50" i="43"/>
  <c r="AC50" i="43" s="1"/>
  <c r="AA75" i="43"/>
  <c r="AC75" i="43" s="1"/>
  <c r="AB24" i="43"/>
  <c r="AB22" i="48"/>
  <c r="AB20" i="48"/>
  <c r="AA19" i="48"/>
  <c r="AC19" i="48" s="1"/>
  <c r="AA60" i="48"/>
  <c r="AC60" i="48" s="1"/>
  <c r="AA73" i="48"/>
  <c r="AC73" i="48" s="1"/>
  <c r="AB32" i="48"/>
  <c r="AB19" i="48"/>
  <c r="I79" i="44"/>
  <c r="I78" i="53"/>
  <c r="AA13" i="43"/>
  <c r="AB13" i="43"/>
  <c r="AA59" i="44"/>
  <c r="AC59" i="44" s="1"/>
  <c r="AF59" i="44" s="1"/>
  <c r="AA65" i="43"/>
  <c r="AC65" i="43" s="1"/>
  <c r="AA57" i="43"/>
  <c r="AC57" i="43" s="1"/>
  <c r="AC15" i="43"/>
  <c r="AA51" i="48"/>
  <c r="AC51" i="48" s="1"/>
  <c r="AC13" i="51"/>
  <c r="W14" i="55"/>
  <c r="V14" i="56"/>
  <c r="V28" i="56"/>
  <c r="W28" i="56" s="1"/>
  <c r="V39" i="56"/>
  <c r="W39" i="56" s="1"/>
  <c r="AA77" i="48"/>
  <c r="AC77" i="48" s="1"/>
  <c r="AA24" i="53"/>
  <c r="AC24" i="53" s="1"/>
  <c r="AB24" i="53"/>
  <c r="Y69" i="48"/>
  <c r="Y64" i="51"/>
  <c r="O4" i="57" l="1"/>
  <c r="AI77" i="48"/>
  <c r="AB8" i="44"/>
  <c r="Y7" i="44" s="1"/>
  <c r="AB4" i="44" s="1"/>
  <c r="S7" i="44" s="1"/>
  <c r="AH32" i="55"/>
  <c r="AI71" i="51"/>
  <c r="AI72" i="51"/>
  <c r="AI76" i="53"/>
  <c r="AI75" i="53"/>
  <c r="AI76" i="48"/>
  <c r="AI76" i="44"/>
  <c r="AI77" i="44"/>
  <c r="W5" i="56"/>
  <c r="AI39" i="56" s="1"/>
  <c r="AA18" i="57"/>
  <c r="W5" i="57"/>
  <c r="O4" i="55"/>
  <c r="AI74" i="43"/>
  <c r="AI75" i="43"/>
  <c r="AB8" i="43"/>
  <c r="Y7" i="43" s="1"/>
  <c r="AB3" i="43" s="1"/>
  <c r="AC13" i="43"/>
  <c r="Y5" i="43"/>
  <c r="AB8" i="48"/>
  <c r="Y7" i="48" s="1"/>
  <c r="AB4" i="48" s="1"/>
  <c r="S7" i="48" s="1"/>
  <c r="Y5" i="48"/>
  <c r="V37" i="55"/>
  <c r="T33" i="55" s="1"/>
  <c r="AA23" i="57"/>
  <c r="AB8" i="51"/>
  <c r="Y7" i="51" s="1"/>
  <c r="AB4" i="51" s="1"/>
  <c r="S7" i="51" s="1"/>
  <c r="W60" i="57"/>
  <c r="V43" i="57"/>
  <c r="AA27" i="57"/>
  <c r="B20" i="56"/>
  <c r="Y5" i="51"/>
  <c r="AA77" i="51"/>
  <c r="Y73" i="51" s="1"/>
  <c r="AB8" i="53"/>
  <c r="Y7" i="53" s="1"/>
  <c r="AB4" i="53" s="1"/>
  <c r="S7" i="53" s="1"/>
  <c r="AC13" i="44"/>
  <c r="AC79" i="44" s="1"/>
  <c r="AE76" i="44" s="1"/>
  <c r="AF76" i="44" s="1"/>
  <c r="Y5" i="44"/>
  <c r="W63" i="55"/>
  <c r="Y26" i="55" s="1"/>
  <c r="Z26" i="55" s="1"/>
  <c r="AA81" i="53"/>
  <c r="Y77" i="53" s="1"/>
  <c r="AA82" i="48"/>
  <c r="Y78" i="48" s="1"/>
  <c r="AA80" i="43"/>
  <c r="Y76" i="43" s="1"/>
  <c r="W14" i="56"/>
  <c r="O4" i="56" s="1"/>
  <c r="V44" i="56"/>
  <c r="AC79" i="51"/>
  <c r="AE69" i="51" s="1"/>
  <c r="AF69" i="51" s="1"/>
  <c r="B21" i="56"/>
  <c r="AC79" i="53"/>
  <c r="Y5" i="53"/>
  <c r="AA82" i="44"/>
  <c r="Y78" i="44" s="1"/>
  <c r="B26" i="56"/>
  <c r="AC79" i="48"/>
  <c r="AE76" i="48" s="1"/>
  <c r="AF76" i="48" s="1"/>
  <c r="Y32" i="55" l="1"/>
  <c r="Z32" i="55" s="1"/>
  <c r="AE72" i="51"/>
  <c r="AF72" i="51" s="1"/>
  <c r="AE71" i="51"/>
  <c r="AF71" i="51" s="1"/>
  <c r="AE60" i="51"/>
  <c r="AF60" i="51" s="1"/>
  <c r="AE68" i="51"/>
  <c r="AF68" i="51" s="1"/>
  <c r="AE67" i="51"/>
  <c r="AF67" i="51" s="1"/>
  <c r="AE65" i="51"/>
  <c r="AF65" i="51" s="1"/>
  <c r="AE62" i="51"/>
  <c r="AF62" i="51" s="1"/>
  <c r="AE61" i="51"/>
  <c r="AF61" i="51" s="1"/>
  <c r="AE53" i="51"/>
  <c r="AE57" i="51"/>
  <c r="AE55" i="51"/>
  <c r="AE51" i="51"/>
  <c r="AF51" i="51" s="1"/>
  <c r="AE52" i="51"/>
  <c r="AF52" i="51" s="1"/>
  <c r="AE47" i="51"/>
  <c r="AF47" i="51" s="1"/>
  <c r="AE49" i="51"/>
  <c r="AF49" i="51" s="1"/>
  <c r="AE48" i="51"/>
  <c r="AF48" i="51" s="1"/>
  <c r="AE45" i="51"/>
  <c r="AF45" i="51" s="1"/>
  <c r="AE46" i="51"/>
  <c r="AF46" i="51" s="1"/>
  <c r="AE42" i="51"/>
  <c r="AF42" i="51" s="1"/>
  <c r="AE43" i="51"/>
  <c r="AF43" i="51" s="1"/>
  <c r="AE36" i="51"/>
  <c r="AF36" i="51" s="1"/>
  <c r="AE40" i="51"/>
  <c r="AE38" i="51"/>
  <c r="AE37" i="51"/>
  <c r="AF37" i="51" s="1"/>
  <c r="AE26" i="51"/>
  <c r="AF26" i="51" s="1"/>
  <c r="AE33" i="51"/>
  <c r="AE29" i="51"/>
  <c r="AF29" i="51" s="1"/>
  <c r="AE31" i="51"/>
  <c r="AF31" i="51" s="1"/>
  <c r="AE30" i="51"/>
  <c r="AF30" i="51" s="1"/>
  <c r="AE20" i="51"/>
  <c r="AE27" i="51"/>
  <c r="AF27" i="51" s="1"/>
  <c r="AE24" i="51"/>
  <c r="AE23" i="51"/>
  <c r="AF23" i="51" s="1"/>
  <c r="AE15" i="51"/>
  <c r="AE19" i="51"/>
  <c r="AF19" i="51" s="1"/>
  <c r="AE17" i="51"/>
  <c r="AF17" i="51" s="1"/>
  <c r="AE13" i="51"/>
  <c r="AF13" i="51" s="1"/>
  <c r="AE14" i="51"/>
  <c r="AF14" i="51" s="1"/>
  <c r="AE73" i="53"/>
  <c r="AF73" i="53" s="1"/>
  <c r="AE76" i="53"/>
  <c r="AF76" i="53" s="1"/>
  <c r="AE75" i="53"/>
  <c r="AF75" i="53" s="1"/>
  <c r="AE59" i="53"/>
  <c r="AE72" i="53"/>
  <c r="AF72" i="53" s="1"/>
  <c r="AE71" i="53"/>
  <c r="AF71" i="53" s="1"/>
  <c r="AE69" i="53"/>
  <c r="AF69" i="53" s="1"/>
  <c r="AE66" i="53"/>
  <c r="AF66" i="53" s="1"/>
  <c r="AE65" i="53"/>
  <c r="AF65" i="53" s="1"/>
  <c r="AE64" i="53"/>
  <c r="AF64" i="53" s="1"/>
  <c r="AE61" i="53"/>
  <c r="AF61" i="53" s="1"/>
  <c r="AE50" i="53"/>
  <c r="AE58" i="53"/>
  <c r="AF58" i="53" s="1"/>
  <c r="AE56" i="53"/>
  <c r="AE54" i="53"/>
  <c r="AE52" i="53"/>
  <c r="AE42" i="53"/>
  <c r="AE48" i="53"/>
  <c r="AF48" i="53" s="1"/>
  <c r="AE46" i="53"/>
  <c r="AE44" i="53"/>
  <c r="AE37" i="53"/>
  <c r="AF37" i="53" s="1"/>
  <c r="AE40" i="53"/>
  <c r="AE38" i="53"/>
  <c r="AE28" i="53"/>
  <c r="AF28" i="53" s="1"/>
  <c r="AE35" i="53"/>
  <c r="AF35" i="53" s="1"/>
  <c r="AE32" i="53"/>
  <c r="AE29" i="53"/>
  <c r="AF29" i="53" s="1"/>
  <c r="AE30" i="53"/>
  <c r="AF30" i="53" s="1"/>
  <c r="AE24" i="53"/>
  <c r="AF24" i="53" s="1"/>
  <c r="AE27" i="53"/>
  <c r="AF27" i="53" s="1"/>
  <c r="AE25" i="53"/>
  <c r="AE13" i="53"/>
  <c r="AF13" i="53" s="1"/>
  <c r="AE22" i="53"/>
  <c r="AF22" i="53" s="1"/>
  <c r="AE20" i="53"/>
  <c r="AE19" i="53"/>
  <c r="AF19" i="53" s="1"/>
  <c r="AE17" i="53"/>
  <c r="AF17" i="53" s="1"/>
  <c r="AE15" i="53"/>
  <c r="AE14" i="53"/>
  <c r="AF14" i="53" s="1"/>
  <c r="AE77" i="48"/>
  <c r="AF77" i="48" s="1"/>
  <c r="AE70" i="48"/>
  <c r="AF70" i="48" s="1"/>
  <c r="AE74" i="48"/>
  <c r="AF74" i="48" s="1"/>
  <c r="AE72" i="48"/>
  <c r="AF72" i="48" s="1"/>
  <c r="AE73" i="48"/>
  <c r="AF73" i="48" s="1"/>
  <c r="AE63" i="48"/>
  <c r="AF63" i="48" s="1"/>
  <c r="AE67" i="48"/>
  <c r="AF67" i="48" s="1"/>
  <c r="AE66" i="48"/>
  <c r="AF66" i="48" s="1"/>
  <c r="AE58" i="48"/>
  <c r="AF58" i="48" s="1"/>
  <c r="AE62" i="48"/>
  <c r="AF62" i="48" s="1"/>
  <c r="AE60" i="48"/>
  <c r="AF60" i="48" s="1"/>
  <c r="AE54" i="48"/>
  <c r="AF54" i="48" s="1"/>
  <c r="AE56" i="48"/>
  <c r="AF56" i="48" s="1"/>
  <c r="AE50" i="48"/>
  <c r="AF50" i="48" s="1"/>
  <c r="AE52" i="48"/>
  <c r="AF52" i="48" s="1"/>
  <c r="AE51" i="48"/>
  <c r="AF51" i="48" s="1"/>
  <c r="AE38" i="48"/>
  <c r="AF38" i="48" s="1"/>
  <c r="AE48" i="48"/>
  <c r="AF48" i="48" s="1"/>
  <c r="AE46" i="48"/>
  <c r="AF46" i="48" s="1"/>
  <c r="AE44" i="48"/>
  <c r="AF44" i="48" s="1"/>
  <c r="AE42" i="48"/>
  <c r="AF42" i="48" s="1"/>
  <c r="AE40" i="48"/>
  <c r="AF40" i="48" s="1"/>
  <c r="AE30" i="48"/>
  <c r="AF30" i="48" s="1"/>
  <c r="AE37" i="48"/>
  <c r="AF37" i="48" s="1"/>
  <c r="AE35" i="48"/>
  <c r="AF35" i="48" s="1"/>
  <c r="AE32" i="48"/>
  <c r="AF32" i="48" s="1"/>
  <c r="AE28" i="48"/>
  <c r="AF28" i="48" s="1"/>
  <c r="AE29" i="48"/>
  <c r="AF29" i="48" s="1"/>
  <c r="AE24" i="48"/>
  <c r="AF24" i="48" s="1"/>
  <c r="AE27" i="48"/>
  <c r="AF27" i="48" s="1"/>
  <c r="AE25" i="48"/>
  <c r="AF25" i="48" s="1"/>
  <c r="AE19" i="48"/>
  <c r="AF19" i="48" s="1"/>
  <c r="AE22" i="48"/>
  <c r="AF22" i="48" s="1"/>
  <c r="AE20" i="48"/>
  <c r="AF20" i="48" s="1"/>
  <c r="AE13" i="48"/>
  <c r="AF13" i="48" s="1"/>
  <c r="AE17" i="48"/>
  <c r="AF17" i="48" s="1"/>
  <c r="AE15" i="48"/>
  <c r="AF15" i="48" s="1"/>
  <c r="AE14" i="48"/>
  <c r="AF14" i="48" s="1"/>
  <c r="AE77" i="44"/>
  <c r="AF77" i="44" s="1"/>
  <c r="AE73" i="44"/>
  <c r="AF73" i="44" s="1"/>
  <c r="AE74" i="44"/>
  <c r="AF74" i="44" s="1"/>
  <c r="AE70" i="44"/>
  <c r="AF70" i="44" s="1"/>
  <c r="AE72" i="44"/>
  <c r="AF72" i="44" s="1"/>
  <c r="AE59" i="44"/>
  <c r="AE66" i="44"/>
  <c r="AF66" i="44" s="1"/>
  <c r="AE67" i="44"/>
  <c r="AF67" i="44" s="1"/>
  <c r="AE48" i="44"/>
  <c r="AE63" i="44"/>
  <c r="AE61" i="44"/>
  <c r="AE56" i="44"/>
  <c r="AE44" i="44"/>
  <c r="AF44" i="44" s="1"/>
  <c r="AE50" i="44"/>
  <c r="AE54" i="44"/>
  <c r="AE52" i="44"/>
  <c r="AE45" i="44"/>
  <c r="AE36" i="44"/>
  <c r="AF36" i="44" s="1"/>
  <c r="AE42" i="44"/>
  <c r="AE31" i="44"/>
  <c r="AE37" i="44"/>
  <c r="AF37" i="44" s="1"/>
  <c r="AE38" i="44"/>
  <c r="AE40" i="44"/>
  <c r="AE34" i="44"/>
  <c r="AF34" i="44" s="1"/>
  <c r="AE17" i="44"/>
  <c r="AF17" i="44" s="1"/>
  <c r="AE25" i="44"/>
  <c r="AE29" i="44"/>
  <c r="AF29" i="44" s="1"/>
  <c r="AE28" i="44"/>
  <c r="AF28" i="44" s="1"/>
  <c r="AE24" i="44"/>
  <c r="AF24" i="44" s="1"/>
  <c r="AE27" i="44"/>
  <c r="AF27" i="44" s="1"/>
  <c r="AE20" i="44"/>
  <c r="AE22" i="44"/>
  <c r="AF22" i="44" s="1"/>
  <c r="AE19" i="44"/>
  <c r="AF19" i="44" s="1"/>
  <c r="AE14" i="44"/>
  <c r="AF14" i="44" s="1"/>
  <c r="AE15" i="44"/>
  <c r="S5" i="51"/>
  <c r="AC3" i="51"/>
  <c r="S5" i="53"/>
  <c r="AC3" i="53"/>
  <c r="S5" i="48"/>
  <c r="AC3" i="48"/>
  <c r="S5" i="44"/>
  <c r="AC3" i="44"/>
  <c r="AI38" i="57"/>
  <c r="Y37" i="57"/>
  <c r="Z37" i="57" s="1"/>
  <c r="Y38" i="57"/>
  <c r="Z38" i="57" s="1"/>
  <c r="Y31" i="55"/>
  <c r="Z31" i="55" s="1"/>
  <c r="Y29" i="55"/>
  <c r="Z29" i="55" s="1"/>
  <c r="Y25" i="55"/>
  <c r="Z25" i="55" s="1"/>
  <c r="Y28" i="55"/>
  <c r="Z28" i="55" s="1"/>
  <c r="Y24" i="55"/>
  <c r="Z24" i="55" s="1"/>
  <c r="Y23" i="55"/>
  <c r="Z23" i="55" s="1"/>
  <c r="Y20" i="55"/>
  <c r="Z20" i="55" s="1"/>
  <c r="Y18" i="55"/>
  <c r="Z18" i="55" s="1"/>
  <c r="Y16" i="55"/>
  <c r="Z16" i="55" s="1"/>
  <c r="Y14" i="55"/>
  <c r="Z14" i="55" s="1"/>
  <c r="Y27" i="57"/>
  <c r="Z27" i="57" s="1"/>
  <c r="Y29" i="57"/>
  <c r="Z29" i="57" s="1"/>
  <c r="Y28" i="57"/>
  <c r="Z28" i="57" s="1"/>
  <c r="B26" i="57"/>
  <c r="Y14" i="57"/>
  <c r="Z14" i="57" s="1"/>
  <c r="Y25" i="57"/>
  <c r="Z25" i="57" s="1"/>
  <c r="B22" i="57"/>
  <c r="Y24" i="57"/>
  <c r="Z24" i="57" s="1"/>
  <c r="Y23" i="57"/>
  <c r="Z23" i="57" s="1"/>
  <c r="Y19" i="57"/>
  <c r="Z19" i="57" s="1"/>
  <c r="Y35" i="57"/>
  <c r="Z35" i="57" s="1"/>
  <c r="Y32" i="57"/>
  <c r="Z32" i="57" s="1"/>
  <c r="Y31" i="57"/>
  <c r="Z31" i="57" s="1"/>
  <c r="AC3" i="43"/>
  <c r="AI57" i="43" s="1"/>
  <c r="AI58" i="43" s="1"/>
  <c r="S5" i="43"/>
  <c r="AC78" i="43"/>
  <c r="S7" i="43"/>
  <c r="Y12" i="55"/>
  <c r="Z12" i="55" s="1"/>
  <c r="Y18" i="57"/>
  <c r="Z18" i="57" s="1"/>
  <c r="Y34" i="57"/>
  <c r="Z34" i="57" s="1"/>
  <c r="Y13" i="57"/>
  <c r="Z13" i="57" s="1"/>
  <c r="Y15" i="57"/>
  <c r="Z15" i="57" s="1"/>
  <c r="Y20" i="57"/>
  <c r="Z20" i="57" s="1"/>
  <c r="Y11" i="57"/>
  <c r="Z11" i="57" s="1"/>
  <c r="B16" i="57"/>
  <c r="B17" i="57"/>
  <c r="AE13" i="44"/>
  <c r="AF13" i="44" s="1"/>
  <c r="B10" i="56"/>
  <c r="W60" i="56"/>
  <c r="Y39" i="56" s="1"/>
  <c r="Z39" i="56" s="1"/>
  <c r="AE75" i="43" l="1"/>
  <c r="AF75" i="43" s="1"/>
  <c r="AE51" i="43"/>
  <c r="AF51" i="43" s="1"/>
  <c r="T40" i="56"/>
  <c r="T39" i="57"/>
  <c r="AF79" i="51"/>
  <c r="Z75" i="51" s="1"/>
  <c r="Z73" i="51" s="1"/>
  <c r="AF79" i="53"/>
  <c r="Z79" i="53" s="1"/>
  <c r="Z77" i="53" s="1"/>
  <c r="AF79" i="48"/>
  <c r="Z80" i="48" s="1"/>
  <c r="Z78" i="48" s="1"/>
  <c r="AF79" i="44"/>
  <c r="Z80" i="44" s="1"/>
  <c r="Z78" i="44" s="1"/>
  <c r="AI68" i="51"/>
  <c r="AI62" i="51"/>
  <c r="AI55" i="51"/>
  <c r="AI56" i="51" s="1"/>
  <c r="AI49" i="51"/>
  <c r="AI45" i="51"/>
  <c r="AI38" i="51"/>
  <c r="AI39" i="51" s="1"/>
  <c r="AI31" i="51"/>
  <c r="AI26" i="51"/>
  <c r="AI20" i="51"/>
  <c r="AI14" i="51"/>
  <c r="AI65" i="51"/>
  <c r="AI51" i="51"/>
  <c r="AI42" i="51"/>
  <c r="AI29" i="51"/>
  <c r="AI17" i="51"/>
  <c r="AI64" i="51"/>
  <c r="AI57" i="51"/>
  <c r="AI58" i="51" s="1"/>
  <c r="AI46" i="51"/>
  <c r="AI33" i="51"/>
  <c r="AI23" i="51"/>
  <c r="AI67" i="51"/>
  <c r="AI61" i="51"/>
  <c r="AI53" i="51"/>
  <c r="AI54" i="51" s="1"/>
  <c r="AI48" i="51"/>
  <c r="AI43" i="51"/>
  <c r="AI37" i="51"/>
  <c r="AI30" i="51"/>
  <c r="AI24" i="51"/>
  <c r="AI19" i="51"/>
  <c r="AI13" i="51"/>
  <c r="AI60" i="51"/>
  <c r="AI47" i="51"/>
  <c r="AI36" i="51"/>
  <c r="AI69" i="51"/>
  <c r="AI52" i="51"/>
  <c r="AI40" i="51"/>
  <c r="AI41" i="51" s="1"/>
  <c r="AI27" i="51"/>
  <c r="AI15" i="51"/>
  <c r="AI72" i="53"/>
  <c r="AI66" i="53"/>
  <c r="AI59" i="53"/>
  <c r="AI60" i="53" s="1"/>
  <c r="AI52" i="53"/>
  <c r="AI53" i="53" s="1"/>
  <c r="AI44" i="53"/>
  <c r="AI45" i="53" s="1"/>
  <c r="AI40" i="53"/>
  <c r="AI41" i="53" s="1"/>
  <c r="AI32" i="53"/>
  <c r="AI27" i="53"/>
  <c r="AI20" i="53"/>
  <c r="AI14" i="53"/>
  <c r="AI69" i="53"/>
  <c r="AI56" i="53"/>
  <c r="AI57" i="53" s="1"/>
  <c r="AI29" i="53"/>
  <c r="AI28" i="53"/>
  <c r="AI71" i="53"/>
  <c r="AI65" i="53"/>
  <c r="AI58" i="53"/>
  <c r="AI50" i="53"/>
  <c r="AI51" i="53" s="1"/>
  <c r="AI42" i="53"/>
  <c r="AI43" i="53" s="1"/>
  <c r="AI38" i="53"/>
  <c r="AI39" i="53" s="1"/>
  <c r="AI30" i="53"/>
  <c r="AI25" i="53"/>
  <c r="AI19" i="53"/>
  <c r="AI13" i="53"/>
  <c r="AI64" i="53"/>
  <c r="AI48" i="53"/>
  <c r="AI37" i="53"/>
  <c r="AI24" i="53"/>
  <c r="AI17" i="53"/>
  <c r="AI73" i="53"/>
  <c r="AI68" i="53"/>
  <c r="AI61" i="53"/>
  <c r="AI62" i="53" s="1"/>
  <c r="AI54" i="53"/>
  <c r="AI55" i="53" s="1"/>
  <c r="AI46" i="53"/>
  <c r="AI47" i="53" s="1"/>
  <c r="AI35" i="53"/>
  <c r="AI22" i="53"/>
  <c r="AI15" i="53"/>
  <c r="AI70" i="48"/>
  <c r="AI63" i="48"/>
  <c r="AI64" i="48" s="1"/>
  <c r="AI56" i="48"/>
  <c r="AI57" i="48" s="1"/>
  <c r="AI50" i="48"/>
  <c r="AI42" i="48"/>
  <c r="AI43" i="48" s="1"/>
  <c r="AI35" i="48"/>
  <c r="AI28" i="48"/>
  <c r="AI22" i="48"/>
  <c r="AI15" i="48"/>
  <c r="AI73" i="48"/>
  <c r="AI67" i="48"/>
  <c r="AI60" i="48"/>
  <c r="AI61" i="48" s="1"/>
  <c r="AI52" i="48"/>
  <c r="AI53" i="48" s="1"/>
  <c r="AI38" i="48"/>
  <c r="AI39" i="48" s="1"/>
  <c r="AI30" i="48"/>
  <c r="AI19" i="48"/>
  <c r="AI13" i="48"/>
  <c r="AI72" i="48"/>
  <c r="AI58" i="48"/>
  <c r="AI59" i="48" s="1"/>
  <c r="AI44" i="48"/>
  <c r="AI45" i="48" s="1"/>
  <c r="AI29" i="48"/>
  <c r="AI24" i="48"/>
  <c r="AI74" i="48"/>
  <c r="AI69" i="48"/>
  <c r="AI62" i="48"/>
  <c r="AI54" i="48"/>
  <c r="AI55" i="48" s="1"/>
  <c r="AI48" i="48"/>
  <c r="AI40" i="48"/>
  <c r="AI41" i="48" s="1"/>
  <c r="AI32" i="48"/>
  <c r="AI27" i="48"/>
  <c r="AI20" i="48"/>
  <c r="AI14" i="48"/>
  <c r="AI46" i="48"/>
  <c r="AI47" i="48" s="1"/>
  <c r="AI25" i="48"/>
  <c r="AI66" i="48"/>
  <c r="AI51" i="48"/>
  <c r="AI37" i="48"/>
  <c r="AI17" i="48"/>
  <c r="AI72" i="44"/>
  <c r="AI66" i="44"/>
  <c r="AI56" i="44"/>
  <c r="AI57" i="44" s="1"/>
  <c r="AI48" i="44"/>
  <c r="AI49" i="44" s="1"/>
  <c r="AI40" i="44"/>
  <c r="AI41" i="44" s="1"/>
  <c r="AI34" i="44"/>
  <c r="AI27" i="44"/>
  <c r="AI20" i="44"/>
  <c r="AI14" i="44"/>
  <c r="AI70" i="44"/>
  <c r="AI63" i="44"/>
  <c r="AI64" i="44" s="1"/>
  <c r="AI54" i="44"/>
  <c r="AI55" i="44" s="1"/>
  <c r="AI45" i="44"/>
  <c r="AI46" i="44" s="1"/>
  <c r="AI38" i="44"/>
  <c r="AI39" i="44" s="1"/>
  <c r="AI31" i="44"/>
  <c r="AI25" i="44"/>
  <c r="AI19" i="44"/>
  <c r="AI13" i="44"/>
  <c r="AI74" i="44"/>
  <c r="AI69" i="44"/>
  <c r="AI61" i="44"/>
  <c r="AI62" i="44" s="1"/>
  <c r="AI52" i="44"/>
  <c r="AI53" i="44" s="1"/>
  <c r="AI44" i="44"/>
  <c r="AI37" i="44"/>
  <c r="AI29" i="44"/>
  <c r="AI24" i="44"/>
  <c r="AI17" i="44"/>
  <c r="AI73" i="44"/>
  <c r="AI67" i="44"/>
  <c r="AI59" i="44"/>
  <c r="AI60" i="44" s="1"/>
  <c r="AI50" i="44"/>
  <c r="AI51" i="44" s="1"/>
  <c r="AI42" i="44"/>
  <c r="AI43" i="44" s="1"/>
  <c r="AI36" i="44"/>
  <c r="AI28" i="44"/>
  <c r="AI22" i="44"/>
  <c r="AI15" i="44"/>
  <c r="AI29" i="43"/>
  <c r="AI51" i="43"/>
  <c r="AI71" i="43"/>
  <c r="AI61" i="43"/>
  <c r="AI62" i="43" s="1"/>
  <c r="AI22" i="43"/>
  <c r="AI19" i="43"/>
  <c r="AI27" i="43"/>
  <c r="AI28" i="43"/>
  <c r="AI25" i="43"/>
  <c r="AI24" i="43"/>
  <c r="AI34" i="43"/>
  <c r="AI17" i="43"/>
  <c r="AI49" i="43"/>
  <c r="AI67" i="43"/>
  <c r="AI68" i="43"/>
  <c r="AI46" i="43"/>
  <c r="AI65" i="43"/>
  <c r="AI40" i="43"/>
  <c r="AI41" i="43" s="1"/>
  <c r="AI70" i="43"/>
  <c r="AI13" i="43"/>
  <c r="AI38" i="43"/>
  <c r="AI39" i="43" s="1"/>
  <c r="AI72" i="43"/>
  <c r="AI14" i="43"/>
  <c r="AI52" i="43"/>
  <c r="AI37" i="43"/>
  <c r="AI36" i="43"/>
  <c r="Y29" i="56"/>
  <c r="Z29" i="56" s="1"/>
  <c r="Y30" i="56"/>
  <c r="Z30" i="56" s="1"/>
  <c r="Y38" i="56"/>
  <c r="Z38" i="56" s="1"/>
  <c r="Y28" i="56"/>
  <c r="Z28" i="56" s="1"/>
  <c r="Y25" i="56"/>
  <c r="Z25" i="56" s="1"/>
  <c r="Y27" i="56"/>
  <c r="Z27" i="56" s="1"/>
  <c r="Y23" i="56"/>
  <c r="Z23" i="56" s="1"/>
  <c r="Y24" i="56"/>
  <c r="Z24" i="56" s="1"/>
  <c r="Y18" i="56"/>
  <c r="Z18" i="56" s="1"/>
  <c r="Y22" i="56"/>
  <c r="Z22" i="56" s="1"/>
  <c r="Y14" i="56"/>
  <c r="Z14" i="56" s="1"/>
  <c r="Y16" i="56"/>
  <c r="Z16" i="56" s="1"/>
  <c r="Y36" i="56"/>
  <c r="Z36" i="56" s="1"/>
  <c r="Y11" i="56"/>
  <c r="Z11" i="56" s="1"/>
  <c r="Z63" i="55"/>
  <c r="U35" i="55" s="1"/>
  <c r="U33" i="55" s="1"/>
  <c r="Z60" i="57"/>
  <c r="U41" i="57" s="1"/>
  <c r="Y33" i="56"/>
  <c r="Z33" i="56" s="1"/>
  <c r="Y35" i="56"/>
  <c r="Z35" i="56" s="1"/>
  <c r="Y12" i="56"/>
  <c r="Z12" i="56" s="1"/>
  <c r="Y32" i="56"/>
  <c r="Z32" i="56" s="1"/>
  <c r="AI54" i="43"/>
  <c r="AI55" i="43" s="1"/>
  <c r="AI64" i="43"/>
  <c r="AE71" i="43"/>
  <c r="AF71" i="43" s="1"/>
  <c r="AE72" i="43"/>
  <c r="AF72" i="43" s="1"/>
  <c r="AE68" i="43"/>
  <c r="AF68" i="43" s="1"/>
  <c r="AE70" i="43"/>
  <c r="AF70" i="43" s="1"/>
  <c r="AE64" i="43"/>
  <c r="AF64" i="43" s="1"/>
  <c r="AE65" i="43"/>
  <c r="AF65" i="43" s="1"/>
  <c r="AE59" i="43"/>
  <c r="AF59" i="43" s="1"/>
  <c r="AE61" i="43"/>
  <c r="AF61" i="43" s="1"/>
  <c r="AE54" i="43"/>
  <c r="AF54" i="43" s="1"/>
  <c r="AE57" i="43"/>
  <c r="AF57" i="43" s="1"/>
  <c r="AE52" i="43"/>
  <c r="AF52" i="43" s="1"/>
  <c r="AE49" i="43"/>
  <c r="AF49" i="43" s="1"/>
  <c r="AE50" i="43"/>
  <c r="AF50" i="43" s="1"/>
  <c r="AE46" i="43"/>
  <c r="AF46" i="43" s="1"/>
  <c r="AE47" i="43"/>
  <c r="AF47" i="43" s="1"/>
  <c r="AE42" i="43"/>
  <c r="AF42" i="43" s="1"/>
  <c r="AE44" i="43"/>
  <c r="AF44" i="43" s="1"/>
  <c r="AE38" i="43"/>
  <c r="AF38" i="43" s="1"/>
  <c r="AE40" i="43"/>
  <c r="AF40" i="43" s="1"/>
  <c r="AE36" i="43"/>
  <c r="AF36" i="43" s="1"/>
  <c r="AE37" i="43"/>
  <c r="AF37" i="43" s="1"/>
  <c r="AE34" i="43"/>
  <c r="AF34" i="43" s="1"/>
  <c r="AE74" i="43"/>
  <c r="AF74" i="43" s="1"/>
  <c r="AE29" i="43"/>
  <c r="AF29" i="43" s="1"/>
  <c r="AE31" i="43"/>
  <c r="AF31" i="43" s="1"/>
  <c r="AE27" i="43"/>
  <c r="AF27" i="43" s="1"/>
  <c r="AE28" i="43"/>
  <c r="AF28" i="43" s="1"/>
  <c r="AI50" i="43"/>
  <c r="AI31" i="43"/>
  <c r="AI59" i="43"/>
  <c r="AI60" i="43" s="1"/>
  <c r="AI44" i="43"/>
  <c r="AI45" i="43" s="1"/>
  <c r="AI20" i="43"/>
  <c r="AI47" i="43"/>
  <c r="AI15" i="43"/>
  <c r="AI42" i="43"/>
  <c r="AI43" i="43" s="1"/>
  <c r="AE24" i="43"/>
  <c r="AF24" i="43" s="1"/>
  <c r="AE25" i="43"/>
  <c r="AF25" i="43" s="1"/>
  <c r="AE20" i="43"/>
  <c r="AF20" i="43" s="1"/>
  <c r="AE22" i="43"/>
  <c r="AF22" i="43" s="1"/>
  <c r="AE17" i="43"/>
  <c r="AF17" i="43" s="1"/>
  <c r="AE19" i="43"/>
  <c r="AF19" i="43" s="1"/>
  <c r="AE14" i="43"/>
  <c r="AF14" i="43" s="1"/>
  <c r="AE15" i="43"/>
  <c r="AF15" i="43" s="1"/>
  <c r="AE13" i="43"/>
  <c r="AF13" i="43" s="1"/>
  <c r="U39" i="57" l="1"/>
  <c r="Z60" i="56"/>
  <c r="AF78" i="43"/>
  <c r="Z78" i="43" s="1"/>
  <c r="Z76" i="43" s="1"/>
  <c r="U42" i="56" l="1"/>
  <c r="U40" i="5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Nauen, Alexandra</author>
  </authors>
  <commentList>
    <comment ref="U67" authorId="0" shapeId="0" xr:uid="{00000000-0006-0000-0100-000001000000}">
      <text>
        <r>
          <rPr>
            <b/>
            <sz val="9"/>
            <color indexed="81"/>
            <rFont val="Segoe UI"/>
            <family val="2"/>
          </rPr>
          <t>Bei erfolgreicher Teilnahme "Ja" auswählen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Joachim Diederich</author>
  </authors>
  <commentList>
    <comment ref="U69" authorId="0" shapeId="0" xr:uid="{00000000-0006-0000-0200-000001000000}">
      <text>
        <r>
          <rPr>
            <b/>
            <sz val="9"/>
            <color indexed="81"/>
            <rFont val="Tahoma"/>
            <family val="2"/>
          </rPr>
          <t>Bei erfolgreicher Teilnahme "Ja" auswählen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Joachim Diederich</author>
  </authors>
  <commentList>
    <comment ref="U69" authorId="0" shapeId="0" xr:uid="{00000000-0006-0000-0300-000001000000}">
      <text>
        <r>
          <rPr>
            <b/>
            <sz val="9"/>
            <color indexed="81"/>
            <rFont val="Tahoma"/>
            <family val="2"/>
          </rPr>
          <t>Bei erfolgreicher Teilnahme "Ja" auswählen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Joachim Diederich</author>
  </authors>
  <commentList>
    <comment ref="U68" authorId="0" shapeId="0" xr:uid="{00000000-0006-0000-0400-000001000000}">
      <text>
        <r>
          <rPr>
            <b/>
            <sz val="9"/>
            <color indexed="81"/>
            <rFont val="Tahoma"/>
            <family val="2"/>
          </rPr>
          <t>Bei erfolgreicher Teilnahme "Ja" auswählen</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Nauen, Alexandra</author>
  </authors>
  <commentList>
    <comment ref="U64" authorId="0" shapeId="0" xr:uid="{00000000-0006-0000-0500-000001000000}">
      <text>
        <r>
          <rPr>
            <b/>
            <sz val="9"/>
            <color indexed="81"/>
            <rFont val="Segoe UI"/>
            <family val="2"/>
          </rPr>
          <t>Bei erfolgreicher Teilnahme "Ja" auswählen</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Matthias Neef</author>
  </authors>
  <commentList>
    <comment ref="G5" authorId="0" shapeId="0" xr:uid="{00000000-0006-0000-0900-000001000000}">
      <text>
        <r>
          <rPr>
            <b/>
            <sz val="9"/>
            <color indexed="81"/>
            <rFont val="Tahoma"/>
            <family val="2"/>
          </rPr>
          <t>Gemäß PO 2021 immer maximal 100 Prozentpunkte</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Matthias Neef</author>
  </authors>
  <commentList>
    <comment ref="G6" authorId="0" shapeId="0" xr:uid="{8F29523C-7E83-4536-A53D-E052791636ED}">
      <text>
        <r>
          <rPr>
            <b/>
            <sz val="9"/>
            <color indexed="81"/>
            <rFont val="Tahoma"/>
            <family val="2"/>
          </rPr>
          <t>According to the Examination Regulations 2021 the maximum is always 100 percentage points</t>
        </r>
      </text>
    </comment>
  </commentList>
</comments>
</file>

<file path=xl/sharedStrings.xml><?xml version="1.0" encoding="utf-8"?>
<sst xmlns="http://schemas.openxmlformats.org/spreadsheetml/2006/main" count="1483" uniqueCount="395">
  <si>
    <t>Module</t>
  </si>
  <si>
    <t>V</t>
  </si>
  <si>
    <t>Ü</t>
  </si>
  <si>
    <t>P</t>
  </si>
  <si>
    <t>S</t>
  </si>
  <si>
    <t>SWS</t>
  </si>
  <si>
    <t>CP</t>
  </si>
  <si>
    <t>Anzahl 
Prüfungen</t>
  </si>
  <si>
    <t>Methoden</t>
  </si>
  <si>
    <t xml:space="preserve">   Mathematik I</t>
  </si>
  <si>
    <t xml:space="preserve">   Mathematik II</t>
  </si>
  <si>
    <t xml:space="preserve">   Informatik I </t>
  </si>
  <si>
    <t xml:space="preserve">   Informatik II</t>
  </si>
  <si>
    <t xml:space="preserve">   Statistik</t>
  </si>
  <si>
    <t>Naturwissenschaftliche Grundlagen</t>
  </si>
  <si>
    <t xml:space="preserve">   Physik </t>
  </si>
  <si>
    <t xml:space="preserve"> </t>
  </si>
  <si>
    <t xml:space="preserve">   Allgemeine Chemie</t>
  </si>
  <si>
    <t xml:space="preserve"> Ingenieurwissenschaftliche Grundlagen</t>
  </si>
  <si>
    <t xml:space="preserve">   Grundlagen der Technischen Mechanik</t>
  </si>
  <si>
    <t xml:space="preserve">   Technisches Produktdesign und CAD</t>
  </si>
  <si>
    <t xml:space="preserve">   Grundlagen der Konstruktion</t>
  </si>
  <si>
    <t xml:space="preserve">   Grundlagen der Elektrotechnik</t>
  </si>
  <si>
    <t xml:space="preserve">   Grundlagen der Thermodynamik</t>
  </si>
  <si>
    <t>Projektarbeit, Sprachen, Management</t>
  </si>
  <si>
    <t>Wirtschaftswissenschaftliche Grundlagen</t>
  </si>
  <si>
    <t xml:space="preserve">   BWL und Kostenrechnung im Industriebetrieb</t>
  </si>
  <si>
    <t xml:space="preserve">   Grundlagen der Betriebswirtschaftslehre</t>
  </si>
  <si>
    <t xml:space="preserve">   Buchführung und Jahresabschluss</t>
  </si>
  <si>
    <t xml:space="preserve">   Kosten- und Leistungsrechnung im Industriebetrieb</t>
  </si>
  <si>
    <t>Vertiefung der Grundlagen</t>
  </si>
  <si>
    <t xml:space="preserve">   Scientific Computing</t>
  </si>
  <si>
    <t xml:space="preserve">   Heat Transfer</t>
  </si>
  <si>
    <t xml:space="preserve">   Angewandte Thermodynamik</t>
  </si>
  <si>
    <t xml:space="preserve">   Elektrische Energietechnik</t>
  </si>
  <si>
    <t xml:space="preserve">   Grundlagen der Strömungstechnik</t>
  </si>
  <si>
    <t xml:space="preserve">   Regelungstechnik</t>
  </si>
  <si>
    <t xml:space="preserve">   Messtechnik</t>
  </si>
  <si>
    <t xml:space="preserve">   Anorganische und organische Chemie</t>
  </si>
  <si>
    <t xml:space="preserve">   Werkstoffkunde-Praktikum</t>
  </si>
  <si>
    <t xml:space="preserve">   Dynamik</t>
  </si>
  <si>
    <t xml:space="preserve">   Festigkeitslehre</t>
  </si>
  <si>
    <t xml:space="preserve">   Erneuerbare Energien und Effizienztechnologien</t>
  </si>
  <si>
    <t xml:space="preserve">   Technical Combustion</t>
  </si>
  <si>
    <t xml:space="preserve">   Energietechnisches Praktikum</t>
  </si>
  <si>
    <t xml:space="preserve"> Verfahrenstechnik</t>
  </si>
  <si>
    <t xml:space="preserve">   Grundlagen der Verfahrenstechnik</t>
  </si>
  <si>
    <t xml:space="preserve">   Mechanische und Thermische Verfahrenstechnik</t>
  </si>
  <si>
    <t xml:space="preserve">   Chemische Reaktionstechnik</t>
  </si>
  <si>
    <t xml:space="preserve">   Biologische Verfahrenstechnik</t>
  </si>
  <si>
    <t xml:space="preserve">   Anlagenplanung</t>
  </si>
  <si>
    <t>Maschinenbau und Produktentwicklung</t>
  </si>
  <si>
    <t xml:space="preserve">   Fertigungstechnik I</t>
  </si>
  <si>
    <t xml:space="preserve">   Fertigungstechnik II</t>
  </si>
  <si>
    <t xml:space="preserve">   Produktionsplanung und -steuerung</t>
  </si>
  <si>
    <t xml:space="preserve">   Fabrikplanung und Qualitätsmanagement</t>
  </si>
  <si>
    <t xml:space="preserve">   Maschinenelemente</t>
  </si>
  <si>
    <t xml:space="preserve">   Maschinenkonstruktion</t>
  </si>
  <si>
    <t xml:space="preserve">   Design / Rapid Prototyping</t>
  </si>
  <si>
    <t xml:space="preserve">   Fertigungsmesstechnik</t>
  </si>
  <si>
    <t xml:space="preserve">   Systemdynamik</t>
  </si>
  <si>
    <t xml:space="preserve">   Additive Fertigungsverfahren</t>
  </si>
  <si>
    <t>Wirtschaftswissenschaften</t>
  </si>
  <si>
    <t xml:space="preserve">   Beschaffung und Supply Chain Management</t>
  </si>
  <si>
    <t xml:space="preserve">   Investitions- und Wirtschaftlichkeitsrechnung</t>
  </si>
  <si>
    <t xml:space="preserve">   Controlling</t>
  </si>
  <si>
    <t xml:space="preserve">   Technologiemanagement</t>
  </si>
  <si>
    <t xml:space="preserve">   Marketing und Vertrieb</t>
  </si>
  <si>
    <t xml:space="preserve"> Umwelttechnik</t>
  </si>
  <si>
    <t xml:space="preserve">   Luftreinhaltung </t>
  </si>
  <si>
    <t xml:space="preserve">   Wasseraufbereitung, Abwasserbehandlung
   Umweltrecht und Genehmigungsverfahren</t>
  </si>
  <si>
    <t xml:space="preserve">   Strömungstechnik und Lärmschutz</t>
  </si>
  <si>
    <t>Projektmanagement, Projektarbeiten, Wahlf.</t>
  </si>
  <si>
    <t xml:space="preserve">   Projektmanagement u. Problemlösungsmethoden</t>
  </si>
  <si>
    <t xml:space="preserve">   EUT/UVT-Teamprojekt </t>
  </si>
  <si>
    <t xml:space="preserve">   Ringprojekt Maschinenbau</t>
  </si>
  <si>
    <t xml:space="preserve">   Wahlpflichtfach Produktionstechnik</t>
  </si>
  <si>
    <t xml:space="preserve">   Projekt Unternehmensgründung</t>
  </si>
  <si>
    <t xml:space="preserve">   Wahlprojekt (technisch/wirtschaftswissensch.)</t>
  </si>
  <si>
    <t>Praxissemester</t>
  </si>
  <si>
    <t xml:space="preserve">   Wahlfach I</t>
  </si>
  <si>
    <t xml:space="preserve">   Wahlfach II</t>
  </si>
  <si>
    <t xml:space="preserve">   Wahlfach III</t>
  </si>
  <si>
    <t xml:space="preserve">   Werkstoffkunde I</t>
  </si>
  <si>
    <t>Summe Credits</t>
  </si>
  <si>
    <t>Summe Credits gesamt</t>
  </si>
  <si>
    <t xml:space="preserve">  Grundlagen der Verfahrenstechnik </t>
  </si>
  <si>
    <t>Code</t>
  </si>
  <si>
    <t>Semester</t>
  </si>
  <si>
    <t>1 (K)</t>
  </si>
  <si>
    <t>1 (SO)</t>
  </si>
  <si>
    <t>1 (M)</t>
  </si>
  <si>
    <t xml:space="preserve">1 (K) </t>
  </si>
  <si>
    <t xml:space="preserve">Gewichtung </t>
  </si>
  <si>
    <t xml:space="preserve">   Informatik I  </t>
  </si>
  <si>
    <t xml:space="preserve">1 (SO) </t>
  </si>
  <si>
    <t>Versuch
(Prozentpunkte)</t>
  </si>
  <si>
    <t>BE/NB</t>
  </si>
  <si>
    <t>Prozent</t>
  </si>
  <si>
    <t>Note</t>
  </si>
  <si>
    <t>erreichte 
ECTS</t>
  </si>
  <si>
    <t>1(K)</t>
  </si>
  <si>
    <t>eine Leistung, die wegen erheblicher Mängel den Anforderungen nicht mehr genügt</t>
  </si>
  <si>
    <t>nicht
ausreichend</t>
  </si>
  <si>
    <t>eine Leistung, die trotz ihrer Mängel noch den Anforderungen genügt</t>
  </si>
  <si>
    <t>ausreichend</t>
  </si>
  <si>
    <t>eine Leistung, die den durchschnittlichen Anforderungen entspricht</t>
  </si>
  <si>
    <t>befriedigend</t>
  </si>
  <si>
    <t>eine Leistung, die über den durchschnittlichen Anforderungen liegt</t>
  </si>
  <si>
    <t>gut</t>
  </si>
  <si>
    <t xml:space="preserve">eine hervorragende Leistung, die erheblich über den durchschnittlichen Anforderungen liegt </t>
  </si>
  <si>
    <t>sehr gut</t>
  </si>
  <si>
    <t>Definition</t>
  </si>
  <si>
    <t>Note
in Worten</t>
  </si>
  <si>
    <t>Erreichte
Bewertungs-
Punkte in %</t>
  </si>
  <si>
    <t>in Noten umgerechnet, welche kaufmännisch auf eine Nachkommastelle gerundet werden. Es ergeben sich die folgenden Notenstufen:</t>
  </si>
  <si>
    <t>Entspricht Note</t>
  </si>
  <si>
    <t>Umrechnung in Bewertung in %</t>
  </si>
  <si>
    <t>maximal erreichbare Prozentpunkte</t>
  </si>
  <si>
    <t>erreichte Prozentpunkte</t>
  </si>
  <si>
    <t>Prozentpunktbewertungen der einzelnen Prüfungsleistungen, der Module, der Bachelor- bzw. Master-Thesis, des Kolloquiums und der Gesamtbewertung der Bachelor- bzw. Master-Prüfung werden auf Basis der Formel</t>
  </si>
  <si>
    <t>DE</t>
  </si>
  <si>
    <t>DE/EN</t>
  </si>
  <si>
    <t>unbewertete Teilnahme</t>
  </si>
  <si>
    <t xml:space="preserve">Sprache </t>
  </si>
  <si>
    <r>
      <t xml:space="preserve">   Werkstoffkunde II                                                              </t>
    </r>
    <r>
      <rPr>
        <sz val="9"/>
        <color theme="0"/>
        <rFont val="Arial"/>
        <family val="2"/>
      </rPr>
      <t>_</t>
    </r>
  </si>
  <si>
    <t xml:space="preserve"> Abschlussarbeit, Kolloquium</t>
  </si>
  <si>
    <t>Wahlfächer</t>
  </si>
  <si>
    <t>Endnote</t>
  </si>
  <si>
    <t>Vorläufige 
ø Note</t>
  </si>
  <si>
    <t xml:space="preserve">bisher erreichte ECTS   </t>
  </si>
  <si>
    <t>EN</t>
  </si>
  <si>
    <t>Abschlussarbeit, Kolloquium</t>
  </si>
  <si>
    <t>Name</t>
  </si>
  <si>
    <t>aus der aktuellen Prüfungsordnung</t>
  </si>
  <si>
    <t>Matrikelnummer</t>
  </si>
  <si>
    <t>Kürzel/
Tabellenblatt</t>
  </si>
  <si>
    <t>Abschluss</t>
  </si>
  <si>
    <t>Kompletter Name</t>
  </si>
  <si>
    <t>EUT</t>
  </si>
  <si>
    <t>Bachelor</t>
  </si>
  <si>
    <t>Energie und Umwelttechnik</t>
  </si>
  <si>
    <t>UVT</t>
  </si>
  <si>
    <t>Umwelt- und Verfahrenstechnik</t>
  </si>
  <si>
    <t>MPE</t>
  </si>
  <si>
    <t>Maschinenbau - Produktentwicklung</t>
  </si>
  <si>
    <t>MPT</t>
  </si>
  <si>
    <t>Maschinenbau - Produktionstechnik</t>
  </si>
  <si>
    <t>WIM</t>
  </si>
  <si>
    <t>Wirtschaftsingenieur Maschinenbau</t>
  </si>
  <si>
    <t>Master</t>
  </si>
  <si>
    <t>ME</t>
  </si>
  <si>
    <t>Mechanical Engineering</t>
  </si>
  <si>
    <t>IWI</t>
  </si>
  <si>
    <t>Internationales Wirtschaftsingenieurwesen</t>
  </si>
  <si>
    <t>Ihre persönliche Eingabe</t>
  </si>
  <si>
    <t>Alle Angaben ohne Gewähr</t>
  </si>
  <si>
    <t>Verbindlich sind die Verlaufspläne in der gültigen Prüfungsordnung und die Punkteberechnung im OSSC.</t>
  </si>
  <si>
    <t>Detaillierte Fächerbeschreibung siehe zugehöriges Modulhandbuch</t>
  </si>
  <si>
    <t>Wichtige Links zur Webseite</t>
  </si>
  <si>
    <t>Internetseite des Fachbereiches</t>
  </si>
  <si>
    <t>Dies ist die Hauptseite des Fachbereiches Maschinenbau und Verfahrenstechnik</t>
  </si>
  <si>
    <t>Fachschaft (Fachschaftsrat)</t>
  </si>
  <si>
    <t>Studentische Vertretung des Fachbereich Maschinenbau und Verfahrenstechnik</t>
  </si>
  <si>
    <t>Studienbüro</t>
  </si>
  <si>
    <t>Öffnungszeiten, Zuständigkeiten, …</t>
  </si>
  <si>
    <t>Formulare</t>
  </si>
  <si>
    <t>Formulare zur Meldung von Prüfungsunfähigkeit (Krankmeldung), Anmeldung der Abschlussarbeit, …</t>
  </si>
  <si>
    <t>Fachstudienberatung</t>
  </si>
  <si>
    <t>Sprechstunde der Fachstudienberatung zu allen Ihren Fragen zum Studienverlauf, Selbstorganisation, ..</t>
  </si>
  <si>
    <t>Semesterzeiten</t>
  </si>
  <si>
    <t>Vorlesungszeiten, Prüfungszeiten…</t>
  </si>
  <si>
    <t>Stundenpläne</t>
  </si>
  <si>
    <t>Die Stundenpläne des aktuellen Semesters auf einen Blick</t>
  </si>
  <si>
    <t>Wahlmodule</t>
  </si>
  <si>
    <t>Eine Auflistung der angebotenen Wahlmodule und weitere Informationen hierzu</t>
  </si>
  <si>
    <t>Weitere Informationen</t>
  </si>
  <si>
    <t>Prüfungspläne, Leistungsanerkennung, …</t>
  </si>
  <si>
    <t>Moodle</t>
  </si>
  <si>
    <t>Vorlesungsunterlagen, veraltete Klausuren, …</t>
  </si>
  <si>
    <t>OSSC</t>
  </si>
  <si>
    <t>2 (SO)</t>
  </si>
  <si>
    <t>3 (SO)</t>
  </si>
  <si>
    <t xml:space="preserve">
Prüfungsordnung 2021</t>
  </si>
  <si>
    <t>Studienverlaufspläne (PO 2021)</t>
  </si>
  <si>
    <t>Legende Prüfungsform:</t>
  </si>
  <si>
    <t>Legende Sprachen:</t>
  </si>
  <si>
    <t>K = schriftliche Klausur</t>
  </si>
  <si>
    <t>M = mündliche Prüfung</t>
  </si>
  <si>
    <t>DE=Fach wird in deutsch gelehrt</t>
  </si>
  <si>
    <t>EN=Fach wird in Englisch gelehrt</t>
  </si>
  <si>
    <t>DE/EN=Sprache noch nicht festgelegt</t>
  </si>
  <si>
    <t xml:space="preserve">   Abschlussarbeit (Bachelor Thesis)*</t>
  </si>
  <si>
    <t xml:space="preserve">   Kolloquium**</t>
  </si>
  <si>
    <t xml:space="preserve"> * Zulassung zur Abschlussarbeit nur nach Bestehen aller Veranstaltungen bis einschl. 6. Fachsemesters</t>
  </si>
  <si>
    <t>** Zulassung zum Kolloquium nur nach vorläufiger Bewertung der Abschlussarbeit mit mindestens 50 Prozentpunkten und erfolgreichem Abschluss aller weiteren Prüfungen</t>
  </si>
  <si>
    <r>
      <t xml:space="preserve">Energie- und Umwelttechnik </t>
    </r>
    <r>
      <rPr>
        <sz val="11"/>
        <rFont val="Arial"/>
        <family val="2"/>
      </rPr>
      <t/>
    </r>
  </si>
  <si>
    <t xml:space="preserve">(Bachelor of Enginereing) </t>
  </si>
  <si>
    <t>Zulassungsvoraussetzungen zu Prüfungen</t>
  </si>
  <si>
    <t>(abhängig vom Bestehen der Module des 1. und 2. Sem.)</t>
  </si>
  <si>
    <t>Bewertungseintragung und Zulassung</t>
  </si>
  <si>
    <r>
      <t xml:space="preserve">Umwelt- und Verfahrenstechnik </t>
    </r>
    <r>
      <rPr>
        <sz val="11"/>
        <rFont val="Arial"/>
        <family val="2"/>
      </rPr>
      <t/>
    </r>
  </si>
  <si>
    <t>Maschinenbau Produktentwicklung</t>
  </si>
  <si>
    <t>Maschinenbau Produktionstechnik</t>
  </si>
  <si>
    <t xml:space="preserve">Wirtschaftsingenieurwesen Maschinenbau </t>
  </si>
  <si>
    <t xml:space="preserve">Alexandra Nauen </t>
  </si>
  <si>
    <t xml:space="preserve">bisher erreichte ECTS  </t>
  </si>
  <si>
    <t xml:space="preserve">Notiz </t>
  </si>
  <si>
    <t>Notiz</t>
  </si>
  <si>
    <t>General Studies</t>
  </si>
  <si>
    <t>Projects, R&amp;D</t>
  </si>
  <si>
    <t>* Zulassung zur Abschlussarbeit nur nach Bestehen aller Veranstaltungen bis auf maximal drei Module. Diese Module müssen aus den Bereichen "Wahlpflichtfach", "Studienprojekt" oder "Engineering Conferences" stammen.</t>
  </si>
  <si>
    <t xml:space="preserve">Fußnoten: </t>
  </si>
  <si>
    <t>Fußnoten:</t>
  </si>
  <si>
    <r>
      <rPr>
        <sz val="9"/>
        <color indexed="8"/>
        <rFont val="Arial"/>
        <family val="2"/>
      </rPr>
      <t>**</t>
    </r>
    <r>
      <rPr>
        <sz val="9"/>
        <color indexed="9"/>
        <rFont val="Arial"/>
        <family val="2"/>
      </rPr>
      <t xml:space="preserve"> </t>
    </r>
    <r>
      <rPr>
        <sz val="9"/>
        <rFont val="Arial"/>
        <family val="2"/>
      </rPr>
      <t>Zulassung zum Kolloquium nur nach vorläufiger Bewertung der Abschlussarbeit mit mindestens 50 Prozentpunkten und erfolgreichem Abschluss aller weiteren Prüfungen</t>
    </r>
  </si>
  <si>
    <t xml:space="preserve">Mechanical Engineering </t>
  </si>
  <si>
    <t xml:space="preserve">(Master of Science) </t>
  </si>
  <si>
    <t xml:space="preserve">Wahlbereich </t>
  </si>
  <si>
    <t xml:space="preserve">Projekte F&amp;E </t>
  </si>
  <si>
    <t xml:space="preserve">Bewertungseintragung </t>
  </si>
  <si>
    <t>Bewertungseintragung</t>
  </si>
  <si>
    <t>(Master of Siences)</t>
  </si>
  <si>
    <t xml:space="preserve">   Abschlussarbeit (Master Thesis)*</t>
  </si>
  <si>
    <t xml:space="preserve">Informationen und Anmeldeformular (Thesis/Kolloqium) </t>
  </si>
  <si>
    <t>Autorin:</t>
  </si>
  <si>
    <t xml:space="preserve">Eingabe zuletzt geändert: </t>
  </si>
  <si>
    <t>Vorname, Name</t>
  </si>
  <si>
    <t xml:space="preserve">   Optimierung und Simulation</t>
  </si>
  <si>
    <t xml:space="preserve">   Signal Processing for Mechanical and Process Engineering</t>
  </si>
  <si>
    <t xml:space="preserve">   Computational Fluid Dynamics </t>
  </si>
  <si>
    <t xml:space="preserve">   Engineering Mathematics </t>
  </si>
  <si>
    <t xml:space="preserve">   Heat and Mass Transfer in Two Phase Flows</t>
  </si>
  <si>
    <t xml:space="preserve">   Elektrische Energie - Umwandlung, Speicherung, Verteilung </t>
  </si>
  <si>
    <t xml:space="preserve">   Nachhaltige Energiewirtschaft </t>
  </si>
  <si>
    <t xml:space="preserve">   Umwelt-Messtechnik Luft/Air Pollution Measurement Technology</t>
  </si>
  <si>
    <t xml:space="preserve">   Prozesssimulation</t>
  </si>
  <si>
    <t xml:space="preserve">   Energie- und umwelttechnische Prozessoptimierung</t>
  </si>
  <si>
    <t xml:space="preserve">   Angewandte verfahrenstechnische Simulation</t>
  </si>
  <si>
    <t xml:space="preserve">   Studienprojekt I (Forschung &amp; Entwicklung) Projektseminar </t>
  </si>
  <si>
    <t xml:space="preserve">   Engineering Conferences</t>
  </si>
  <si>
    <t xml:space="preserve">   Wahlpflichtfach I </t>
  </si>
  <si>
    <t xml:space="preserve">   Wahlpflichtfach II oder Studienprojekt II (Forschung &amp; Entwicklung)</t>
  </si>
  <si>
    <t xml:space="preserve">   Engineering Mathematics</t>
  </si>
  <si>
    <t xml:space="preserve">   Simulation of Mechanical Systems</t>
  </si>
  <si>
    <t xml:space="preserve">   Signal Processing for Mechanical and Process Engineering </t>
  </si>
  <si>
    <t xml:space="preserve">   Finite Element Method (FEM)</t>
  </si>
  <si>
    <t xml:space="preserve">   Computational Fluid Dynamics</t>
  </si>
  <si>
    <t xml:space="preserve">   Elective course I*</t>
  </si>
  <si>
    <t xml:space="preserve">   Elective course II*</t>
  </si>
  <si>
    <t xml:space="preserve">   Elective course III*</t>
  </si>
  <si>
    <t xml:space="preserve">   Elective course IV* or Project R&amp;D II</t>
  </si>
  <si>
    <t xml:space="preserve">   Project (Research &amp; Development) Project seminar</t>
  </si>
  <si>
    <t xml:space="preserve">   Master’s Thesis *</t>
  </si>
  <si>
    <t xml:space="preserve">   Colloquium **</t>
  </si>
  <si>
    <t xml:space="preserve">   Innovation and Technology Management </t>
  </si>
  <si>
    <t xml:space="preserve">   Qualitätsmanagement im internationalen Umfeld</t>
  </si>
  <si>
    <t xml:space="preserve">   International Technical Sales Management</t>
  </si>
  <si>
    <t xml:space="preserve">   Life Cycle and Services Management</t>
  </si>
  <si>
    <t xml:space="preserve">   Produkt- und Änderungsmanagement </t>
  </si>
  <si>
    <t xml:space="preserve">   Methoden zur Produktionsoptimierung</t>
  </si>
  <si>
    <t xml:space="preserve">   Operations Management</t>
  </si>
  <si>
    <t xml:space="preserve">   Heat and Mass Transfer in Two Phase Flows </t>
  </si>
  <si>
    <t xml:space="preserve">   Umwelt-Messtechnik Luft/Air Pollution Measurement Technology </t>
  </si>
  <si>
    <t xml:space="preserve">   Studienprojekt I (Forschung &amp; Entwicklung) Projektseminar</t>
  </si>
  <si>
    <t xml:space="preserve">   Wahlpflichtfach II oder Studienprojekt II (Forschung &amp; Entwicklung) </t>
  </si>
  <si>
    <t>Specialisation</t>
  </si>
  <si>
    <t>Energietechnik</t>
  </si>
  <si>
    <t xml:space="preserve">   Werkstoffkunde II                                                                 </t>
  </si>
  <si>
    <t xml:space="preserve">   Projektarbeit</t>
  </si>
  <si>
    <t xml:space="preserve">   Englisch</t>
  </si>
  <si>
    <t xml:space="preserve">   Praxissemester</t>
  </si>
  <si>
    <t xml:space="preserve">   Postseminar </t>
  </si>
  <si>
    <t xml:space="preserve">   Praxissemester </t>
  </si>
  <si>
    <t xml:space="preserve">   Werkstoffkunde II</t>
  </si>
  <si>
    <t>OFFEN</t>
  </si>
  <si>
    <t>Verfahrenstechnik</t>
  </si>
  <si>
    <t xml:space="preserve">   Versuchsplanung und Auswertung </t>
  </si>
  <si>
    <t>SO = sonstige Bewertung / besondere Prüfungsform</t>
  </si>
  <si>
    <t>1 (K/M)</t>
  </si>
  <si>
    <t>1 (SO/M)</t>
  </si>
  <si>
    <t>Syllabus and Examination Plans (Examination Regulations 2021)</t>
  </si>
  <si>
    <t>from the examination regulations as last amended</t>
  </si>
  <si>
    <t>Student ID number</t>
  </si>
  <si>
    <t>Last updated:</t>
  </si>
  <si>
    <t>Abbreviation /
Tab</t>
  </si>
  <si>
    <t>Degree</t>
  </si>
  <si>
    <t>Full name of the programme</t>
  </si>
  <si>
    <t>Important web links</t>
  </si>
  <si>
    <t>The content in this document is solely for information purposes and subject to change without notice.</t>
  </si>
  <si>
    <t>Please refer to the Syllabus and Examination Plans in the relevant examination regulation as last amended and your calculated points in the OSSC for legally binding information.</t>
  </si>
  <si>
    <t>For detailed module descriptions, please refer to the relevant module manual.</t>
  </si>
  <si>
    <t>Editor:</t>
  </si>
  <si>
    <t>Your own entries</t>
  </si>
  <si>
    <t>Faculty Student Committee</t>
  </si>
  <si>
    <t>Student representation of the Faculty of Mechanical and Process Engineering</t>
  </si>
  <si>
    <t>Office hours, responsibilities etc.</t>
  </si>
  <si>
    <t>Form to withdraw from an examination (sick note), application for admission to the thesis etc.</t>
  </si>
  <si>
    <t>Forms</t>
  </si>
  <si>
    <t>Ask questions regarding the syllabus and the course of study recorded, self-organisation etc.</t>
  </si>
  <si>
    <t>Semester Dates</t>
  </si>
  <si>
    <t>Teaching weeks, examination period etc.</t>
  </si>
  <si>
    <t>Examination plans, recognition of study achievements etc.</t>
  </si>
  <si>
    <t>Course materials, former examinations etc.</t>
  </si>
  <si>
    <t>Online Student Support Centre (registration for the examination, overview of grades etc.)</t>
  </si>
  <si>
    <t>A listing of the elective courses offered and further information about them</t>
  </si>
  <si>
    <t>This is the main page of the Faculty of Mechanical and Process Engineering</t>
  </si>
  <si>
    <t>Website of the Faculty</t>
  </si>
  <si>
    <t>Timetables of the current semester</t>
  </si>
  <si>
    <t>Timetables</t>
  </si>
  <si>
    <t>Energy and Environmental Technology</t>
  </si>
  <si>
    <t>Environmental and Process Technology</t>
  </si>
  <si>
    <t>Mechanical Engineering – Product Development</t>
  </si>
  <si>
    <t>Mechanical Engineering – Production Technology</t>
  </si>
  <si>
    <t>Industrial Engineering – Mechanical Engineering Branch</t>
  </si>
  <si>
    <t>International Industrial Engineering</t>
  </si>
  <si>
    <t>Faculty Advisory and Counselling Service</t>
  </si>
  <si>
    <t>Student Affairs Office</t>
  </si>
  <si>
    <t>Further Information</t>
  </si>
  <si>
    <t>Valuation entry</t>
  </si>
  <si>
    <t>L</t>
  </si>
  <si>
    <t>E</t>
  </si>
  <si>
    <t>ECTS</t>
  </si>
  <si>
    <t>Credit hours per week</t>
  </si>
  <si>
    <t>No of.
examinations</t>
  </si>
  <si>
    <t>Weighting</t>
  </si>
  <si>
    <t>Comment</t>
  </si>
  <si>
    <t>Language</t>
  </si>
  <si>
    <t>Examination result
(points per attempt)</t>
  </si>
  <si>
    <t>EP/EF</t>
  </si>
  <si>
    <t>Percentage</t>
  </si>
  <si>
    <t>Grade</t>
  </si>
  <si>
    <t>ECTS
awarded</t>
  </si>
  <si>
    <t>Final grade</t>
  </si>
  <si>
    <t>Tentative grade</t>
  </si>
  <si>
    <t>Thesis, Colloquium</t>
  </si>
  <si>
    <t>Credits per semester</t>
  </si>
  <si>
    <t>Total credits</t>
  </si>
  <si>
    <t>Abbreviations:</t>
  </si>
  <si>
    <t>K = written examination</t>
  </si>
  <si>
    <t>M = oral examination</t>
  </si>
  <si>
    <t>SO = special/other type of examination</t>
  </si>
  <si>
    <t>* Admission to the master’s thesis is conditional on having passed all examinations with the exception of a maximum of three modules. These unfinished modules must be part of the following: elective courses, Project (Research &amp; Development) Project seminar, Engineering Conferences.</t>
  </si>
  <si>
    <t>** Admission to the colloquium is conditional on having passed all examinations and having achieved a provisional assessment result of 50 or more points for the master’s thesis.</t>
  </si>
  <si>
    <t xml:space="preserve">Information and registration form (Thesis/Colloqium) </t>
  </si>
  <si>
    <t>Examination Regulations (English translation)</t>
  </si>
  <si>
    <t>Footnote:</t>
  </si>
  <si>
    <t>L = lecture</t>
  </si>
  <si>
    <t>E = exercise course</t>
  </si>
  <si>
    <t>P = practical training in the laboratories</t>
  </si>
  <si>
    <t>S = special form of teaching, e.g. seminar</t>
  </si>
  <si>
    <t>EP = examination passed</t>
  </si>
  <si>
    <t>EF = examination failed</t>
  </si>
  <si>
    <t>The percentage points for the individual examination achievements, the modules, the bachelor’s or master’s thesis, the colloquium and the total sum of points in the bachelor’s or master’s examination are converted into grades on the basis of the following formula, which is rounded to the first decimal place in accordance with standard commercial practice:</t>
  </si>
  <si>
    <t>Percentage points attained</t>
  </si>
  <si>
    <t>Maximum percentage points</t>
  </si>
  <si>
    <t>Conversion into percentage (%)</t>
  </si>
  <si>
    <t>Corresponding grade</t>
  </si>
  <si>
    <t xml:space="preserve"> The result is the following scale of grades:</t>
  </si>
  <si>
    <t>Points
attained
%</t>
  </si>
  <si>
    <t>Grade
in words</t>
  </si>
  <si>
    <t>Very good</t>
  </si>
  <si>
    <t>An outstanding achievement which far surpasses average requirements</t>
  </si>
  <si>
    <t>Good</t>
  </si>
  <si>
    <t>An achievement which surpasses average 
requirements</t>
  </si>
  <si>
    <t>Satisfactory</t>
  </si>
  <si>
    <t>An achievement which equates to average 
requirements</t>
  </si>
  <si>
    <t>Sufficient</t>
  </si>
  <si>
    <t>An achievement which despite its deficiencies still satisfies the requirements</t>
  </si>
  <si>
    <t>Insufficient</t>
  </si>
  <si>
    <t>An achievement which due to considerable deficiencies does not satisfy the requirements</t>
  </si>
  <si>
    <t xml:space="preserve">Total ECTS awarded  </t>
  </si>
  <si>
    <t>Umweltingenieurwesen</t>
  </si>
  <si>
    <t>UMI</t>
  </si>
  <si>
    <r>
      <t xml:space="preserve">Umweltingenieurwesen </t>
    </r>
    <r>
      <rPr>
        <i/>
        <sz val="14"/>
        <rFont val="Arial"/>
        <family val="2"/>
      </rPr>
      <t>(vormals: Simulations- und Experimentaltechnik)</t>
    </r>
  </si>
  <si>
    <t>Modulhandbuch</t>
  </si>
  <si>
    <t>Prüfungsordnungen</t>
  </si>
  <si>
    <t>Examination Regulations (German)</t>
  </si>
  <si>
    <t>Module Manual PO 2021 ME (German)</t>
  </si>
  <si>
    <t>Informationen für Studierende</t>
  </si>
  <si>
    <t>Informationen der HSD zu den Themen Beurlaubung, Stipendium, etc.</t>
  </si>
  <si>
    <t>Beratung an der HSD</t>
  </si>
  <si>
    <t>Beratungsangebote der HSD</t>
  </si>
  <si>
    <t>Online-Studierendenportal (Prüfungsanmeldung, Notenansicht, Studienbescheinigung …)</t>
  </si>
  <si>
    <t>Support &amp; Advice</t>
  </si>
  <si>
    <t>Important contact points at HSD</t>
  </si>
  <si>
    <t>Elective Courses</t>
  </si>
  <si>
    <t>Informations for current students</t>
  </si>
  <si>
    <t>Environmental Engineering</t>
  </si>
  <si>
    <t xml:space="preserve">   Energiewirtschaft und Stromerzeugung</t>
  </si>
  <si>
    <t>Version: 2021_V2.1</t>
  </si>
  <si>
    <t>Excel-Version vom 18.03.2024</t>
  </si>
  <si>
    <t>Excel version of 18 March 2024</t>
  </si>
  <si>
    <t>Zulassung zum 6. Semester: max. 1 Modul offen 
Zulassung zum 7. Semester: keine offenen Module 
Zulassung zur Thesis: siehe unten (Fußnoten)</t>
  </si>
  <si>
    <t>Zulassung zum 3. Semester: ab 35 ECTS 
Zulassung zum 4. Semester: max. 3 Module offen
Zulassung zum 5. Semester: max. 2 Module offen</t>
  </si>
  <si>
    <t>Fachgebiete des Fachbereichs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</si>
</sst>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0\ &quot;ECTS&quot;"/>
    <numFmt numFmtId="166" formatCode="0\ &quot;von 14 offen&quot;"/>
    <numFmt numFmtId="167" formatCode="0\ &quot;von 13 offen&quot;"/>
    <numFmt numFmtId="168" formatCode="0.000000000"/>
    <numFmt numFmtId="169" formatCode="0.000"/>
  </numFmts>
  <fonts count="60">
    <font>
      <sz val="10"/>
      <name val="Arial"/>
    </font>
    <font>
      <sz val="8"/>
      <name val="Arial"/>
      <family val="2"/>
    </font>
    <font>
      <b/>
      <sz val="8"/>
      <name val="Arial"/>
      <family val="2"/>
    </font>
    <font>
      <sz val="10"/>
      <name val="Arial"/>
      <family val="2"/>
    </font>
    <font>
      <sz val="11"/>
      <name val="Arial"/>
      <family val="2"/>
    </font>
    <font>
      <sz val="11"/>
      <color rgb="FF000000"/>
      <name val="Calibri"/>
      <family val="2"/>
    </font>
    <font>
      <sz val="9"/>
      <color theme="3" tint="0.39997558519241921"/>
      <name val="Arial"/>
      <family val="2"/>
    </font>
    <font>
      <b/>
      <sz val="11"/>
      <color rgb="FF3F3F3F"/>
      <name val="Calibri"/>
      <family val="2"/>
      <scheme val="minor"/>
    </font>
    <font>
      <b/>
      <sz val="12"/>
      <name val="Arial"/>
      <family val="2"/>
    </font>
    <font>
      <b/>
      <sz val="10"/>
      <name val="Arial"/>
      <family val="2"/>
    </font>
    <font>
      <u/>
      <sz val="10"/>
      <color theme="10"/>
      <name val="Arial"/>
      <family val="2"/>
    </font>
    <font>
      <sz val="10"/>
      <color rgb="FF000000"/>
      <name val="Arial"/>
      <family val="2"/>
    </font>
    <font>
      <sz val="9"/>
      <color rgb="FF000000"/>
      <name val="Arial"/>
      <family val="2"/>
    </font>
    <font>
      <b/>
      <sz val="10"/>
      <color rgb="FF0070C0"/>
      <name val="Arial"/>
      <family val="2"/>
    </font>
    <font>
      <sz val="10"/>
      <color rgb="FF626262"/>
      <name val="Arial"/>
      <family val="2"/>
    </font>
    <font>
      <b/>
      <sz val="9"/>
      <color indexed="81"/>
      <name val="Tahoma"/>
      <family val="2"/>
    </font>
    <font>
      <b/>
      <sz val="9"/>
      <name val="Arial"/>
      <family val="2"/>
    </font>
    <font>
      <sz val="9"/>
      <name val="Arial"/>
      <family val="2"/>
    </font>
    <font>
      <b/>
      <sz val="9"/>
      <color rgb="FFFF0000"/>
      <name val="Arial"/>
      <family val="2"/>
    </font>
    <font>
      <sz val="9"/>
      <color rgb="FFFF0000"/>
      <name val="Arial"/>
      <family val="2"/>
    </font>
    <font>
      <sz val="9"/>
      <color theme="0"/>
      <name val="Arial"/>
      <family val="2"/>
    </font>
    <font>
      <u/>
      <sz val="9"/>
      <name val="Arial"/>
      <family val="2"/>
    </font>
    <font>
      <i/>
      <sz val="9"/>
      <name val="Arial"/>
      <family val="2"/>
    </font>
    <font>
      <sz val="12"/>
      <name val="Arial"/>
      <family val="2"/>
    </font>
    <font>
      <b/>
      <sz val="14"/>
      <name val="Arial"/>
      <family val="2"/>
    </font>
    <font>
      <b/>
      <sz val="16"/>
      <name val="Arial"/>
      <family val="2"/>
    </font>
    <font>
      <sz val="14"/>
      <name val="Arial"/>
      <family val="2"/>
    </font>
    <font>
      <b/>
      <sz val="20"/>
      <name val="Arial"/>
      <family val="2"/>
    </font>
    <font>
      <sz val="10"/>
      <color theme="1"/>
      <name val="Arial"/>
      <family val="2"/>
    </font>
    <font>
      <sz val="10"/>
      <color theme="0"/>
      <name val="Arial"/>
      <family val="2"/>
    </font>
    <font>
      <b/>
      <sz val="14"/>
      <color indexed="8"/>
      <name val="Arial1"/>
    </font>
    <font>
      <sz val="10"/>
      <color indexed="10"/>
      <name val="Arial"/>
      <family val="2"/>
    </font>
    <font>
      <b/>
      <sz val="10"/>
      <color indexed="10"/>
      <name val="Arial"/>
      <family val="2"/>
    </font>
    <font>
      <sz val="10"/>
      <color rgb="FF0070C0"/>
      <name val="Arial"/>
      <family val="2"/>
    </font>
    <font>
      <u/>
      <sz val="10"/>
      <color indexed="12"/>
      <name val="Arial"/>
      <family val="2"/>
    </font>
    <font>
      <b/>
      <u/>
      <sz val="10"/>
      <name val="Arial"/>
      <family val="2"/>
    </font>
    <font>
      <sz val="10"/>
      <color theme="10"/>
      <name val="Arial"/>
      <family val="2"/>
    </font>
    <font>
      <u/>
      <sz val="9"/>
      <color theme="10"/>
      <name val="Arial"/>
      <family val="2"/>
    </font>
    <font>
      <sz val="14"/>
      <color theme="0"/>
      <name val="Arial"/>
      <family val="2"/>
    </font>
    <font>
      <i/>
      <sz val="8"/>
      <name val="Arial"/>
      <family val="2"/>
    </font>
    <font>
      <sz val="10"/>
      <color rgb="FFFF0000"/>
      <name val="Arial"/>
      <family val="2"/>
    </font>
    <font>
      <sz val="8"/>
      <color theme="0"/>
      <name val="Arial"/>
      <family val="2"/>
    </font>
    <font>
      <b/>
      <sz val="9"/>
      <color indexed="81"/>
      <name val="Segoe UI"/>
      <family val="2"/>
    </font>
    <font>
      <sz val="9"/>
      <color indexed="8"/>
      <name val="Arial"/>
      <family val="2"/>
    </font>
    <font>
      <sz val="9"/>
      <color indexed="9"/>
      <name val="Arial"/>
      <family val="2"/>
    </font>
    <font>
      <sz val="11"/>
      <color theme="0"/>
      <name val="Arial"/>
      <family val="2"/>
    </font>
    <font>
      <b/>
      <sz val="8"/>
      <color theme="0"/>
      <name val="Arial"/>
      <family val="2"/>
    </font>
    <font>
      <sz val="9"/>
      <color theme="0" tint="-0.499984740745262"/>
      <name val="Arial"/>
      <family val="2"/>
    </font>
    <font>
      <i/>
      <sz val="9"/>
      <color rgb="FFFF0000"/>
      <name val="Arial"/>
      <family val="2"/>
    </font>
    <font>
      <sz val="8"/>
      <color rgb="FFFF0000"/>
      <name val="Arial"/>
      <family val="2"/>
    </font>
    <font>
      <sz val="14"/>
      <color rgb="FFFF0000"/>
      <name val="Arial"/>
      <family val="2"/>
    </font>
    <font>
      <sz val="10"/>
      <color indexed="8"/>
      <name val="Arial"/>
      <family val="2"/>
    </font>
    <font>
      <sz val="9"/>
      <color rgb="FF0062AC"/>
      <name val="Arial"/>
      <family val="2"/>
    </font>
    <font>
      <b/>
      <sz val="9"/>
      <color rgb="FF0062AC"/>
      <name val="Arial"/>
      <family val="2"/>
    </font>
    <font>
      <b/>
      <sz val="8"/>
      <color rgb="FF0062AC"/>
      <name val="Arial"/>
      <family val="2"/>
    </font>
    <font>
      <sz val="14"/>
      <color rgb="FF0062AC"/>
      <name val="Arial"/>
      <family val="2"/>
    </font>
    <font>
      <sz val="10"/>
      <color rgb="FF0062AC"/>
      <name val="Arial"/>
      <family val="2"/>
    </font>
    <font>
      <sz val="9"/>
      <color theme="0"/>
      <name val="Calibri"/>
      <family val="2"/>
    </font>
    <font>
      <i/>
      <sz val="14"/>
      <name val="Arial"/>
      <family val="2"/>
    </font>
    <font>
      <sz val="11"/>
      <color indexed="8"/>
      <name val="Calibri"/>
      <family val="2"/>
      <charset val="1"/>
    </font>
  </fonts>
  <fills count="33">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2F2F2"/>
      </patternFill>
    </fill>
    <fill>
      <patternFill patternType="solid">
        <fgColor theme="0" tint="-4.9989318521683403E-2"/>
        <bgColor indexed="64"/>
      </patternFill>
    </fill>
    <fill>
      <patternFill patternType="solid">
        <fgColor rgb="FFF2DCDB"/>
        <bgColor indexed="64"/>
      </patternFill>
    </fill>
    <fill>
      <patternFill patternType="solid">
        <fgColor rgb="FFFFFF99"/>
        <bgColor indexed="64"/>
      </patternFill>
    </fill>
    <fill>
      <patternFill patternType="solid">
        <fgColor rgb="FFD8E4BC"/>
        <bgColor indexed="64"/>
      </patternFill>
    </fill>
    <fill>
      <patternFill patternType="solid">
        <fgColor rgb="FFC4D79B"/>
        <bgColor indexed="64"/>
      </patternFill>
    </fill>
    <fill>
      <patternFill patternType="solid">
        <fgColor rgb="FF76933C"/>
        <bgColor indexed="64"/>
      </patternFill>
    </fill>
    <fill>
      <patternFill patternType="solid">
        <fgColor rgb="FFFFFF00"/>
        <bgColor indexed="64"/>
      </patternFill>
    </fill>
    <fill>
      <patternFill patternType="solid">
        <fgColor rgb="FFFFFFFF"/>
        <bgColor indexed="64"/>
      </patternFill>
    </fill>
    <fill>
      <patternFill patternType="solid">
        <fgColor theme="0" tint="-0.24994659260841701"/>
        <bgColor indexed="64"/>
      </patternFill>
    </fill>
    <fill>
      <patternFill patternType="solid">
        <fgColor rgb="FFFFFF4B"/>
        <bgColor indexed="64"/>
      </patternFill>
    </fill>
    <fill>
      <patternFill patternType="solid">
        <fgColor indexed="13"/>
        <bgColor indexed="64"/>
      </patternFill>
    </fill>
    <fill>
      <patternFill patternType="solid">
        <fgColor rgb="FFD8E4BE"/>
        <bgColor indexed="64"/>
      </patternFill>
    </fill>
    <fill>
      <patternFill patternType="solid">
        <fgColor theme="3" tint="0.79998168889431442"/>
        <bgColor indexed="64"/>
      </patternFill>
    </fill>
    <fill>
      <patternFill patternType="solid">
        <fgColor rgb="FFC5D9F1"/>
        <bgColor indexed="64"/>
      </patternFill>
    </fill>
    <fill>
      <patternFill patternType="solid">
        <fgColor rgb="FFFFEA69"/>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4" tint="0.39997558519241921"/>
        <bgColor indexed="64"/>
      </patternFill>
    </fill>
    <fill>
      <patternFill patternType="solid">
        <fgColor rgb="FFFFFFCC"/>
        <bgColor indexed="64"/>
      </patternFill>
    </fill>
    <fill>
      <patternFill patternType="solid">
        <fgColor rgb="FFE9ED3B"/>
        <bgColor indexed="64"/>
      </patternFill>
    </fill>
    <fill>
      <patternFill patternType="solid">
        <fgColor rgb="FFF2F2F2"/>
        <bgColor indexed="64"/>
      </patternFill>
    </fill>
    <fill>
      <patternFill patternType="solid">
        <fgColor rgb="FFDCE6F1"/>
        <bgColor indexed="64"/>
      </patternFill>
    </fill>
    <fill>
      <patternFill patternType="solid">
        <fgColor rgb="FFD9D9D9"/>
        <bgColor indexed="64"/>
      </patternFill>
    </fill>
    <fill>
      <patternFill patternType="solid">
        <fgColor rgb="FFEBF1DE"/>
        <bgColor indexed="64"/>
      </patternFill>
    </fill>
    <fill>
      <patternFill patternType="solid">
        <fgColor indexed="43"/>
        <bgColor indexed="64"/>
      </patternFill>
    </fill>
  </fills>
  <borders count="1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3F3F3F"/>
      </left>
      <right style="thin">
        <color rgb="FF3F3F3F"/>
      </right>
      <top style="thin">
        <color rgb="FF3F3F3F"/>
      </top>
      <bottom style="thin">
        <color rgb="FF3F3F3F"/>
      </bottom>
      <diagonal/>
    </border>
    <border>
      <left/>
      <right/>
      <top/>
      <bottom style="thin">
        <color indexed="64"/>
      </bottom>
      <diagonal/>
    </border>
    <border>
      <left/>
      <right/>
      <top style="hair">
        <color indexed="8"/>
      </top>
      <bottom/>
      <diagonal/>
    </border>
    <border>
      <left/>
      <right style="thin">
        <color indexed="64"/>
      </right>
      <top/>
      <bottom style="thin">
        <color indexed="64"/>
      </bottom>
      <diagonal/>
    </border>
    <border>
      <left/>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style="thin">
        <color indexed="64"/>
      </left>
      <right/>
      <top style="medium">
        <color indexed="64"/>
      </top>
      <bottom/>
      <diagonal/>
    </border>
    <border>
      <left style="thin">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style="thin">
        <color indexed="64"/>
      </top>
      <bottom style="thin">
        <color indexed="64"/>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medium">
        <color indexed="64"/>
      </top>
      <bottom/>
      <diagonal/>
    </border>
    <border>
      <left/>
      <right style="medium">
        <color indexed="64"/>
      </right>
      <top/>
      <bottom/>
      <diagonal/>
    </border>
    <border>
      <left/>
      <right style="thin">
        <color indexed="64"/>
      </right>
      <top style="thin">
        <color indexed="64"/>
      </top>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hair">
        <color indexed="64"/>
      </right>
      <top/>
      <bottom style="thin">
        <color indexed="64"/>
      </bottom>
      <diagonal/>
    </border>
    <border>
      <left style="hair">
        <color indexed="64"/>
      </left>
      <right style="hair">
        <color indexed="64"/>
      </right>
      <top style="thin">
        <color rgb="FF000000"/>
      </top>
      <bottom style="thin">
        <color rgb="FF000000"/>
      </bottom>
      <diagonal/>
    </border>
    <border>
      <left/>
      <right/>
      <top style="thin">
        <color rgb="FF000000"/>
      </top>
      <bottom style="thin">
        <color rgb="FF000000"/>
      </bottom>
      <diagonal/>
    </border>
    <border>
      <left style="hair">
        <color indexed="64"/>
      </left>
      <right style="hair">
        <color indexed="64"/>
      </right>
      <top style="thin">
        <color rgb="FF000000"/>
      </top>
      <bottom style="thin">
        <color indexed="64"/>
      </bottom>
      <diagonal/>
    </border>
    <border>
      <left/>
      <right/>
      <top style="thin">
        <color rgb="FF000000"/>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hair">
        <color indexed="64"/>
      </right>
      <top/>
      <bottom style="thin">
        <color rgb="FF000000"/>
      </bottom>
      <diagonal/>
    </border>
    <border>
      <left/>
      <right/>
      <top/>
      <bottom style="thin">
        <color rgb="FF000000"/>
      </bottom>
      <diagonal/>
    </border>
    <border>
      <left/>
      <right style="medium">
        <color indexed="64"/>
      </right>
      <top style="thin">
        <color indexed="64"/>
      </top>
      <bottom style="medium">
        <color indexed="64"/>
      </bottom>
      <diagonal/>
    </border>
    <border>
      <left style="medium">
        <color indexed="64"/>
      </left>
      <right/>
      <top/>
      <bottom style="thin">
        <color rgb="FF000000"/>
      </bottom>
      <diagonal/>
    </border>
    <border>
      <left style="medium">
        <color indexed="64"/>
      </left>
      <right/>
      <top style="thin">
        <color rgb="FF000000"/>
      </top>
      <bottom style="thin">
        <color rgb="FF000000"/>
      </bottom>
      <diagonal/>
    </border>
    <border>
      <left style="medium">
        <color indexed="64"/>
      </left>
      <right/>
      <top style="thin">
        <color rgb="FF000000"/>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medium">
        <color indexed="64"/>
      </bottom>
      <diagonal/>
    </border>
    <border>
      <left style="medium">
        <color indexed="64"/>
      </left>
      <right style="medium">
        <color indexed="64"/>
      </right>
      <top/>
      <bottom/>
      <diagonal/>
    </border>
    <border>
      <left style="medium">
        <color indexed="64"/>
      </left>
      <right style="thin">
        <color indexed="64"/>
      </right>
      <top/>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medium">
        <color indexed="64"/>
      </bottom>
      <diagonal/>
    </border>
    <border>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right style="thin">
        <color indexed="8"/>
      </right>
      <top style="hair">
        <color indexed="8"/>
      </top>
      <bottom/>
      <diagonal/>
    </border>
    <border>
      <left/>
      <right style="hair">
        <color indexed="64"/>
      </right>
      <top style="thin">
        <color indexed="64"/>
      </top>
      <bottom/>
      <diagonal/>
    </border>
    <border>
      <left/>
      <right style="hair">
        <color indexed="64"/>
      </right>
      <top style="thin">
        <color indexed="64"/>
      </top>
      <bottom style="thin">
        <color indexed="64"/>
      </bottom>
      <diagonal/>
    </border>
    <border>
      <left style="thin">
        <color indexed="8"/>
      </left>
      <right style="thin">
        <color indexed="8"/>
      </right>
      <top/>
      <bottom style="medium">
        <color indexed="64"/>
      </bottom>
      <diagonal/>
    </border>
    <border>
      <left style="medium">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diagonal/>
    </border>
    <border>
      <left style="medium">
        <color indexed="64"/>
      </left>
      <right style="hair">
        <color indexed="64"/>
      </right>
      <top/>
      <bottom/>
      <diagonal/>
    </border>
    <border>
      <left style="medium">
        <color indexed="64"/>
      </left>
      <right style="hair">
        <color indexed="64"/>
      </right>
      <top style="thin">
        <color indexed="64"/>
      </top>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thin">
        <color indexed="8"/>
      </left>
      <right style="medium">
        <color indexed="64"/>
      </right>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medium">
        <color indexed="64"/>
      </top>
      <bottom/>
      <diagonal/>
    </border>
    <border>
      <left style="hair">
        <color indexed="64"/>
      </left>
      <right style="hair">
        <color indexed="64"/>
      </right>
      <top/>
      <bottom style="medium">
        <color indexed="64"/>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right style="hair">
        <color indexed="64"/>
      </right>
      <top/>
      <bottom style="medium">
        <color indexed="64"/>
      </bottom>
      <diagonal/>
    </border>
    <border>
      <left style="medium">
        <color indexed="64"/>
      </left>
      <right style="thin">
        <color indexed="8"/>
      </right>
      <top style="medium">
        <color indexed="64"/>
      </top>
      <bottom style="medium">
        <color indexed="64"/>
      </bottom>
      <diagonal/>
    </border>
    <border>
      <left style="medium">
        <color indexed="64"/>
      </left>
      <right style="thin">
        <color indexed="8"/>
      </right>
      <top/>
      <bottom style="medium">
        <color indexed="64"/>
      </bottom>
      <diagonal/>
    </border>
    <border>
      <left style="hair">
        <color indexed="64"/>
      </left>
      <right style="medium">
        <color indexed="64"/>
      </right>
      <top style="thin">
        <color indexed="64"/>
      </top>
      <bottom/>
      <diagonal/>
    </border>
    <border>
      <left style="hair">
        <color indexed="64"/>
      </left>
      <right style="medium">
        <color indexed="64"/>
      </right>
      <top/>
      <bottom style="medium">
        <color indexed="64"/>
      </bottom>
      <diagonal/>
    </border>
    <border>
      <left style="hair">
        <color indexed="64"/>
      </left>
      <right style="medium">
        <color indexed="64"/>
      </right>
      <top style="medium">
        <color indexed="64"/>
      </top>
      <bottom/>
      <diagonal/>
    </border>
    <border>
      <left style="hair">
        <color indexed="64"/>
      </left>
      <right style="medium">
        <color indexed="64"/>
      </right>
      <top/>
      <bottom style="thin">
        <color indexed="64"/>
      </bottom>
      <diagonal/>
    </border>
    <border>
      <left style="hair">
        <color indexed="64"/>
      </left>
      <right style="medium">
        <color indexed="64"/>
      </right>
      <top/>
      <bottom/>
      <diagonal/>
    </border>
    <border>
      <left/>
      <right style="medium">
        <color indexed="64"/>
      </right>
      <top style="hair">
        <color indexed="8"/>
      </top>
      <bottom/>
      <diagonal/>
    </border>
    <border>
      <left style="hair">
        <color indexed="64"/>
      </left>
      <right style="hair">
        <color indexed="64"/>
      </right>
      <top style="hair">
        <color indexed="8"/>
      </top>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s>
  <cellStyleXfs count="9">
    <xf numFmtId="0" fontId="0" fillId="0" borderId="0"/>
    <xf numFmtId="9" fontId="3" fillId="0" borderId="0" applyFont="0" applyFill="0" applyBorder="0" applyAlignment="0" applyProtection="0"/>
    <xf numFmtId="0" fontId="5" fillId="0" borderId="0" applyNumberFormat="0" applyBorder="0" applyProtection="0"/>
    <xf numFmtId="0" fontId="3" fillId="0" borderId="0"/>
    <xf numFmtId="0" fontId="7" fillId="4" borderId="4" applyNumberFormat="0" applyAlignment="0" applyProtection="0"/>
    <xf numFmtId="0" fontId="10" fillId="0" borderId="0" applyNumberFormat="0" applyFill="0" applyBorder="0" applyAlignment="0" applyProtection="0"/>
    <xf numFmtId="0" fontId="7" fillId="28" borderId="4" applyNumberFormat="0" applyAlignment="0" applyProtection="0"/>
    <xf numFmtId="0" fontId="34" fillId="0" borderId="0" applyNumberFormat="0" applyFill="0" applyBorder="0" applyAlignment="0" applyProtection="0"/>
    <xf numFmtId="0" fontId="59" fillId="0" borderId="0"/>
  </cellStyleXfs>
  <cellXfs count="2186">
    <xf numFmtId="0" fontId="0" fillId="0" borderId="0" xfId="0"/>
    <xf numFmtId="0" fontId="3" fillId="0" borderId="0" xfId="3"/>
    <xf numFmtId="0" fontId="1" fillId="0" borderId="0" xfId="3" applyFont="1" applyAlignment="1">
      <alignment horizontal="center"/>
    </xf>
    <xf numFmtId="49" fontId="1" fillId="0" borderId="0" xfId="3" applyNumberFormat="1" applyFont="1" applyAlignment="1">
      <alignment wrapText="1"/>
    </xf>
    <xf numFmtId="0" fontId="1" fillId="2" borderId="0" xfId="3" applyFont="1" applyFill="1" applyAlignment="1">
      <alignment horizontal="center"/>
    </xf>
    <xf numFmtId="0" fontId="4" fillId="2" borderId="0" xfId="3" applyFont="1" applyFill="1" applyAlignment="1">
      <alignment horizontal="right" wrapText="1"/>
    </xf>
    <xf numFmtId="0" fontId="1" fillId="2" borderId="0" xfId="3" applyFont="1" applyFill="1" applyAlignment="1">
      <alignment horizontal="left"/>
    </xf>
    <xf numFmtId="49" fontId="1" fillId="2" borderId="0" xfId="3" applyNumberFormat="1" applyFont="1" applyFill="1" applyAlignment="1">
      <alignment wrapText="1"/>
    </xf>
    <xf numFmtId="0" fontId="3" fillId="2" borderId="0" xfId="3" applyFill="1"/>
    <xf numFmtId="0" fontId="1" fillId="0" borderId="0" xfId="3" applyFont="1" applyAlignment="1">
      <alignment horizontal="center" vertical="center"/>
    </xf>
    <xf numFmtId="0" fontId="1" fillId="2" borderId="0" xfId="3" applyFont="1" applyFill="1" applyAlignment="1">
      <alignment horizontal="center" vertical="center"/>
    </xf>
    <xf numFmtId="0" fontId="3" fillId="2" borderId="0" xfId="3" applyFill="1" applyAlignment="1">
      <alignment horizontal="center"/>
    </xf>
    <xf numFmtId="0" fontId="3" fillId="0" borderId="0" xfId="3" applyAlignment="1">
      <alignment horizontal="center"/>
    </xf>
    <xf numFmtId="0" fontId="3" fillId="2" borderId="0" xfId="3" applyFill="1" applyAlignment="1">
      <alignment horizontal="center" vertical="center"/>
    </xf>
    <xf numFmtId="0" fontId="3" fillId="0" borderId="0" xfId="3" applyAlignment="1">
      <alignment horizontal="center" vertical="center"/>
    </xf>
    <xf numFmtId="164" fontId="12" fillId="6" borderId="22" xfId="3" applyNumberFormat="1" applyFont="1" applyFill="1" applyBorder="1" applyAlignment="1">
      <alignment horizontal="center" vertical="center"/>
    </xf>
    <xf numFmtId="1" fontId="12" fillId="6" borderId="20" xfId="3" applyNumberFormat="1" applyFont="1" applyFill="1" applyBorder="1" applyAlignment="1">
      <alignment horizontal="center" vertical="center"/>
    </xf>
    <xf numFmtId="164" fontId="12" fillId="6" borderId="17" xfId="3" applyNumberFormat="1" applyFont="1" applyFill="1" applyBorder="1" applyAlignment="1">
      <alignment horizontal="center" vertical="center"/>
    </xf>
    <xf numFmtId="1" fontId="12" fillId="6" borderId="16" xfId="3" applyNumberFormat="1" applyFont="1" applyFill="1" applyBorder="1" applyAlignment="1">
      <alignment horizontal="center" vertical="center"/>
    </xf>
    <xf numFmtId="164" fontId="12" fillId="6" borderId="14" xfId="3" applyNumberFormat="1" applyFont="1" applyFill="1" applyBorder="1" applyAlignment="1">
      <alignment horizontal="center" vertical="center"/>
    </xf>
    <xf numFmtId="1" fontId="12" fillId="6" borderId="12" xfId="3" applyNumberFormat="1" applyFont="1" applyFill="1" applyBorder="1" applyAlignment="1">
      <alignment horizontal="center" vertical="center"/>
    </xf>
    <xf numFmtId="164" fontId="12" fillId="7" borderId="17" xfId="3" applyNumberFormat="1" applyFont="1" applyFill="1" applyBorder="1" applyAlignment="1">
      <alignment horizontal="center" vertical="center"/>
    </xf>
    <xf numFmtId="0" fontId="12" fillId="7" borderId="16" xfId="3" applyFont="1" applyFill="1" applyBorder="1" applyAlignment="1">
      <alignment horizontal="center" vertical="center"/>
    </xf>
    <xf numFmtId="164" fontId="12" fillId="8" borderId="22" xfId="3" applyNumberFormat="1" applyFont="1" applyFill="1" applyBorder="1" applyAlignment="1">
      <alignment horizontal="center" vertical="center"/>
    </xf>
    <xf numFmtId="0" fontId="12" fillId="8" borderId="20" xfId="3" applyFont="1" applyFill="1" applyBorder="1" applyAlignment="1">
      <alignment horizontal="center" vertical="center"/>
    </xf>
    <xf numFmtId="164" fontId="12" fillId="8" borderId="17" xfId="3" applyNumberFormat="1" applyFont="1" applyFill="1" applyBorder="1" applyAlignment="1">
      <alignment horizontal="center" vertical="center"/>
    </xf>
    <xf numFmtId="0" fontId="12" fillId="8" borderId="16" xfId="3" applyFont="1" applyFill="1" applyBorder="1" applyAlignment="1">
      <alignment horizontal="center" vertical="center"/>
    </xf>
    <xf numFmtId="164" fontId="12" fillId="9" borderId="22" xfId="3" applyNumberFormat="1" applyFont="1" applyFill="1" applyBorder="1" applyAlignment="1">
      <alignment horizontal="center" vertical="center"/>
    </xf>
    <xf numFmtId="0" fontId="12" fillId="9" borderId="20" xfId="3" applyFont="1" applyFill="1" applyBorder="1" applyAlignment="1">
      <alignment horizontal="center" vertical="center"/>
    </xf>
    <xf numFmtId="164" fontId="12" fillId="9" borderId="17" xfId="3" applyNumberFormat="1" applyFont="1" applyFill="1" applyBorder="1" applyAlignment="1">
      <alignment horizontal="center" vertical="center"/>
    </xf>
    <xf numFmtId="0" fontId="12" fillId="9" borderId="16" xfId="3" applyFont="1" applyFill="1" applyBorder="1" applyAlignment="1">
      <alignment horizontal="center" vertical="center"/>
    </xf>
    <xf numFmtId="164" fontId="12" fillId="9" borderId="14" xfId="3" applyNumberFormat="1" applyFont="1" applyFill="1" applyBorder="1" applyAlignment="1">
      <alignment horizontal="center" vertical="center"/>
    </xf>
    <xf numFmtId="0" fontId="12" fillId="9" borderId="12" xfId="3" applyFont="1" applyFill="1" applyBorder="1" applyAlignment="1">
      <alignment horizontal="center" vertical="center"/>
    </xf>
    <xf numFmtId="164" fontId="12" fillId="10" borderId="22" xfId="3" applyNumberFormat="1" applyFont="1" applyFill="1" applyBorder="1" applyAlignment="1">
      <alignment horizontal="center" vertical="center"/>
    </xf>
    <xf numFmtId="0" fontId="12" fillId="10" borderId="20" xfId="3" applyFont="1" applyFill="1" applyBorder="1" applyAlignment="1">
      <alignment horizontal="center" vertical="center"/>
    </xf>
    <xf numFmtId="164" fontId="12" fillId="10" borderId="17" xfId="3" applyNumberFormat="1" applyFont="1" applyFill="1" applyBorder="1" applyAlignment="1">
      <alignment horizontal="center" vertical="center"/>
    </xf>
    <xf numFmtId="0" fontId="12" fillId="10" borderId="16" xfId="3" applyFont="1" applyFill="1" applyBorder="1" applyAlignment="1">
      <alignment horizontal="center" vertical="center"/>
    </xf>
    <xf numFmtId="0" fontId="3" fillId="3" borderId="26" xfId="3" applyFill="1" applyBorder="1" applyAlignment="1">
      <alignment vertical="center"/>
    </xf>
    <xf numFmtId="0" fontId="3" fillId="3" borderId="21" xfId="3" applyFill="1" applyBorder="1" applyAlignment="1">
      <alignment horizontal="center" vertical="center"/>
    </xf>
    <xf numFmtId="0" fontId="3" fillId="3" borderId="20" xfId="3" applyFill="1" applyBorder="1" applyAlignment="1">
      <alignment vertical="center"/>
    </xf>
    <xf numFmtId="0" fontId="13" fillId="3" borderId="30" xfId="3" applyFont="1" applyFill="1" applyBorder="1" applyAlignment="1">
      <alignment vertical="center"/>
    </xf>
    <xf numFmtId="164" fontId="13" fillId="3" borderId="0" xfId="3" applyNumberFormat="1" applyFont="1" applyFill="1" applyAlignment="1">
      <alignment horizontal="center" vertical="center"/>
    </xf>
    <xf numFmtId="0" fontId="3" fillId="3" borderId="16" xfId="3" applyFill="1" applyBorder="1" applyAlignment="1">
      <alignment horizontal="right" vertical="center"/>
    </xf>
    <xf numFmtId="0" fontId="3" fillId="3" borderId="30" xfId="3" applyFill="1" applyBorder="1" applyAlignment="1">
      <alignment vertical="center"/>
    </xf>
    <xf numFmtId="9" fontId="13" fillId="3" borderId="0" xfId="1" applyFont="1" applyFill="1" applyBorder="1" applyAlignment="1">
      <alignment horizontal="center" vertical="center"/>
    </xf>
    <xf numFmtId="0" fontId="3" fillId="3" borderId="0" xfId="3" applyFill="1" applyAlignment="1">
      <alignment horizontal="center" vertical="center"/>
    </xf>
    <xf numFmtId="0" fontId="3" fillId="2" borderId="0" xfId="3" applyFill="1" applyAlignment="1">
      <alignment horizontal="left" vertical="top" wrapText="1"/>
    </xf>
    <xf numFmtId="0" fontId="14" fillId="3" borderId="0" xfId="3" applyFont="1" applyFill="1" applyAlignment="1">
      <alignment horizontal="center" vertical="center"/>
    </xf>
    <xf numFmtId="0" fontId="14" fillId="3" borderId="16" xfId="3" applyFont="1" applyFill="1" applyBorder="1" applyAlignment="1">
      <alignment horizontal="right" vertical="center"/>
    </xf>
    <xf numFmtId="0" fontId="3" fillId="11" borderId="1" xfId="3" applyFill="1" applyBorder="1" applyAlignment="1">
      <alignment horizontal="center" vertical="center"/>
    </xf>
    <xf numFmtId="0" fontId="3" fillId="3" borderId="29" xfId="3" applyFill="1" applyBorder="1" applyAlignment="1">
      <alignment vertical="center"/>
    </xf>
    <xf numFmtId="0" fontId="3" fillId="3" borderId="13" xfId="3" applyFill="1" applyBorder="1" applyAlignment="1">
      <alignment horizontal="center" vertical="center"/>
    </xf>
    <xf numFmtId="0" fontId="3" fillId="3" borderId="12" xfId="3" applyFill="1" applyBorder="1" applyAlignment="1">
      <alignment vertical="center"/>
    </xf>
    <xf numFmtId="10" fontId="3" fillId="0" borderId="0" xfId="3" applyNumberFormat="1" applyAlignment="1">
      <alignment horizontal="center" vertical="center"/>
    </xf>
    <xf numFmtId="10" fontId="3" fillId="2" borderId="0" xfId="3" applyNumberFormat="1" applyFill="1" applyAlignment="1">
      <alignment horizontal="center" vertical="center"/>
    </xf>
    <xf numFmtId="0" fontId="3" fillId="2" borderId="0" xfId="3" applyFill="1" applyAlignment="1">
      <alignment horizontal="left"/>
    </xf>
    <xf numFmtId="0" fontId="1" fillId="2" borderId="0" xfId="3" applyFont="1" applyFill="1" applyAlignment="1">
      <alignment vertical="center"/>
    </xf>
    <xf numFmtId="0" fontId="3" fillId="2" borderId="0" xfId="3" applyFill="1" applyAlignment="1">
      <alignment horizontal="left" vertical="center"/>
    </xf>
    <xf numFmtId="0" fontId="1" fillId="2" borderId="0" xfId="3" applyFont="1" applyFill="1" applyAlignment="1">
      <alignment horizontal="left" vertical="center"/>
    </xf>
    <xf numFmtId="0" fontId="3" fillId="0" borderId="0" xfId="3" applyAlignment="1">
      <alignment horizontal="left" vertical="center"/>
    </xf>
    <xf numFmtId="49" fontId="1" fillId="2" borderId="0" xfId="3" applyNumberFormat="1" applyFont="1" applyFill="1" applyAlignment="1">
      <alignment horizontal="center" vertical="center"/>
    </xf>
    <xf numFmtId="0" fontId="4" fillId="2" borderId="0" xfId="3" applyFont="1" applyFill="1" applyAlignment="1">
      <alignment horizontal="center" vertical="center" wrapText="1"/>
    </xf>
    <xf numFmtId="49" fontId="1" fillId="2" borderId="0" xfId="3" applyNumberFormat="1" applyFont="1" applyFill="1" applyAlignment="1">
      <alignment horizontal="center" vertical="center" wrapText="1"/>
    </xf>
    <xf numFmtId="49" fontId="1" fillId="0" borderId="0" xfId="3" applyNumberFormat="1" applyFont="1" applyAlignment="1">
      <alignment horizontal="center" vertical="center" wrapText="1"/>
    </xf>
    <xf numFmtId="49" fontId="1" fillId="2" borderId="0" xfId="3" applyNumberFormat="1" applyFont="1" applyFill="1" applyAlignment="1">
      <alignment horizontal="left" vertical="center"/>
    </xf>
    <xf numFmtId="0" fontId="6" fillId="2" borderId="0" xfId="3" applyFont="1" applyFill="1" applyAlignment="1">
      <alignment horizontal="left" vertical="center"/>
    </xf>
    <xf numFmtId="49" fontId="1" fillId="2" borderId="0" xfId="3" applyNumberFormat="1" applyFont="1" applyFill="1" applyAlignment="1">
      <alignment horizontal="left" vertical="center" wrapText="1"/>
    </xf>
    <xf numFmtId="49" fontId="1" fillId="0" borderId="0" xfId="3" applyNumberFormat="1" applyFont="1" applyAlignment="1">
      <alignment horizontal="left" vertical="center" wrapText="1"/>
    </xf>
    <xf numFmtId="0" fontId="17" fillId="0" borderId="0" xfId="3" applyFont="1" applyAlignment="1">
      <alignment horizontal="center" vertical="center"/>
    </xf>
    <xf numFmtId="0" fontId="17" fillId="0" borderId="0" xfId="3" applyFont="1" applyAlignment="1">
      <alignment vertical="center"/>
    </xf>
    <xf numFmtId="0" fontId="17" fillId="0" borderId="0" xfId="3" applyFont="1"/>
    <xf numFmtId="0" fontId="17" fillId="2" borderId="0" xfId="3" applyFont="1" applyFill="1" applyAlignment="1">
      <alignment horizontal="center" vertical="center"/>
    </xf>
    <xf numFmtId="0" fontId="17" fillId="2" borderId="0" xfId="3" applyFont="1" applyFill="1" applyAlignment="1">
      <alignment horizontal="left" vertical="center"/>
    </xf>
    <xf numFmtId="49" fontId="17" fillId="2" borderId="0" xfId="3" applyNumberFormat="1" applyFont="1" applyFill="1" applyAlignment="1">
      <alignment horizontal="left" vertical="center"/>
    </xf>
    <xf numFmtId="0" fontId="17" fillId="2" borderId="0" xfId="3" applyFont="1" applyFill="1" applyAlignment="1">
      <alignment horizontal="center" vertical="center" wrapText="1"/>
    </xf>
    <xf numFmtId="49" fontId="17" fillId="2" borderId="0" xfId="3" applyNumberFormat="1" applyFont="1" applyFill="1" applyAlignment="1">
      <alignment horizontal="center" vertical="center"/>
    </xf>
    <xf numFmtId="1" fontId="17" fillId="2" borderId="0" xfId="3" applyNumberFormat="1" applyFont="1" applyFill="1" applyAlignment="1">
      <alignment horizontal="center" vertical="center"/>
    </xf>
    <xf numFmtId="9" fontId="17" fillId="2" borderId="0" xfId="3" applyNumberFormat="1" applyFont="1" applyFill="1" applyAlignment="1">
      <alignment horizontal="center" vertical="center"/>
    </xf>
    <xf numFmtId="0" fontId="17" fillId="2" borderId="0" xfId="3" applyFont="1" applyFill="1" applyAlignment="1">
      <alignment vertical="center"/>
    </xf>
    <xf numFmtId="0" fontId="26" fillId="0" borderId="0" xfId="3" applyFont="1"/>
    <xf numFmtId="0" fontId="3" fillId="0" borderId="0" xfId="3" applyAlignment="1">
      <alignment vertical="center"/>
    </xf>
    <xf numFmtId="0" fontId="3" fillId="2" borderId="0" xfId="3" applyFill="1" applyAlignment="1">
      <alignment horizontal="right" vertical="center"/>
    </xf>
    <xf numFmtId="0" fontId="19" fillId="0" borderId="0" xfId="3" applyFont="1"/>
    <xf numFmtId="0" fontId="18" fillId="5" borderId="13" xfId="3" applyFont="1" applyFill="1" applyBorder="1" applyAlignment="1">
      <alignment vertical="center" wrapText="1"/>
    </xf>
    <xf numFmtId="0" fontId="18" fillId="5" borderId="0" xfId="3" applyFont="1" applyFill="1" applyAlignment="1">
      <alignment vertical="center" wrapText="1"/>
    </xf>
    <xf numFmtId="0" fontId="17" fillId="2" borderId="0" xfId="3" applyFont="1" applyFill="1"/>
    <xf numFmtId="0" fontId="17" fillId="2" borderId="0" xfId="3" applyFont="1" applyFill="1" applyAlignment="1">
      <alignment horizontal="right" wrapText="1"/>
    </xf>
    <xf numFmtId="0" fontId="17" fillId="2" borderId="0" xfId="3" applyFont="1" applyFill="1" applyAlignment="1">
      <alignment horizontal="center"/>
    </xf>
    <xf numFmtId="0" fontId="29" fillId="2" borderId="12" xfId="0" applyFont="1" applyFill="1" applyBorder="1" applyAlignment="1">
      <alignment vertical="center"/>
    </xf>
    <xf numFmtId="0" fontId="29" fillId="2" borderId="13" xfId="0" applyFont="1" applyFill="1" applyBorder="1" applyAlignment="1">
      <alignment vertical="center"/>
    </xf>
    <xf numFmtId="0" fontId="29" fillId="2" borderId="29" xfId="0" applyFont="1" applyFill="1" applyBorder="1" applyAlignment="1">
      <alignment vertical="center"/>
    </xf>
    <xf numFmtId="0" fontId="29" fillId="2" borderId="16" xfId="0" applyFont="1" applyFill="1" applyBorder="1" applyAlignment="1">
      <alignment vertical="center"/>
    </xf>
    <xf numFmtId="0" fontId="29" fillId="2" borderId="0" xfId="0" applyFont="1" applyFill="1" applyAlignment="1">
      <alignment vertical="center"/>
    </xf>
    <xf numFmtId="0" fontId="29" fillId="2" borderId="30" xfId="0" applyFont="1" applyFill="1" applyBorder="1" applyAlignment="1">
      <alignment vertical="center"/>
    </xf>
    <xf numFmtId="0" fontId="29" fillId="2" borderId="20" xfId="0" applyFont="1" applyFill="1" applyBorder="1" applyAlignment="1">
      <alignment vertical="center"/>
    </xf>
    <xf numFmtId="0" fontId="29" fillId="2" borderId="21" xfId="0" applyFont="1" applyFill="1" applyBorder="1" applyAlignment="1">
      <alignment vertical="center"/>
    </xf>
    <xf numFmtId="0" fontId="29" fillId="2" borderId="26" xfId="0" applyFont="1" applyFill="1" applyBorder="1" applyAlignment="1">
      <alignment vertical="center"/>
    </xf>
    <xf numFmtId="0" fontId="3" fillId="13" borderId="12" xfId="3" applyFill="1" applyBorder="1" applyAlignment="1">
      <alignment vertical="center"/>
    </xf>
    <xf numFmtId="0" fontId="3" fillId="13" borderId="13" xfId="3" applyFill="1" applyBorder="1" applyAlignment="1">
      <alignment vertical="center"/>
    </xf>
    <xf numFmtId="0" fontId="3" fillId="13" borderId="29" xfId="3" applyFill="1" applyBorder="1" applyAlignment="1">
      <alignment vertical="center"/>
    </xf>
    <xf numFmtId="0" fontId="30" fillId="13" borderId="16" xfId="3" applyFont="1" applyFill="1" applyBorder="1" applyAlignment="1">
      <alignment vertical="center"/>
    </xf>
    <xf numFmtId="0" fontId="3" fillId="13" borderId="0" xfId="3" applyFill="1" applyAlignment="1">
      <alignment vertical="center"/>
    </xf>
    <xf numFmtId="0" fontId="3" fillId="13" borderId="16" xfId="3" applyFill="1" applyBorder="1" applyAlignment="1">
      <alignment vertical="center"/>
    </xf>
    <xf numFmtId="0" fontId="31" fillId="13" borderId="0" xfId="3" applyFont="1" applyFill="1" applyAlignment="1">
      <alignment vertical="center"/>
    </xf>
    <xf numFmtId="14" fontId="3" fillId="13" borderId="0" xfId="3" applyNumberFormat="1" applyFill="1" applyAlignment="1">
      <alignment vertical="center"/>
    </xf>
    <xf numFmtId="0" fontId="32" fillId="13" borderId="0" xfId="3" applyFont="1" applyFill="1" applyAlignment="1">
      <alignment vertical="center"/>
    </xf>
    <xf numFmtId="0" fontId="3" fillId="13" borderId="20" xfId="3" applyFill="1" applyBorder="1" applyAlignment="1">
      <alignment vertical="center"/>
    </xf>
    <xf numFmtId="0" fontId="3" fillId="13" borderId="21" xfId="3" applyFill="1" applyBorder="1" applyAlignment="1">
      <alignment vertical="center"/>
    </xf>
    <xf numFmtId="0" fontId="0" fillId="2" borderId="0" xfId="0" applyFill="1" applyAlignment="1">
      <alignment vertical="center"/>
    </xf>
    <xf numFmtId="0" fontId="0" fillId="2" borderId="30" xfId="0" applyFill="1" applyBorder="1" applyAlignment="1">
      <alignment vertical="center"/>
    </xf>
    <xf numFmtId="0" fontId="0" fillId="12" borderId="0" xfId="0" applyFill="1" applyAlignment="1">
      <alignment vertical="center"/>
    </xf>
    <xf numFmtId="0" fontId="0" fillId="16" borderId="40" xfId="0" applyFill="1" applyBorder="1" applyAlignment="1">
      <alignment horizontal="center" vertical="center"/>
    </xf>
    <xf numFmtId="0" fontId="10" fillId="16" borderId="41" xfId="5" applyFill="1" applyBorder="1" applyAlignment="1" applyProtection="1">
      <alignment vertical="center"/>
    </xf>
    <xf numFmtId="0" fontId="0" fillId="18" borderId="40" xfId="0" applyFill="1" applyBorder="1" applyAlignment="1">
      <alignment horizontal="center" vertical="center"/>
    </xf>
    <xf numFmtId="0" fontId="10" fillId="18" borderId="41" xfId="5" applyFill="1" applyBorder="1" applyAlignment="1" applyProtection="1">
      <alignment vertical="center"/>
    </xf>
    <xf numFmtId="0" fontId="3" fillId="19" borderId="42" xfId="0" applyFont="1" applyFill="1" applyBorder="1" applyAlignment="1">
      <alignment horizontal="center" vertical="center"/>
    </xf>
    <xf numFmtId="0" fontId="10" fillId="19" borderId="43" xfId="5" applyFill="1" applyBorder="1" applyAlignment="1" applyProtection="1">
      <alignment vertical="center"/>
    </xf>
    <xf numFmtId="0" fontId="3" fillId="12" borderId="0" xfId="0" applyFont="1" applyFill="1" applyAlignment="1">
      <alignment horizontal="center" vertical="center"/>
    </xf>
    <xf numFmtId="0" fontId="0" fillId="12" borderId="30" xfId="0" applyFill="1" applyBorder="1" applyAlignment="1">
      <alignment vertical="center"/>
    </xf>
    <xf numFmtId="0" fontId="3" fillId="2" borderId="0" xfId="0" applyFont="1" applyFill="1" applyAlignment="1">
      <alignment vertical="center"/>
    </xf>
    <xf numFmtId="0" fontId="0" fillId="2" borderId="20" xfId="0" applyFill="1" applyBorder="1" applyAlignment="1">
      <alignment vertical="center"/>
    </xf>
    <xf numFmtId="0" fontId="0" fillId="2" borderId="21" xfId="0" applyFill="1" applyBorder="1" applyAlignment="1">
      <alignment vertical="center"/>
    </xf>
    <xf numFmtId="0" fontId="0" fillId="2" borderId="26" xfId="0" applyFill="1" applyBorder="1" applyAlignment="1">
      <alignment vertical="center"/>
    </xf>
    <xf numFmtId="0" fontId="0" fillId="0" borderId="0" xfId="0" applyAlignment="1">
      <alignment vertical="center"/>
    </xf>
    <xf numFmtId="0" fontId="3" fillId="12" borderId="0" xfId="0" applyFont="1" applyFill="1" applyAlignment="1">
      <alignment horizontal="left" vertical="center"/>
    </xf>
    <xf numFmtId="0" fontId="0" fillId="16" borderId="47" xfId="0" applyFill="1" applyBorder="1" applyAlignment="1">
      <alignment horizontal="center" vertical="center"/>
    </xf>
    <xf numFmtId="0" fontId="10" fillId="16" borderId="48" xfId="5" applyFill="1" applyBorder="1" applyAlignment="1" applyProtection="1">
      <alignment vertical="center"/>
    </xf>
    <xf numFmtId="0" fontId="10" fillId="16" borderId="50" xfId="5" applyFill="1" applyBorder="1" applyAlignment="1" applyProtection="1">
      <alignment horizontal="center" vertical="center"/>
    </xf>
    <xf numFmtId="0" fontId="10" fillId="16" borderId="51" xfId="5" applyFill="1" applyBorder="1" applyAlignment="1" applyProtection="1">
      <alignment horizontal="center" vertical="center"/>
    </xf>
    <xf numFmtId="0" fontId="10" fillId="17" borderId="50" xfId="5" applyFill="1" applyBorder="1" applyAlignment="1" applyProtection="1">
      <alignment horizontal="center" vertical="center"/>
    </xf>
    <xf numFmtId="0" fontId="10" fillId="19" borderId="52" xfId="5" applyFill="1" applyBorder="1" applyAlignment="1" applyProtection="1">
      <alignment horizontal="center" vertical="center"/>
    </xf>
    <xf numFmtId="0" fontId="10" fillId="12" borderId="16" xfId="5" applyFill="1" applyBorder="1" applyAlignment="1" applyProtection="1">
      <alignment horizontal="center" vertical="center"/>
    </xf>
    <xf numFmtId="0" fontId="3" fillId="12" borderId="16" xfId="0" applyFont="1" applyFill="1" applyBorder="1" applyAlignment="1">
      <alignment vertical="center"/>
    </xf>
    <xf numFmtId="0" fontId="3" fillId="11" borderId="55" xfId="0" applyFont="1" applyFill="1" applyBorder="1" applyAlignment="1">
      <alignment vertical="center"/>
    </xf>
    <xf numFmtId="0" fontId="16" fillId="2" borderId="0" xfId="3" applyFont="1" applyFill="1" applyAlignment="1">
      <alignment vertical="center"/>
    </xf>
    <xf numFmtId="0" fontId="16" fillId="2" borderId="0" xfId="3" applyFont="1" applyFill="1" applyAlignment="1">
      <alignment horizontal="left" vertical="center"/>
    </xf>
    <xf numFmtId="0" fontId="17" fillId="12" borderId="0" xfId="3" applyFont="1" applyFill="1" applyAlignment="1">
      <alignment vertical="center"/>
    </xf>
    <xf numFmtId="0" fontId="16" fillId="5" borderId="0" xfId="3" applyFont="1" applyFill="1" applyAlignment="1">
      <alignment vertical="center" wrapText="1"/>
    </xf>
    <xf numFmtId="0" fontId="3" fillId="13" borderId="0" xfId="3" applyFill="1" applyAlignment="1">
      <alignment horizontal="right" vertical="center"/>
    </xf>
    <xf numFmtId="0" fontId="9" fillId="2" borderId="20" xfId="0" applyFont="1" applyFill="1" applyBorder="1" applyAlignment="1">
      <alignment horizontal="center" vertical="center" wrapText="1"/>
    </xf>
    <xf numFmtId="0" fontId="9" fillId="2" borderId="21" xfId="0" applyFont="1" applyFill="1" applyBorder="1" applyAlignment="1">
      <alignment horizontal="center" vertical="center"/>
    </xf>
    <xf numFmtId="0" fontId="0" fillId="20" borderId="0" xfId="0" applyFill="1" applyAlignment="1">
      <alignment vertical="center"/>
    </xf>
    <xf numFmtId="14" fontId="3" fillId="13" borderId="21" xfId="3" applyNumberFormat="1" applyFill="1" applyBorder="1" applyAlignment="1">
      <alignment horizontal="right" vertical="center"/>
    </xf>
    <xf numFmtId="0" fontId="28" fillId="5" borderId="13" xfId="0" applyFont="1" applyFill="1" applyBorder="1" applyAlignment="1">
      <alignment horizontal="left" vertical="center"/>
    </xf>
    <xf numFmtId="0" fontId="28" fillId="5" borderId="29" xfId="0" applyFont="1" applyFill="1" applyBorder="1" applyAlignment="1">
      <alignment horizontal="left" vertical="center"/>
    </xf>
    <xf numFmtId="0" fontId="28" fillId="5" borderId="30" xfId="0" applyFont="1" applyFill="1" applyBorder="1" applyAlignment="1">
      <alignment horizontal="left" vertical="center"/>
    </xf>
    <xf numFmtId="0" fontId="28" fillId="5" borderId="0" xfId="0" applyFont="1" applyFill="1" applyAlignment="1">
      <alignment horizontal="left" vertical="center"/>
    </xf>
    <xf numFmtId="0" fontId="17" fillId="2" borderId="0" xfId="3" applyFont="1" applyFill="1" applyAlignment="1">
      <alignment horizontal="right" vertical="center"/>
    </xf>
    <xf numFmtId="0" fontId="17" fillId="11" borderId="17" xfId="3" applyFont="1" applyFill="1" applyBorder="1" applyAlignment="1">
      <alignment horizontal="center" vertical="center"/>
    </xf>
    <xf numFmtId="0" fontId="29" fillId="2" borderId="0" xfId="3" applyFont="1" applyFill="1" applyAlignment="1">
      <alignment horizontal="center" vertical="center"/>
    </xf>
    <xf numFmtId="0" fontId="17" fillId="11" borderId="1" xfId="3" applyFont="1" applyFill="1" applyBorder="1" applyAlignment="1">
      <alignment horizontal="center" vertical="center"/>
    </xf>
    <xf numFmtId="0" fontId="20" fillId="0" borderId="0" xfId="3" applyFont="1" applyAlignment="1">
      <alignment horizontal="center" vertical="center"/>
    </xf>
    <xf numFmtId="9" fontId="17" fillId="5" borderId="1" xfId="3" applyNumberFormat="1" applyFont="1" applyFill="1" applyBorder="1" applyAlignment="1">
      <alignment horizontal="center" vertical="center"/>
    </xf>
    <xf numFmtId="0" fontId="17" fillId="5" borderId="10" xfId="4" applyFont="1" applyFill="1" applyBorder="1" applyAlignment="1">
      <alignment horizontal="center" vertical="center"/>
    </xf>
    <xf numFmtId="0" fontId="17" fillId="5" borderId="11" xfId="4" applyFont="1" applyFill="1" applyBorder="1" applyAlignment="1">
      <alignment horizontal="center" vertical="center"/>
    </xf>
    <xf numFmtId="9" fontId="17" fillId="5" borderId="11" xfId="3" applyNumberFormat="1" applyFont="1" applyFill="1" applyBorder="1" applyAlignment="1">
      <alignment horizontal="center" vertical="center"/>
    </xf>
    <xf numFmtId="0" fontId="17" fillId="3" borderId="1" xfId="4" applyFont="1" applyFill="1" applyBorder="1" applyAlignment="1">
      <alignment horizontal="center" vertical="center"/>
    </xf>
    <xf numFmtId="9" fontId="17" fillId="3" borderId="1" xfId="3" applyNumberFormat="1" applyFont="1" applyFill="1" applyBorder="1" applyAlignment="1">
      <alignment horizontal="center" vertical="center"/>
    </xf>
    <xf numFmtId="0" fontId="17" fillId="3" borderId="10" xfId="4" applyFont="1" applyFill="1" applyBorder="1" applyAlignment="1">
      <alignment horizontal="center" vertical="center"/>
    </xf>
    <xf numFmtId="9" fontId="17" fillId="3" borderId="10" xfId="3" applyNumberFormat="1" applyFont="1" applyFill="1" applyBorder="1" applyAlignment="1">
      <alignment horizontal="center" vertical="center"/>
    </xf>
    <xf numFmtId="0" fontId="17" fillId="5" borderId="10" xfId="3" applyFont="1" applyFill="1" applyBorder="1" applyAlignment="1">
      <alignment horizontal="center" vertical="center"/>
    </xf>
    <xf numFmtId="0" fontId="17" fillId="22" borderId="3" xfId="3" applyFont="1" applyFill="1" applyBorder="1" applyAlignment="1">
      <alignment horizontal="center" vertical="center"/>
    </xf>
    <xf numFmtId="0" fontId="17" fillId="24" borderId="60" xfId="3" applyFont="1" applyFill="1" applyBorder="1" applyAlignment="1">
      <alignment horizontal="right" vertical="center"/>
    </xf>
    <xf numFmtId="0" fontId="17" fillId="11" borderId="2" xfId="3" applyFont="1" applyFill="1" applyBorder="1" applyAlignment="1">
      <alignment horizontal="center" vertical="center"/>
    </xf>
    <xf numFmtId="0" fontId="17" fillId="11" borderId="55" xfId="3" applyFont="1" applyFill="1" applyBorder="1" applyAlignment="1">
      <alignment horizontal="center" vertical="center"/>
    </xf>
    <xf numFmtId="0" fontId="17" fillId="11" borderId="56" xfId="3" applyFont="1" applyFill="1" applyBorder="1" applyAlignment="1">
      <alignment horizontal="center" vertical="center"/>
    </xf>
    <xf numFmtId="0" fontId="17" fillId="11" borderId="65" xfId="3" applyFont="1" applyFill="1" applyBorder="1" applyAlignment="1">
      <alignment horizontal="center" vertical="center"/>
    </xf>
    <xf numFmtId="0" fontId="17" fillId="11" borderId="66" xfId="3" applyFont="1" applyFill="1" applyBorder="1" applyAlignment="1">
      <alignment horizontal="center" vertical="center"/>
    </xf>
    <xf numFmtId="0" fontId="17" fillId="11" borderId="67" xfId="3" applyFont="1" applyFill="1" applyBorder="1" applyAlignment="1">
      <alignment horizontal="center" vertical="center"/>
    </xf>
    <xf numFmtId="0" fontId="17" fillId="5" borderId="2" xfId="3" applyFont="1" applyFill="1" applyBorder="1" applyAlignment="1">
      <alignment horizontal="center" vertical="center"/>
    </xf>
    <xf numFmtId="0" fontId="17" fillId="3" borderId="2" xfId="3" applyFont="1" applyFill="1" applyBorder="1" applyAlignment="1">
      <alignment horizontal="center" vertical="center"/>
    </xf>
    <xf numFmtId="0" fontId="17" fillId="11" borderId="73" xfId="3" applyFont="1" applyFill="1" applyBorder="1" applyAlignment="1">
      <alignment horizontal="center" vertical="center"/>
    </xf>
    <xf numFmtId="0" fontId="17" fillId="11" borderId="74" xfId="3" applyFont="1" applyFill="1" applyBorder="1" applyAlignment="1">
      <alignment horizontal="center" vertical="center"/>
    </xf>
    <xf numFmtId="0" fontId="17" fillId="11" borderId="75" xfId="3" applyFont="1" applyFill="1" applyBorder="1" applyAlignment="1">
      <alignment horizontal="center" vertical="center"/>
    </xf>
    <xf numFmtId="0" fontId="17" fillId="22" borderId="0" xfId="3" applyFont="1" applyFill="1" applyAlignment="1">
      <alignment horizontal="center" vertical="center"/>
    </xf>
    <xf numFmtId="0" fontId="17" fillId="22" borderId="30" xfId="3" applyFont="1" applyFill="1" applyBorder="1" applyAlignment="1">
      <alignment horizontal="center" vertical="center"/>
    </xf>
    <xf numFmtId="0" fontId="17" fillId="22" borderId="21" xfId="3" applyFont="1" applyFill="1" applyBorder="1" applyAlignment="1">
      <alignment horizontal="center" vertical="center"/>
    </xf>
    <xf numFmtId="0" fontId="17" fillId="22" borderId="26" xfId="3" applyFont="1" applyFill="1" applyBorder="1" applyAlignment="1">
      <alignment horizontal="center" vertical="center"/>
    </xf>
    <xf numFmtId="0" fontId="17" fillId="5" borderId="65" xfId="3" applyFont="1" applyFill="1" applyBorder="1" applyAlignment="1">
      <alignment horizontal="center" vertical="center"/>
    </xf>
    <xf numFmtId="0" fontId="17" fillId="5" borderId="66" xfId="3" applyFont="1" applyFill="1" applyBorder="1" applyAlignment="1">
      <alignment horizontal="center" vertical="center"/>
    </xf>
    <xf numFmtId="0" fontId="17" fillId="5" borderId="67" xfId="3" applyFont="1" applyFill="1" applyBorder="1" applyAlignment="1">
      <alignment horizontal="center" vertical="center"/>
    </xf>
    <xf numFmtId="0" fontId="17" fillId="21" borderId="21" xfId="3" applyFont="1" applyFill="1" applyBorder="1" applyAlignment="1">
      <alignment horizontal="center" vertical="center"/>
    </xf>
    <xf numFmtId="0" fontId="17" fillId="22" borderId="0" xfId="3" applyFont="1" applyFill="1" applyAlignment="1">
      <alignment horizontal="right" vertical="center"/>
    </xf>
    <xf numFmtId="0" fontId="17" fillId="11" borderId="72" xfId="3" applyFont="1" applyFill="1" applyBorder="1" applyAlignment="1">
      <alignment horizontal="center" vertical="center"/>
    </xf>
    <xf numFmtId="0" fontId="17" fillId="3" borderId="66" xfId="4" applyFont="1" applyFill="1" applyBorder="1" applyAlignment="1">
      <alignment horizontal="center" vertical="center"/>
    </xf>
    <xf numFmtId="9" fontId="17" fillId="3" borderId="66" xfId="3" applyNumberFormat="1" applyFont="1" applyFill="1" applyBorder="1" applyAlignment="1">
      <alignment horizontal="center" vertical="center"/>
    </xf>
    <xf numFmtId="0" fontId="17" fillId="3" borderId="81" xfId="3" applyFont="1" applyFill="1" applyBorder="1" applyAlignment="1">
      <alignment horizontal="center" vertical="center"/>
    </xf>
    <xf numFmtId="1" fontId="16" fillId="5" borderId="89" xfId="3" applyNumberFormat="1" applyFont="1" applyFill="1" applyBorder="1" applyAlignment="1">
      <alignment horizontal="center" vertical="center" wrapText="1"/>
    </xf>
    <xf numFmtId="1" fontId="16" fillId="5" borderId="90" xfId="3" applyNumberFormat="1" applyFont="1" applyFill="1" applyBorder="1" applyAlignment="1">
      <alignment horizontal="center" vertical="center" wrapText="1"/>
    </xf>
    <xf numFmtId="1" fontId="16" fillId="5" borderId="91" xfId="3" applyNumberFormat="1" applyFont="1" applyFill="1" applyBorder="1" applyAlignment="1">
      <alignment horizontal="center" vertical="center" wrapText="1"/>
    </xf>
    <xf numFmtId="0" fontId="17" fillId="11" borderId="82" xfId="3" applyFont="1" applyFill="1" applyBorder="1" applyAlignment="1">
      <alignment horizontal="center" vertical="center"/>
    </xf>
    <xf numFmtId="0" fontId="17" fillId="5" borderId="22" xfId="4" applyFont="1" applyFill="1" applyBorder="1" applyAlignment="1">
      <alignment horizontal="center" vertical="center"/>
    </xf>
    <xf numFmtId="9" fontId="17" fillId="5" borderId="22" xfId="3" applyNumberFormat="1" applyFont="1" applyFill="1" applyBorder="1" applyAlignment="1">
      <alignment horizontal="center" vertical="center"/>
    </xf>
    <xf numFmtId="0" fontId="17" fillId="23" borderId="33" xfId="3" applyFont="1" applyFill="1" applyBorder="1" applyAlignment="1">
      <alignment horizontal="center" vertical="center"/>
    </xf>
    <xf numFmtId="0" fontId="17" fillId="21" borderId="0" xfId="3" applyFont="1" applyFill="1" applyAlignment="1">
      <alignment horizontal="center" vertical="center"/>
    </xf>
    <xf numFmtId="0" fontId="17" fillId="21" borderId="30" xfId="3" applyFont="1" applyFill="1" applyBorder="1" applyAlignment="1">
      <alignment horizontal="center" vertical="center"/>
    </xf>
    <xf numFmtId="0" fontId="17" fillId="21" borderId="26" xfId="3" applyFont="1" applyFill="1" applyBorder="1" applyAlignment="1">
      <alignment horizontal="center" vertical="center"/>
    </xf>
    <xf numFmtId="0" fontId="23" fillId="22" borderId="20" xfId="3" applyFont="1" applyFill="1" applyBorder="1" applyAlignment="1">
      <alignment horizontal="right" vertical="center"/>
    </xf>
    <xf numFmtId="0" fontId="17" fillId="22" borderId="23" xfId="3" applyFont="1" applyFill="1" applyBorder="1" applyAlignment="1">
      <alignment vertical="center"/>
    </xf>
    <xf numFmtId="0" fontId="17" fillId="22" borderId="21" xfId="3" applyFont="1" applyFill="1" applyBorder="1" applyAlignment="1">
      <alignment vertical="center"/>
    </xf>
    <xf numFmtId="166" fontId="17" fillId="22" borderId="21" xfId="3" applyNumberFormat="1" applyFont="1" applyFill="1" applyBorder="1" applyAlignment="1">
      <alignment horizontal="center" vertical="center"/>
    </xf>
    <xf numFmtId="1" fontId="16" fillId="5" borderId="74" xfId="3" applyNumberFormat="1" applyFont="1" applyFill="1" applyBorder="1" applyAlignment="1">
      <alignment horizontal="center" vertical="center" wrapText="1"/>
    </xf>
    <xf numFmtId="1" fontId="16" fillId="5" borderId="75" xfId="3" applyNumberFormat="1" applyFont="1" applyFill="1" applyBorder="1" applyAlignment="1">
      <alignment horizontal="center" vertical="center" wrapText="1"/>
    </xf>
    <xf numFmtId="0" fontId="2" fillId="2" borderId="0" xfId="3" applyFont="1" applyFill="1" applyAlignment="1">
      <alignment vertical="center"/>
    </xf>
    <xf numFmtId="0" fontId="17" fillId="5" borderId="66" xfId="4" applyFont="1" applyFill="1" applyBorder="1" applyAlignment="1">
      <alignment horizontal="center" vertical="center"/>
    </xf>
    <xf numFmtId="0" fontId="17" fillId="11" borderId="19" xfId="3" applyFont="1" applyFill="1" applyBorder="1" applyAlignment="1">
      <alignment horizontal="center" vertical="center"/>
    </xf>
    <xf numFmtId="0" fontId="17" fillId="23" borderId="31" xfId="3" applyFont="1" applyFill="1" applyBorder="1" applyAlignment="1">
      <alignment horizontal="center" vertical="center"/>
    </xf>
    <xf numFmtId="0" fontId="17" fillId="23" borderId="7" xfId="3" applyFont="1" applyFill="1" applyBorder="1" applyAlignment="1">
      <alignment horizontal="center" vertical="center"/>
    </xf>
    <xf numFmtId="0" fontId="17" fillId="22" borderId="88" xfId="3" applyFont="1" applyFill="1" applyBorder="1" applyAlignment="1">
      <alignment horizontal="center" vertical="center"/>
    </xf>
    <xf numFmtId="9" fontId="17" fillId="5" borderId="66" xfId="3" applyNumberFormat="1" applyFont="1" applyFill="1" applyBorder="1" applyAlignment="1">
      <alignment horizontal="center" vertical="center"/>
    </xf>
    <xf numFmtId="0" fontId="17" fillId="5" borderId="81" xfId="3" applyFont="1" applyFill="1" applyBorder="1" applyAlignment="1">
      <alignment horizontal="center" vertical="center"/>
    </xf>
    <xf numFmtId="9" fontId="17" fillId="3" borderId="33" xfId="3" applyNumberFormat="1" applyFont="1" applyFill="1" applyBorder="1" applyAlignment="1">
      <alignment horizontal="center" vertical="center"/>
    </xf>
    <xf numFmtId="0" fontId="17" fillId="3" borderId="68" xfId="3" applyFont="1" applyFill="1" applyBorder="1" applyAlignment="1">
      <alignment horizontal="center" vertical="center"/>
    </xf>
    <xf numFmtId="0" fontId="17" fillId="11" borderId="14" xfId="3" applyFont="1" applyFill="1" applyBorder="1" applyAlignment="1">
      <alignment horizontal="center" vertical="center"/>
    </xf>
    <xf numFmtId="0" fontId="17" fillId="11" borderId="23" xfId="3" applyFont="1" applyFill="1" applyBorder="1" applyAlignment="1">
      <alignment horizontal="center" vertical="center"/>
    </xf>
    <xf numFmtId="0" fontId="17" fillId="11" borderId="81" xfId="3" applyFont="1" applyFill="1" applyBorder="1" applyAlignment="1">
      <alignment horizontal="center" vertical="center"/>
    </xf>
    <xf numFmtId="0" fontId="17" fillId="11" borderId="35" xfId="3" applyFont="1" applyFill="1" applyBorder="1" applyAlignment="1">
      <alignment horizontal="center" vertical="center"/>
    </xf>
    <xf numFmtId="0" fontId="8" fillId="21" borderId="0" xfId="3" applyFont="1" applyFill="1" applyAlignment="1">
      <alignment horizontal="center" vertical="center"/>
    </xf>
    <xf numFmtId="0" fontId="17" fillId="11" borderId="5" xfId="3" applyFont="1" applyFill="1" applyBorder="1" applyAlignment="1">
      <alignment horizontal="center" vertical="center"/>
    </xf>
    <xf numFmtId="0" fontId="17" fillId="25" borderId="60" xfId="3" applyFont="1" applyFill="1" applyBorder="1" applyAlignment="1">
      <alignment horizontal="right" vertical="center"/>
    </xf>
    <xf numFmtId="0" fontId="16" fillId="21" borderId="30" xfId="3" applyFont="1" applyFill="1" applyBorder="1" applyAlignment="1">
      <alignment horizontal="center" vertical="center"/>
    </xf>
    <xf numFmtId="0" fontId="16" fillId="21" borderId="0" xfId="3" applyFont="1" applyFill="1" applyAlignment="1">
      <alignment horizontal="center" vertical="center"/>
    </xf>
    <xf numFmtId="0" fontId="17" fillId="7" borderId="10" xfId="3" applyFont="1" applyFill="1" applyBorder="1" applyAlignment="1">
      <alignment vertical="center"/>
    </xf>
    <xf numFmtId="0" fontId="17" fillId="7" borderId="11" xfId="3" applyFont="1" applyFill="1" applyBorder="1" applyAlignment="1">
      <alignment horizontal="center" vertical="center"/>
    </xf>
    <xf numFmtId="0" fontId="8" fillId="26" borderId="27" xfId="3" applyFont="1" applyFill="1" applyBorder="1" applyAlignment="1">
      <alignment horizontal="center" vertical="center" wrapText="1"/>
    </xf>
    <xf numFmtId="0" fontId="8" fillId="26" borderId="8" xfId="3" applyFont="1" applyFill="1" applyBorder="1" applyAlignment="1">
      <alignment horizontal="center" vertical="center"/>
    </xf>
    <xf numFmtId="0" fontId="17" fillId="26" borderId="0" xfId="3" applyFont="1" applyFill="1" applyAlignment="1">
      <alignment horizontal="center" vertical="center"/>
    </xf>
    <xf numFmtId="0" fontId="17" fillId="26" borderId="39" xfId="0" applyFont="1" applyFill="1" applyBorder="1" applyAlignment="1">
      <alignment horizontal="right" vertical="center" wrapText="1"/>
    </xf>
    <xf numFmtId="0" fontId="16" fillId="24" borderId="66" xfId="3" applyFont="1" applyFill="1" applyBorder="1" applyAlignment="1">
      <alignment horizontal="center" vertical="center" wrapText="1"/>
    </xf>
    <xf numFmtId="0" fontId="16" fillId="24" borderId="67" xfId="3" applyFont="1" applyFill="1" applyBorder="1" applyAlignment="1">
      <alignment horizontal="center" vertical="center" wrapText="1"/>
    </xf>
    <xf numFmtId="0" fontId="16" fillId="25" borderId="66" xfId="3" applyFont="1" applyFill="1" applyBorder="1" applyAlignment="1">
      <alignment horizontal="center" vertical="center" wrapText="1"/>
    </xf>
    <xf numFmtId="0" fontId="16" fillId="25" borderId="67" xfId="3" applyFont="1" applyFill="1" applyBorder="1" applyAlignment="1">
      <alignment horizontal="center" vertical="center" wrapText="1"/>
    </xf>
    <xf numFmtId="0" fontId="17" fillId="7" borderId="11" xfId="3" applyFont="1" applyFill="1" applyBorder="1" applyAlignment="1">
      <alignment vertical="center"/>
    </xf>
    <xf numFmtId="0" fontId="17" fillId="26" borderId="11" xfId="3" applyFont="1" applyFill="1" applyBorder="1" applyAlignment="1">
      <alignment vertical="center"/>
    </xf>
    <xf numFmtId="0" fontId="17" fillId="26" borderId="10" xfId="3" applyFont="1" applyFill="1" applyBorder="1" applyAlignment="1">
      <alignment vertical="center"/>
    </xf>
    <xf numFmtId="0" fontId="17" fillId="26" borderId="86" xfId="3" applyFont="1" applyFill="1" applyBorder="1" applyAlignment="1">
      <alignment horizontal="center" vertical="center"/>
    </xf>
    <xf numFmtId="0" fontId="16" fillId="22" borderId="30" xfId="3" applyFont="1" applyFill="1" applyBorder="1" applyAlignment="1">
      <alignment horizontal="center" vertical="center"/>
    </xf>
    <xf numFmtId="0" fontId="16" fillId="22" borderId="0" xfId="3" applyFont="1" applyFill="1" applyAlignment="1">
      <alignment horizontal="center" vertical="center"/>
    </xf>
    <xf numFmtId="0" fontId="3" fillId="2" borderId="0" xfId="3" applyFill="1" applyAlignment="1">
      <alignment vertical="center"/>
    </xf>
    <xf numFmtId="0" fontId="2" fillId="5" borderId="13" xfId="3" applyFont="1" applyFill="1" applyBorder="1" applyAlignment="1">
      <alignment vertical="center" wrapText="1"/>
    </xf>
    <xf numFmtId="0" fontId="2" fillId="5" borderId="0" xfId="3" applyFont="1" applyFill="1" applyAlignment="1">
      <alignment vertical="center" wrapText="1"/>
    </xf>
    <xf numFmtId="0" fontId="39" fillId="2" borderId="0" xfId="3" applyFont="1" applyFill="1" applyAlignment="1">
      <alignment horizontal="left" vertical="center"/>
    </xf>
    <xf numFmtId="0" fontId="25" fillId="26" borderId="16" xfId="3" applyFont="1" applyFill="1" applyBorder="1" applyAlignment="1">
      <alignment horizontal="center" vertical="center" wrapText="1"/>
    </xf>
    <xf numFmtId="0" fontId="8" fillId="26" borderId="92" xfId="3" applyFont="1" applyFill="1" applyBorder="1" applyAlignment="1">
      <alignment horizontal="center" vertical="center"/>
    </xf>
    <xf numFmtId="0" fontId="17" fillId="26" borderId="30" xfId="3" applyFont="1" applyFill="1" applyBorder="1" applyAlignment="1">
      <alignment horizontal="center" vertical="center"/>
    </xf>
    <xf numFmtId="0" fontId="16" fillId="5" borderId="13" xfId="3" applyFont="1" applyFill="1" applyBorder="1" applyAlignment="1">
      <alignment vertical="center" wrapText="1"/>
    </xf>
    <xf numFmtId="0" fontId="20" fillId="2" borderId="0" xfId="3" applyFont="1" applyFill="1" applyAlignment="1">
      <alignment horizontal="center" vertical="center"/>
    </xf>
    <xf numFmtId="0" fontId="16" fillId="27" borderId="66" xfId="3" applyFont="1" applyFill="1" applyBorder="1" applyAlignment="1">
      <alignment horizontal="center" vertical="center" wrapText="1"/>
    </xf>
    <xf numFmtId="0" fontId="16" fillId="27" borderId="67" xfId="3" applyFont="1" applyFill="1" applyBorder="1" applyAlignment="1">
      <alignment horizontal="center" vertical="center" wrapText="1"/>
    </xf>
    <xf numFmtId="0" fontId="16" fillId="2" borderId="0" xfId="3" applyFont="1" applyFill="1" applyAlignment="1">
      <alignment horizontal="right" vertical="center"/>
    </xf>
    <xf numFmtId="0" fontId="17" fillId="2" borderId="0" xfId="3" applyFont="1" applyFill="1" applyAlignment="1">
      <alignment horizontal="left" vertical="center" wrapText="1"/>
    </xf>
    <xf numFmtId="0" fontId="4" fillId="2" borderId="0" xfId="3" applyFont="1" applyFill="1" applyAlignment="1">
      <alignment horizontal="left" vertical="center" wrapText="1"/>
    </xf>
    <xf numFmtId="0" fontId="41" fillId="2" borderId="0" xfId="3" applyFont="1" applyFill="1" applyAlignment="1">
      <alignment horizontal="center" vertical="center"/>
    </xf>
    <xf numFmtId="49" fontId="22" fillId="7" borderId="83" xfId="3" applyNumberFormat="1" applyFont="1" applyFill="1" applyBorder="1" applyAlignment="1">
      <alignment vertical="center" wrapText="1"/>
    </xf>
    <xf numFmtId="0" fontId="22" fillId="7" borderId="11" xfId="3" applyFont="1" applyFill="1" applyBorder="1" applyAlignment="1">
      <alignment horizontal="center" vertical="center"/>
    </xf>
    <xf numFmtId="0" fontId="17" fillId="5" borderId="88" xfId="3" applyFont="1" applyFill="1" applyBorder="1" applyAlignment="1">
      <alignment horizontal="center" vertical="center"/>
    </xf>
    <xf numFmtId="0" fontId="17" fillId="2" borderId="0" xfId="3" applyFont="1" applyFill="1" applyAlignment="1">
      <alignment vertical="center" wrapText="1"/>
    </xf>
    <xf numFmtId="1" fontId="16" fillId="5" borderId="99" xfId="3" applyNumberFormat="1" applyFont="1" applyFill="1" applyBorder="1" applyAlignment="1">
      <alignment horizontal="center" vertical="center" wrapText="1"/>
    </xf>
    <xf numFmtId="0" fontId="17" fillId="25" borderId="20" xfId="3" applyFont="1" applyFill="1" applyBorder="1" applyAlignment="1">
      <alignment horizontal="right" vertical="center"/>
    </xf>
    <xf numFmtId="0" fontId="17" fillId="24" borderId="12" xfId="3" applyFont="1" applyFill="1" applyBorder="1" applyAlignment="1">
      <alignment horizontal="right" vertical="center"/>
    </xf>
    <xf numFmtId="49" fontId="16" fillId="24" borderId="13" xfId="0" applyNumberFormat="1" applyFont="1" applyFill="1" applyBorder="1" applyAlignment="1">
      <alignment horizontal="left" vertical="center"/>
    </xf>
    <xf numFmtId="0" fontId="43" fillId="3" borderId="14" xfId="6" applyFont="1" applyFill="1" applyBorder="1" applyAlignment="1">
      <alignment horizontal="center" vertical="center"/>
    </xf>
    <xf numFmtId="9" fontId="43" fillId="3" borderId="0" xfId="6" applyNumberFormat="1" applyFont="1" applyFill="1" applyBorder="1" applyAlignment="1">
      <alignment horizontal="center" vertical="center"/>
    </xf>
    <xf numFmtId="0" fontId="43" fillId="3" borderId="17" xfId="6" applyFont="1" applyFill="1" applyBorder="1" applyAlignment="1">
      <alignment horizontal="center" vertical="center"/>
    </xf>
    <xf numFmtId="0" fontId="43" fillId="18" borderId="0" xfId="3" applyFont="1" applyFill="1" applyAlignment="1">
      <alignment horizontal="center" vertical="center"/>
    </xf>
    <xf numFmtId="0" fontId="43" fillId="29" borderId="24" xfId="3" applyFont="1" applyFill="1" applyBorder="1" applyAlignment="1">
      <alignment horizontal="center" vertical="center"/>
    </xf>
    <xf numFmtId="0" fontId="17" fillId="7" borderId="67" xfId="3" applyFont="1" applyFill="1" applyBorder="1" applyAlignment="1">
      <alignment horizontal="center" vertical="center"/>
    </xf>
    <xf numFmtId="0" fontId="16" fillId="21" borderId="8" xfId="3" applyFont="1" applyFill="1" applyBorder="1" applyAlignment="1">
      <alignment horizontal="center" vertical="center"/>
    </xf>
    <xf numFmtId="0" fontId="16" fillId="21" borderId="92" xfId="3" applyFont="1" applyFill="1" applyBorder="1" applyAlignment="1">
      <alignment horizontal="center" vertical="center"/>
    </xf>
    <xf numFmtId="0" fontId="26" fillId="2" borderId="0" xfId="3" applyFont="1" applyFill="1"/>
    <xf numFmtId="0" fontId="17" fillId="2" borderId="0" xfId="0" applyFont="1" applyFill="1" applyAlignment="1">
      <alignment vertical="center"/>
    </xf>
    <xf numFmtId="1" fontId="16" fillId="2" borderId="0" xfId="3" applyNumberFormat="1" applyFont="1" applyFill="1" applyAlignment="1">
      <alignment horizontal="center" vertical="center"/>
    </xf>
    <xf numFmtId="0" fontId="17" fillId="2" borderId="0" xfId="0" applyFont="1" applyFill="1" applyAlignment="1">
      <alignment horizontal="left" vertical="center"/>
    </xf>
    <xf numFmtId="0" fontId="19" fillId="2" borderId="0" xfId="3" applyFont="1" applyFill="1"/>
    <xf numFmtId="0" fontId="17" fillId="11" borderId="54" xfId="3" applyFont="1" applyFill="1" applyBorder="1" applyAlignment="1">
      <alignment vertical="center"/>
    </xf>
    <xf numFmtId="0" fontId="17" fillId="11" borderId="22" xfId="3" applyFont="1" applyFill="1" applyBorder="1" applyAlignment="1">
      <alignment horizontal="center" vertical="center"/>
    </xf>
    <xf numFmtId="0" fontId="17" fillId="23" borderId="36" xfId="3" applyFont="1" applyFill="1" applyBorder="1" applyAlignment="1">
      <alignment horizontal="center" vertical="center"/>
    </xf>
    <xf numFmtId="0" fontId="45" fillId="2" borderId="0" xfId="3" applyFont="1" applyFill="1" applyAlignment="1">
      <alignment horizontal="center" vertical="center" wrapText="1"/>
    </xf>
    <xf numFmtId="0" fontId="46" fillId="2" borderId="0" xfId="3" applyFont="1" applyFill="1" applyAlignment="1">
      <alignment vertical="center"/>
    </xf>
    <xf numFmtId="10" fontId="29" fillId="2" borderId="0" xfId="3" applyNumberFormat="1" applyFont="1" applyFill="1" applyAlignment="1">
      <alignment horizontal="center" vertical="center"/>
    </xf>
    <xf numFmtId="0" fontId="47" fillId="22" borderId="66" xfId="3" applyFont="1" applyFill="1" applyBorder="1" applyAlignment="1">
      <alignment horizontal="center" vertical="center"/>
    </xf>
    <xf numFmtId="1" fontId="16" fillId="0" borderId="0" xfId="3" applyNumberFormat="1" applyFont="1" applyAlignment="1">
      <alignment horizontal="center" vertical="center"/>
    </xf>
    <xf numFmtId="0" fontId="17" fillId="3" borderId="17" xfId="6" applyFont="1" applyFill="1" applyBorder="1" applyAlignment="1">
      <alignment horizontal="center" vertical="center"/>
    </xf>
    <xf numFmtId="9" fontId="17" fillId="3" borderId="0" xfId="6" applyNumberFormat="1" applyFont="1" applyFill="1" applyBorder="1" applyAlignment="1">
      <alignment horizontal="center" vertical="center"/>
    </xf>
    <xf numFmtId="0" fontId="37" fillId="26" borderId="53" xfId="5" applyFont="1" applyFill="1" applyBorder="1" applyAlignment="1">
      <alignment vertical="center"/>
    </xf>
    <xf numFmtId="0" fontId="37" fillId="26" borderId="8" xfId="5" applyFont="1" applyFill="1" applyBorder="1" applyAlignment="1">
      <alignment vertical="center"/>
    </xf>
    <xf numFmtId="0" fontId="37" fillId="26" borderId="16" xfId="5" applyFont="1" applyFill="1" applyBorder="1" applyAlignment="1">
      <alignment vertical="center"/>
    </xf>
    <xf numFmtId="0" fontId="37" fillId="26" borderId="0" xfId="5" applyFont="1" applyFill="1" applyBorder="1" applyAlignment="1">
      <alignment vertical="center"/>
    </xf>
    <xf numFmtId="0" fontId="37" fillId="26" borderId="20" xfId="5" applyFont="1" applyFill="1" applyBorder="1" applyAlignment="1">
      <alignment vertical="center"/>
    </xf>
    <xf numFmtId="0" fontId="37" fillId="26" borderId="21" xfId="5" applyFont="1" applyFill="1" applyBorder="1" applyAlignment="1">
      <alignment vertical="center"/>
    </xf>
    <xf numFmtId="0" fontId="17" fillId="26" borderId="8" xfId="0" applyFont="1" applyFill="1" applyBorder="1" applyAlignment="1">
      <alignment vertical="top" wrapText="1"/>
    </xf>
    <xf numFmtId="0" fontId="10" fillId="26" borderId="0" xfId="5" applyFill="1" applyAlignment="1">
      <alignment vertical="center"/>
    </xf>
    <xf numFmtId="0" fontId="17" fillId="26" borderId="0" xfId="0" applyFont="1" applyFill="1" applyAlignment="1">
      <alignment vertical="center" wrapText="1"/>
    </xf>
    <xf numFmtId="0" fontId="17" fillId="21" borderId="8" xfId="0" applyFont="1" applyFill="1" applyBorder="1" applyAlignment="1">
      <alignment vertical="center" wrapText="1"/>
    </xf>
    <xf numFmtId="0" fontId="17" fillId="3" borderId="35" xfId="3" applyFont="1" applyFill="1" applyBorder="1" applyAlignment="1">
      <alignment horizontal="center" vertical="center"/>
    </xf>
    <xf numFmtId="0" fontId="17" fillId="7" borderId="83" xfId="3" applyFont="1" applyFill="1" applyBorder="1" applyAlignment="1">
      <alignment horizontal="center" vertical="center"/>
    </xf>
    <xf numFmtId="0" fontId="2" fillId="2" borderId="0" xfId="3" applyFont="1" applyFill="1" applyAlignment="1">
      <alignment horizontal="left" vertical="center"/>
    </xf>
    <xf numFmtId="0" fontId="8" fillId="21" borderId="0" xfId="3" applyFont="1" applyFill="1" applyAlignment="1">
      <alignment horizontal="center" vertical="center" wrapText="1"/>
    </xf>
    <xf numFmtId="0" fontId="23" fillId="21" borderId="20" xfId="3" applyFont="1" applyFill="1" applyBorder="1" applyAlignment="1">
      <alignment horizontal="right" vertical="center"/>
    </xf>
    <xf numFmtId="49" fontId="1" fillId="2" borderId="0" xfId="3" applyNumberFormat="1" applyFont="1" applyFill="1" applyAlignment="1">
      <alignment vertical="center"/>
    </xf>
    <xf numFmtId="0" fontId="4" fillId="2" borderId="0" xfId="3" applyFont="1" applyFill="1" applyAlignment="1">
      <alignment vertical="center" wrapText="1"/>
    </xf>
    <xf numFmtId="0" fontId="1" fillId="2" borderId="0" xfId="3" applyFont="1" applyFill="1"/>
    <xf numFmtId="0" fontId="8" fillId="26" borderId="8" xfId="3" applyFont="1" applyFill="1" applyBorder="1" applyAlignment="1">
      <alignment horizontal="center" vertical="center" wrapText="1"/>
    </xf>
    <xf numFmtId="0" fontId="16" fillId="26" borderId="30" xfId="3" applyFont="1" applyFill="1" applyBorder="1" applyAlignment="1">
      <alignment horizontal="center" vertical="center"/>
    </xf>
    <xf numFmtId="0" fontId="9" fillId="2" borderId="21" xfId="0" applyFont="1" applyFill="1" applyBorder="1" applyAlignment="1">
      <alignment vertical="center"/>
    </xf>
    <xf numFmtId="0" fontId="9" fillId="2" borderId="13" xfId="0" applyFont="1" applyFill="1" applyBorder="1" applyAlignment="1">
      <alignment horizontal="center" vertical="center"/>
    </xf>
    <xf numFmtId="0" fontId="0" fillId="2" borderId="29" xfId="0" applyFill="1" applyBorder="1" applyAlignment="1">
      <alignment vertical="center"/>
    </xf>
    <xf numFmtId="0" fontId="36" fillId="5" borderId="20" xfId="5" applyFont="1" applyFill="1" applyBorder="1" applyAlignment="1" applyProtection="1">
      <alignment vertical="center"/>
    </xf>
    <xf numFmtId="0" fontId="36" fillId="5" borderId="21" xfId="5" applyFont="1" applyFill="1" applyBorder="1" applyAlignment="1" applyProtection="1">
      <alignment horizontal="center" vertical="center"/>
    </xf>
    <xf numFmtId="0" fontId="3" fillId="5" borderId="26" xfId="0" applyFont="1" applyFill="1" applyBorder="1" applyAlignment="1">
      <alignment vertical="center"/>
    </xf>
    <xf numFmtId="0" fontId="16" fillId="2" borderId="0" xfId="3" applyFont="1" applyFill="1" applyAlignment="1">
      <alignment horizontal="left" vertical="center" indent="1"/>
    </xf>
    <xf numFmtId="0" fontId="17" fillId="2" borderId="0" xfId="3" applyFont="1" applyFill="1" applyAlignment="1">
      <alignment horizontal="left" vertical="center" indent="1"/>
    </xf>
    <xf numFmtId="0" fontId="17" fillId="2" borderId="0" xfId="3" applyFont="1" applyFill="1" applyAlignment="1">
      <alignment horizontal="left" indent="1"/>
    </xf>
    <xf numFmtId="0" fontId="3" fillId="2" borderId="0" xfId="3" applyFill="1" applyAlignment="1">
      <alignment horizontal="left" indent="1"/>
    </xf>
    <xf numFmtId="49" fontId="17" fillId="2" borderId="0" xfId="3" applyNumberFormat="1" applyFont="1" applyFill="1" applyAlignment="1">
      <alignment horizontal="left" vertical="center" indent="1"/>
    </xf>
    <xf numFmtId="0" fontId="16" fillId="2" borderId="0" xfId="0" applyFont="1" applyFill="1" applyAlignment="1">
      <alignment horizontal="left" vertical="center" indent="1"/>
    </xf>
    <xf numFmtId="0" fontId="17" fillId="2" borderId="0" xfId="0" applyFont="1" applyFill="1" applyAlignment="1">
      <alignment horizontal="left" vertical="center" indent="1"/>
    </xf>
    <xf numFmtId="49" fontId="1" fillId="2" borderId="0" xfId="3" applyNumberFormat="1" applyFont="1" applyFill="1" applyAlignment="1">
      <alignment horizontal="left" vertical="center" wrapText="1" indent="1"/>
    </xf>
    <xf numFmtId="0" fontId="17" fillId="12" borderId="0" xfId="3" applyFont="1" applyFill="1" applyAlignment="1">
      <alignment horizontal="left" vertical="center" indent="1"/>
    </xf>
    <xf numFmtId="49" fontId="1" fillId="2" borderId="0" xfId="3" applyNumberFormat="1" applyFont="1" applyFill="1" applyAlignment="1">
      <alignment horizontal="left" vertical="center" indent="1"/>
    </xf>
    <xf numFmtId="0" fontId="1" fillId="2" borderId="0" xfId="3" applyFont="1" applyFill="1" applyAlignment="1">
      <alignment horizontal="left" vertical="center" indent="1"/>
    </xf>
    <xf numFmtId="0" fontId="0" fillId="5" borderId="16" xfId="0" applyFill="1" applyBorder="1" applyAlignment="1">
      <alignment vertical="center"/>
    </xf>
    <xf numFmtId="0" fontId="0" fillId="5" borderId="0" xfId="0" applyFill="1" applyAlignment="1">
      <alignment vertical="center"/>
    </xf>
    <xf numFmtId="0" fontId="0" fillId="5" borderId="30" xfId="0" applyFill="1" applyBorder="1" applyAlignment="1">
      <alignment vertical="center"/>
    </xf>
    <xf numFmtId="0" fontId="10" fillId="5" borderId="0" xfId="5" applyFill="1" applyBorder="1" applyAlignment="1" applyProtection="1">
      <alignment vertical="center"/>
    </xf>
    <xf numFmtId="0" fontId="3" fillId="5" borderId="16" xfId="0" applyFont="1" applyFill="1" applyBorder="1" applyAlignment="1">
      <alignment vertical="center"/>
    </xf>
    <xf numFmtId="0" fontId="34" fillId="5" borderId="0" xfId="5" applyFont="1" applyFill="1" applyBorder="1" applyAlignment="1" applyProtection="1">
      <alignment horizontal="left" vertical="center"/>
    </xf>
    <xf numFmtId="0" fontId="35" fillId="5" borderId="16" xfId="0" applyFont="1" applyFill="1" applyBorder="1" applyAlignment="1">
      <alignment vertical="center"/>
    </xf>
    <xf numFmtId="0" fontId="9" fillId="5" borderId="0" xfId="0" applyFont="1" applyFill="1" applyAlignment="1">
      <alignment vertical="center"/>
    </xf>
    <xf numFmtId="0" fontId="0" fillId="5" borderId="20" xfId="0" applyFill="1" applyBorder="1" applyAlignment="1">
      <alignment vertical="center"/>
    </xf>
    <xf numFmtId="0" fontId="0" fillId="5" borderId="21" xfId="0" applyFill="1" applyBorder="1" applyAlignment="1">
      <alignment vertical="center"/>
    </xf>
    <xf numFmtId="0" fontId="0" fillId="5" borderId="26" xfId="0" applyFill="1" applyBorder="1" applyAlignment="1">
      <alignment vertical="center"/>
    </xf>
    <xf numFmtId="0" fontId="37" fillId="2" borderId="0" xfId="5" applyFont="1" applyFill="1" applyAlignment="1">
      <alignment horizontal="left" vertical="center" indent="1"/>
    </xf>
    <xf numFmtId="49" fontId="37" fillId="2" borderId="0" xfId="5" applyNumberFormat="1" applyFont="1" applyFill="1" applyAlignment="1">
      <alignment horizontal="left" vertical="center" wrapText="1"/>
    </xf>
    <xf numFmtId="49" fontId="17" fillId="2" borderId="0" xfId="3" applyNumberFormat="1" applyFont="1" applyFill="1" applyAlignment="1">
      <alignment horizontal="center" vertical="center" wrapText="1"/>
    </xf>
    <xf numFmtId="10" fontId="17" fillId="2" borderId="0" xfId="3" applyNumberFormat="1" applyFont="1" applyFill="1" applyAlignment="1">
      <alignment horizontal="center" vertical="center"/>
    </xf>
    <xf numFmtId="0" fontId="19" fillId="18" borderId="35" xfId="3" applyFont="1" applyFill="1" applyBorder="1" applyAlignment="1">
      <alignment horizontal="center" vertical="center"/>
    </xf>
    <xf numFmtId="0" fontId="19" fillId="18" borderId="21" xfId="3" applyFont="1" applyFill="1" applyBorder="1" applyAlignment="1">
      <alignment horizontal="center" vertical="center"/>
    </xf>
    <xf numFmtId="0" fontId="19" fillId="26" borderId="2" xfId="3" applyFont="1" applyFill="1" applyBorder="1" applyAlignment="1">
      <alignment horizontal="center" vertical="center"/>
    </xf>
    <xf numFmtId="0" fontId="19" fillId="7" borderId="28" xfId="3" applyFont="1" applyFill="1" applyBorder="1" applyAlignment="1">
      <alignment horizontal="center" vertical="center"/>
    </xf>
    <xf numFmtId="0" fontId="43" fillId="18" borderId="9" xfId="3" applyFont="1" applyFill="1" applyBorder="1" applyAlignment="1">
      <alignment horizontal="center" vertical="center"/>
    </xf>
    <xf numFmtId="0" fontId="43" fillId="18" borderId="79" xfId="3" applyFont="1" applyFill="1" applyBorder="1" applyAlignment="1">
      <alignment horizontal="center" vertical="center"/>
    </xf>
    <xf numFmtId="0" fontId="43" fillId="29" borderId="31" xfId="3" applyFont="1" applyFill="1" applyBorder="1" applyAlignment="1">
      <alignment horizontal="center" vertical="center"/>
    </xf>
    <xf numFmtId="0" fontId="43" fillId="29" borderId="7" xfId="3" applyFont="1" applyFill="1" applyBorder="1" applyAlignment="1">
      <alignment horizontal="center" vertical="center"/>
    </xf>
    <xf numFmtId="0" fontId="19" fillId="18" borderId="30" xfId="3" applyFont="1" applyFill="1" applyBorder="1" applyAlignment="1">
      <alignment horizontal="center" vertical="center"/>
    </xf>
    <xf numFmtId="0" fontId="19" fillId="18" borderId="29" xfId="3" applyFont="1" applyFill="1" applyBorder="1" applyAlignment="1">
      <alignment horizontal="center" vertical="center"/>
    </xf>
    <xf numFmtId="0" fontId="43" fillId="29" borderId="65" xfId="3" applyFont="1" applyFill="1" applyBorder="1" applyAlignment="1">
      <alignment horizontal="center" vertical="center"/>
    </xf>
    <xf numFmtId="0" fontId="43" fillId="29" borderId="1" xfId="3" applyFont="1" applyFill="1" applyBorder="1" applyAlignment="1">
      <alignment horizontal="center" vertical="center"/>
    </xf>
    <xf numFmtId="0" fontId="43" fillId="29" borderId="66" xfId="3" applyFont="1" applyFill="1" applyBorder="1" applyAlignment="1">
      <alignment horizontal="center" vertical="center"/>
    </xf>
    <xf numFmtId="0" fontId="43" fillId="29" borderId="3" xfId="3" applyFont="1" applyFill="1" applyBorder="1" applyAlignment="1">
      <alignment horizontal="center" vertical="center"/>
    </xf>
    <xf numFmtId="0" fontId="50" fillId="2" borderId="0" xfId="3" applyFont="1" applyFill="1"/>
    <xf numFmtId="0" fontId="40" fillId="2" borderId="0" xfId="3" applyFont="1" applyFill="1"/>
    <xf numFmtId="0" fontId="19" fillId="2" borderId="0" xfId="3" applyFont="1" applyFill="1" applyAlignment="1">
      <alignment vertical="center"/>
    </xf>
    <xf numFmtId="0" fontId="10" fillId="21" borderId="0" xfId="5" applyFill="1" applyBorder="1" applyAlignment="1">
      <alignment vertical="center"/>
    </xf>
    <xf numFmtId="0" fontId="19" fillId="26" borderId="28" xfId="3" applyFont="1" applyFill="1" applyBorder="1" applyAlignment="1">
      <alignment horizontal="center" vertical="center"/>
    </xf>
    <xf numFmtId="0" fontId="19" fillId="7" borderId="2" xfId="3" applyFont="1" applyFill="1" applyBorder="1" applyAlignment="1">
      <alignment horizontal="center" vertical="center"/>
    </xf>
    <xf numFmtId="0" fontId="17" fillId="7" borderId="36" xfId="3" applyFont="1" applyFill="1" applyBorder="1" applyAlignment="1">
      <alignment horizontal="center" vertical="center"/>
    </xf>
    <xf numFmtId="0" fontId="17" fillId="7" borderId="33" xfId="3" applyFont="1" applyFill="1" applyBorder="1" applyAlignment="1">
      <alignment horizontal="center" vertical="center"/>
    </xf>
    <xf numFmtId="0" fontId="17" fillId="11" borderId="53" xfId="3" applyFont="1" applyFill="1" applyBorder="1" applyAlignment="1">
      <alignment horizontal="center" vertical="center"/>
    </xf>
    <xf numFmtId="0" fontId="17" fillId="11" borderId="37" xfId="3" applyFont="1" applyFill="1" applyBorder="1" applyAlignment="1">
      <alignment horizontal="center" vertical="center"/>
    </xf>
    <xf numFmtId="0" fontId="17" fillId="22" borderId="1" xfId="3" applyFont="1" applyFill="1" applyBorder="1" applyAlignment="1">
      <alignment horizontal="center" vertical="center"/>
    </xf>
    <xf numFmtId="0" fontId="17" fillId="23" borderId="10" xfId="3" applyFont="1" applyFill="1" applyBorder="1" applyAlignment="1">
      <alignment horizontal="center" vertical="center"/>
    </xf>
    <xf numFmtId="0" fontId="17" fillId="23" borderId="11" xfId="3" applyFont="1" applyFill="1" applyBorder="1" applyAlignment="1">
      <alignment horizontal="center" vertical="center"/>
    </xf>
    <xf numFmtId="0" fontId="17" fillId="22" borderId="10" xfId="3" applyFont="1" applyFill="1" applyBorder="1" applyAlignment="1">
      <alignment horizontal="center" vertical="center"/>
    </xf>
    <xf numFmtId="0" fontId="17" fillId="23" borderId="86" xfId="3" applyFont="1" applyFill="1" applyBorder="1" applyAlignment="1">
      <alignment horizontal="center" vertical="center"/>
    </xf>
    <xf numFmtId="0" fontId="17" fillId="3" borderId="87" xfId="3" applyFont="1" applyFill="1" applyBorder="1" applyAlignment="1">
      <alignment horizontal="center" vertical="center"/>
    </xf>
    <xf numFmtId="0" fontId="17" fillId="22" borderId="31" xfId="3" applyFont="1" applyFill="1" applyBorder="1" applyAlignment="1">
      <alignment horizontal="center" vertical="center"/>
    </xf>
    <xf numFmtId="0" fontId="17" fillId="5" borderId="84" xfId="3" applyFont="1" applyFill="1" applyBorder="1" applyAlignment="1">
      <alignment horizontal="center" vertical="center"/>
    </xf>
    <xf numFmtId="0" fontId="17" fillId="3" borderId="56" xfId="3" applyFont="1" applyFill="1" applyBorder="1" applyAlignment="1">
      <alignment horizontal="center" vertical="center"/>
    </xf>
    <xf numFmtId="0" fontId="17" fillId="5" borderId="56" xfId="3" applyFont="1" applyFill="1" applyBorder="1" applyAlignment="1">
      <alignment horizontal="center" vertical="center"/>
    </xf>
    <xf numFmtId="0" fontId="17" fillId="22" borderId="55" xfId="3" applyFont="1" applyFill="1" applyBorder="1" applyAlignment="1">
      <alignment horizontal="center" vertical="center"/>
    </xf>
    <xf numFmtId="0" fontId="17" fillId="11" borderId="10" xfId="3" applyFont="1" applyFill="1" applyBorder="1" applyAlignment="1">
      <alignment horizontal="center" vertical="center"/>
    </xf>
    <xf numFmtId="0" fontId="17" fillId="11" borderId="11" xfId="3" applyFont="1" applyFill="1" applyBorder="1" applyAlignment="1">
      <alignment horizontal="center" vertical="center"/>
    </xf>
    <xf numFmtId="0" fontId="17" fillId="5" borderId="1" xfId="4" applyFont="1" applyFill="1" applyBorder="1" applyAlignment="1">
      <alignment horizontal="center" vertical="center"/>
    </xf>
    <xf numFmtId="0" fontId="17" fillId="11" borderId="33" xfId="3" applyFont="1" applyFill="1" applyBorder="1" applyAlignment="1">
      <alignment horizontal="center" vertical="center"/>
    </xf>
    <xf numFmtId="0" fontId="17" fillId="5" borderId="25" xfId="3" applyFont="1" applyFill="1" applyBorder="1" applyAlignment="1">
      <alignment horizontal="center" vertical="center"/>
    </xf>
    <xf numFmtId="0" fontId="17" fillId="11" borderId="63" xfId="3" applyFont="1" applyFill="1" applyBorder="1" applyAlignment="1">
      <alignment horizontal="center" vertical="center"/>
    </xf>
    <xf numFmtId="0" fontId="17" fillId="11" borderId="83" xfId="3" applyFont="1" applyFill="1" applyBorder="1" applyAlignment="1">
      <alignment horizontal="center" vertical="center"/>
    </xf>
    <xf numFmtId="0" fontId="17" fillId="22" borderId="66" xfId="3" applyFont="1" applyFill="1" applyBorder="1" applyAlignment="1">
      <alignment horizontal="center" vertical="center"/>
    </xf>
    <xf numFmtId="0" fontId="40" fillId="2" borderId="0" xfId="3" applyFont="1" applyFill="1" applyAlignment="1">
      <alignment horizontal="center" vertical="center"/>
    </xf>
    <xf numFmtId="0" fontId="17" fillId="11" borderId="36" xfId="3" applyFont="1" applyFill="1" applyBorder="1" applyAlignment="1">
      <alignment horizontal="center" vertical="center"/>
    </xf>
    <xf numFmtId="0" fontId="17" fillId="3" borderId="33" xfId="4" applyFont="1" applyFill="1" applyBorder="1" applyAlignment="1">
      <alignment horizontal="center" vertical="center"/>
    </xf>
    <xf numFmtId="0" fontId="17" fillId="7" borderId="1" xfId="3" applyFont="1" applyFill="1" applyBorder="1" applyAlignment="1">
      <alignment horizontal="center" vertical="center"/>
    </xf>
    <xf numFmtId="0" fontId="17" fillId="26" borderId="55" xfId="3" applyFont="1" applyFill="1" applyBorder="1" applyAlignment="1">
      <alignment horizontal="center" vertical="center"/>
    </xf>
    <xf numFmtId="0" fontId="17" fillId="7" borderId="55" xfId="3" applyFont="1" applyFill="1" applyBorder="1" applyAlignment="1">
      <alignment horizontal="center" vertical="center"/>
    </xf>
    <xf numFmtId="0" fontId="17" fillId="26" borderId="1" xfId="3" applyFont="1" applyFill="1" applyBorder="1" applyAlignment="1">
      <alignment horizontal="center" vertical="center"/>
    </xf>
    <xf numFmtId="0" fontId="17" fillId="11" borderId="86" xfId="3" applyFont="1" applyFill="1" applyBorder="1" applyAlignment="1">
      <alignment horizontal="center" vertical="center"/>
    </xf>
    <xf numFmtId="0" fontId="17" fillId="11" borderId="78" xfId="3" applyFont="1" applyFill="1" applyBorder="1" applyAlignment="1">
      <alignment horizontal="center" vertical="center"/>
    </xf>
    <xf numFmtId="0" fontId="43" fillId="18" borderId="17" xfId="3" applyFont="1" applyFill="1" applyBorder="1" applyAlignment="1">
      <alignment horizontal="center" vertical="center"/>
    </xf>
    <xf numFmtId="0" fontId="17" fillId="5" borderId="87" xfId="3" applyFont="1" applyFill="1" applyBorder="1" applyAlignment="1">
      <alignment horizontal="center" vertical="center"/>
    </xf>
    <xf numFmtId="9" fontId="17" fillId="5" borderId="10" xfId="3" applyNumberFormat="1" applyFont="1" applyFill="1" applyBorder="1" applyAlignment="1">
      <alignment horizontal="center" vertical="center"/>
    </xf>
    <xf numFmtId="0" fontId="17" fillId="5" borderId="86" xfId="3" applyFont="1" applyFill="1" applyBorder="1" applyAlignment="1">
      <alignment horizontal="center" vertical="center"/>
    </xf>
    <xf numFmtId="0" fontId="17" fillId="11" borderId="68" xfId="3" applyFont="1" applyFill="1" applyBorder="1" applyAlignment="1">
      <alignment horizontal="center" vertical="center"/>
    </xf>
    <xf numFmtId="0" fontId="17" fillId="11" borderId="27" xfId="3" applyFont="1" applyFill="1" applyBorder="1" applyAlignment="1">
      <alignment horizontal="center" vertical="center"/>
    </xf>
    <xf numFmtId="0" fontId="17" fillId="11" borderId="28" xfId="3" applyFont="1" applyFill="1" applyBorder="1" applyAlignment="1">
      <alignment horizontal="center" vertical="center"/>
    </xf>
    <xf numFmtId="0" fontId="17" fillId="5" borderId="27" xfId="3" applyFont="1" applyFill="1" applyBorder="1" applyAlignment="1">
      <alignment horizontal="center" vertical="center"/>
    </xf>
    <xf numFmtId="0" fontId="17" fillId="5" borderId="28" xfId="3" applyFont="1" applyFill="1" applyBorder="1" applyAlignment="1">
      <alignment horizontal="center" vertical="center"/>
    </xf>
    <xf numFmtId="0" fontId="16" fillId="2" borderId="0" xfId="3" applyFont="1" applyFill="1" applyAlignment="1">
      <alignment horizontal="center" vertical="center"/>
    </xf>
    <xf numFmtId="0" fontId="17" fillId="7" borderId="31" xfId="3" applyFont="1" applyFill="1" applyBorder="1" applyAlignment="1">
      <alignment horizontal="center" vertical="center"/>
    </xf>
    <xf numFmtId="0" fontId="17" fillId="7" borderId="10" xfId="3" applyFont="1" applyFill="1" applyBorder="1" applyAlignment="1">
      <alignment horizontal="center" vertical="center"/>
    </xf>
    <xf numFmtId="0" fontId="17" fillId="26" borderId="11" xfId="3" applyFont="1" applyFill="1" applyBorder="1" applyAlignment="1">
      <alignment horizontal="center" vertical="center"/>
    </xf>
    <xf numFmtId="0" fontId="17" fillId="26" borderId="10" xfId="3" applyFont="1" applyFill="1" applyBorder="1" applyAlignment="1">
      <alignment horizontal="center" vertical="center"/>
    </xf>
    <xf numFmtId="0" fontId="17" fillId="26" borderId="3" xfId="3" applyFont="1" applyFill="1" applyBorder="1" applyAlignment="1">
      <alignment horizontal="center" vertical="center"/>
    </xf>
    <xf numFmtId="0" fontId="17" fillId="7" borderId="86" xfId="3" applyFont="1" applyFill="1" applyBorder="1" applyAlignment="1">
      <alignment horizontal="center" vertical="center"/>
    </xf>
    <xf numFmtId="0" fontId="43" fillId="3" borderId="15" xfId="6" applyFont="1" applyFill="1" applyBorder="1" applyAlignment="1">
      <alignment horizontal="center" vertical="center"/>
    </xf>
    <xf numFmtId="0" fontId="43" fillId="18" borderId="71" xfId="3" applyFont="1" applyFill="1" applyBorder="1" applyAlignment="1">
      <alignment horizontal="center" vertical="center"/>
    </xf>
    <xf numFmtId="0" fontId="43" fillId="18" borderId="14" xfId="3" applyFont="1" applyFill="1" applyBorder="1" applyAlignment="1">
      <alignment horizontal="center" vertical="center"/>
    </xf>
    <xf numFmtId="0" fontId="43" fillId="3" borderId="34" xfId="6" applyFont="1" applyFill="1" applyBorder="1" applyAlignment="1">
      <alignment horizontal="center" vertical="center"/>
    </xf>
    <xf numFmtId="0" fontId="17" fillId="26" borderId="83" xfId="3" applyFont="1" applyFill="1" applyBorder="1" applyAlignment="1">
      <alignment horizontal="center" vertical="center"/>
    </xf>
    <xf numFmtId="14" fontId="3" fillId="13" borderId="26" xfId="3" applyNumberFormat="1" applyFill="1" applyBorder="1" applyAlignment="1">
      <alignment horizontal="left" vertical="center"/>
    </xf>
    <xf numFmtId="0" fontId="8" fillId="21" borderId="30" xfId="3" applyFont="1" applyFill="1" applyBorder="1" applyAlignment="1">
      <alignment horizontal="center" vertical="center"/>
    </xf>
    <xf numFmtId="0" fontId="17" fillId="26" borderId="23" xfId="3" applyFont="1" applyFill="1" applyBorder="1" applyAlignment="1">
      <alignment horizontal="center" vertical="center"/>
    </xf>
    <xf numFmtId="0" fontId="17" fillId="26" borderId="21" xfId="3" applyFont="1" applyFill="1" applyBorder="1" applyAlignment="1">
      <alignment horizontal="center" vertical="center"/>
    </xf>
    <xf numFmtId="0" fontId="17" fillId="26" borderId="26" xfId="3" applyFont="1" applyFill="1" applyBorder="1" applyAlignment="1">
      <alignment horizontal="center" vertical="center"/>
    </xf>
    <xf numFmtId="0" fontId="24" fillId="27" borderId="12" xfId="3" applyFont="1" applyFill="1" applyBorder="1" applyAlignment="1">
      <alignment wrapText="1"/>
    </xf>
    <xf numFmtId="0" fontId="23" fillId="27" borderId="54" xfId="3" applyFont="1" applyFill="1" applyBorder="1" applyAlignment="1">
      <alignment vertical="top" wrapText="1"/>
    </xf>
    <xf numFmtId="0" fontId="16" fillId="27" borderId="60" xfId="3" applyFont="1" applyFill="1" applyBorder="1" applyAlignment="1">
      <alignment horizontal="right" vertical="center"/>
    </xf>
    <xf numFmtId="0" fontId="17" fillId="11" borderId="58" xfId="3" applyFont="1" applyFill="1" applyBorder="1" applyAlignment="1">
      <alignment vertical="center"/>
    </xf>
    <xf numFmtId="0" fontId="17" fillId="11" borderId="82" xfId="3" applyFont="1" applyFill="1" applyBorder="1" applyAlignment="1">
      <alignment vertical="center"/>
    </xf>
    <xf numFmtId="49" fontId="16" fillId="27" borderId="61" xfId="3" applyNumberFormat="1" applyFont="1" applyFill="1" applyBorder="1" applyAlignment="1">
      <alignment horizontal="left" vertical="center"/>
    </xf>
    <xf numFmtId="0" fontId="17" fillId="11" borderId="69" xfId="3" applyFont="1" applyFill="1" applyBorder="1" applyAlignment="1">
      <alignment vertical="center"/>
    </xf>
    <xf numFmtId="0" fontId="17" fillId="11" borderId="77" xfId="3" applyFont="1" applyFill="1" applyBorder="1" applyAlignment="1">
      <alignment horizontal="center" vertical="center"/>
    </xf>
    <xf numFmtId="0" fontId="17" fillId="11" borderId="70" xfId="3" applyFont="1" applyFill="1" applyBorder="1" applyAlignment="1">
      <alignment vertical="center"/>
    </xf>
    <xf numFmtId="0" fontId="17" fillId="7" borderId="7" xfId="3" applyFont="1" applyFill="1" applyBorder="1" applyAlignment="1">
      <alignment horizontal="center" vertical="center"/>
    </xf>
    <xf numFmtId="0" fontId="47" fillId="7" borderId="11" xfId="3" applyFont="1" applyFill="1" applyBorder="1" applyAlignment="1">
      <alignment horizontal="center" vertical="center"/>
    </xf>
    <xf numFmtId="0" fontId="17" fillId="7" borderId="66" xfId="3" applyFont="1" applyFill="1" applyBorder="1" applyAlignment="1">
      <alignment horizontal="center" vertical="center"/>
    </xf>
    <xf numFmtId="0" fontId="17" fillId="2" borderId="0" xfId="3" applyFont="1" applyFill="1" applyAlignment="1">
      <alignment horizontal="right" vertical="center" wrapText="1"/>
    </xf>
    <xf numFmtId="0" fontId="24" fillId="25" borderId="12" xfId="3" applyFont="1" applyFill="1" applyBorder="1" applyAlignment="1">
      <alignment vertical="center" wrapText="1"/>
    </xf>
    <xf numFmtId="0" fontId="24" fillId="25" borderId="13" xfId="3" applyFont="1" applyFill="1" applyBorder="1" applyAlignment="1">
      <alignment vertical="center" wrapText="1"/>
    </xf>
    <xf numFmtId="0" fontId="26" fillId="2" borderId="0" xfId="3" applyFont="1" applyFill="1" applyAlignment="1">
      <alignment vertical="center"/>
    </xf>
    <xf numFmtId="0" fontId="26" fillId="0" borderId="0" xfId="3" applyFont="1" applyAlignment="1">
      <alignment vertical="center"/>
    </xf>
    <xf numFmtId="0" fontId="23" fillId="25" borderId="54" xfId="3" applyFont="1" applyFill="1" applyBorder="1" applyAlignment="1">
      <alignment vertical="center" wrapText="1"/>
    </xf>
    <xf numFmtId="0" fontId="17" fillId="21" borderId="53" xfId="0" applyFont="1" applyFill="1" applyBorder="1" applyAlignment="1">
      <alignment vertical="center" wrapText="1"/>
    </xf>
    <xf numFmtId="0" fontId="37" fillId="21" borderId="16" xfId="5" applyFont="1" applyFill="1" applyBorder="1" applyAlignment="1">
      <alignment horizontal="left" vertical="center"/>
    </xf>
    <xf numFmtId="0" fontId="17" fillId="21" borderId="0" xfId="3" applyFont="1" applyFill="1" applyAlignment="1">
      <alignment horizontal="left" vertical="center"/>
    </xf>
    <xf numFmtId="0" fontId="17" fillId="11" borderId="85" xfId="3" applyFont="1" applyFill="1" applyBorder="1" applyAlignment="1">
      <alignment vertical="center"/>
    </xf>
    <xf numFmtId="0" fontId="17" fillId="11" borderId="5" xfId="3" applyFont="1" applyFill="1" applyBorder="1" applyAlignment="1">
      <alignment vertical="center"/>
    </xf>
    <xf numFmtId="0" fontId="16" fillId="2" borderId="0" xfId="0" applyFont="1" applyFill="1" applyAlignment="1">
      <alignment horizontal="left" vertical="center"/>
    </xf>
    <xf numFmtId="0" fontId="37" fillId="2" borderId="0" xfId="5" applyFont="1" applyFill="1" applyAlignment="1">
      <alignment horizontal="left" vertical="center"/>
    </xf>
    <xf numFmtId="0" fontId="20" fillId="2" borderId="0" xfId="3" applyFont="1" applyFill="1" applyAlignment="1">
      <alignment vertical="center"/>
    </xf>
    <xf numFmtId="49" fontId="17" fillId="2" borderId="0" xfId="3" applyNumberFormat="1" applyFont="1" applyFill="1" applyAlignment="1">
      <alignment vertical="center" wrapText="1"/>
    </xf>
    <xf numFmtId="0" fontId="29" fillId="2" borderId="0" xfId="3" applyFont="1" applyFill="1" applyAlignment="1">
      <alignment vertical="center"/>
    </xf>
    <xf numFmtId="0" fontId="29" fillId="0" borderId="0" xfId="3" applyFont="1" applyAlignment="1">
      <alignment vertical="center"/>
    </xf>
    <xf numFmtId="49" fontId="17" fillId="0" borderId="0" xfId="3" applyNumberFormat="1" applyFont="1" applyAlignment="1">
      <alignment vertical="center" wrapText="1"/>
    </xf>
    <xf numFmtId="0" fontId="17" fillId="22" borderId="53" xfId="0" applyFont="1" applyFill="1" applyBorder="1" applyAlignment="1">
      <alignment vertical="center" wrapText="1"/>
    </xf>
    <xf numFmtId="0" fontId="17" fillId="22" borderId="8" xfId="0" applyFont="1" applyFill="1" applyBorder="1" applyAlignment="1">
      <alignment vertical="center" wrapText="1"/>
    </xf>
    <xf numFmtId="0" fontId="17" fillId="22" borderId="0" xfId="3" applyFont="1" applyFill="1" applyAlignment="1">
      <alignment horizontal="left" vertical="center"/>
    </xf>
    <xf numFmtId="0" fontId="37" fillId="22" borderId="16" xfId="5" applyFont="1" applyFill="1" applyBorder="1" applyAlignment="1">
      <alignment horizontal="left" vertical="center"/>
    </xf>
    <xf numFmtId="0" fontId="29" fillId="2" borderId="0" xfId="3" applyFont="1" applyFill="1" applyAlignment="1">
      <alignment horizontal="left" vertical="center"/>
    </xf>
    <xf numFmtId="49" fontId="41" fillId="2" borderId="0" xfId="3" applyNumberFormat="1" applyFont="1" applyFill="1" applyAlignment="1">
      <alignment horizontal="left" vertical="center"/>
    </xf>
    <xf numFmtId="0" fontId="4" fillId="2" borderId="0" xfId="3" applyFont="1" applyFill="1" applyAlignment="1">
      <alignment horizontal="right" vertical="center" wrapText="1"/>
    </xf>
    <xf numFmtId="0" fontId="37" fillId="26" borderId="9" xfId="5" applyFont="1" applyFill="1" applyBorder="1" applyAlignment="1">
      <alignment horizontal="left" vertical="center"/>
    </xf>
    <xf numFmtId="0" fontId="17" fillId="26" borderId="16" xfId="0" applyFont="1" applyFill="1" applyBorder="1" applyAlignment="1">
      <alignment horizontal="left" vertical="center" wrapText="1"/>
    </xf>
    <xf numFmtId="0" fontId="17" fillId="26" borderId="19" xfId="3" applyFont="1" applyFill="1" applyBorder="1" applyAlignment="1">
      <alignment horizontal="left" vertical="center"/>
    </xf>
    <xf numFmtId="0" fontId="37" fillId="26" borderId="16" xfId="5" applyFont="1" applyFill="1" applyBorder="1" applyAlignment="1">
      <alignment horizontal="left" vertical="center"/>
    </xf>
    <xf numFmtId="0" fontId="10" fillId="26" borderId="9" xfId="5" applyFill="1" applyBorder="1" applyAlignment="1">
      <alignment horizontal="left" vertical="center"/>
    </xf>
    <xf numFmtId="0" fontId="23" fillId="26" borderId="20" xfId="3" applyFont="1" applyFill="1" applyBorder="1" applyAlignment="1">
      <alignment horizontal="left" vertical="center"/>
    </xf>
    <xf numFmtId="0" fontId="27" fillId="26" borderId="76" xfId="3" applyFont="1" applyFill="1" applyBorder="1" applyAlignment="1">
      <alignment horizontal="left" vertical="center"/>
    </xf>
    <xf numFmtId="0" fontId="17" fillId="7" borderId="65" xfId="3" applyFont="1" applyFill="1" applyBorder="1" applyAlignment="1">
      <alignment horizontal="center" vertical="center"/>
    </xf>
    <xf numFmtId="0" fontId="19" fillId="0" borderId="0" xfId="3" applyFont="1" applyAlignment="1">
      <alignment vertical="center"/>
    </xf>
    <xf numFmtId="0" fontId="17" fillId="26" borderId="65" xfId="3" applyFont="1" applyFill="1" applyBorder="1" applyAlignment="1">
      <alignment horizontal="center" vertical="center"/>
    </xf>
    <xf numFmtId="0" fontId="17" fillId="26" borderId="66" xfId="3" applyFont="1" applyFill="1" applyBorder="1" applyAlignment="1">
      <alignment horizontal="center" vertical="center"/>
    </xf>
    <xf numFmtId="0" fontId="17" fillId="0" borderId="0" xfId="3" applyFont="1" applyAlignment="1">
      <alignment horizontal="left" vertical="center"/>
    </xf>
    <xf numFmtId="49" fontId="1" fillId="2" borderId="0" xfId="3" applyNumberFormat="1" applyFont="1" applyFill="1" applyAlignment="1">
      <alignment vertical="center" wrapText="1"/>
    </xf>
    <xf numFmtId="49" fontId="1" fillId="0" borderId="0" xfId="3" applyNumberFormat="1" applyFont="1" applyAlignment="1">
      <alignment vertical="center" wrapText="1"/>
    </xf>
    <xf numFmtId="0" fontId="17" fillId="21" borderId="53" xfId="0" applyFont="1" applyFill="1" applyBorder="1" applyAlignment="1">
      <alignment horizontal="left" vertical="center" wrapText="1"/>
    </xf>
    <xf numFmtId="0" fontId="37" fillId="21" borderId="31" xfId="5" applyFont="1" applyFill="1" applyBorder="1" applyAlignment="1">
      <alignment horizontal="left" vertical="center"/>
    </xf>
    <xf numFmtId="0" fontId="17" fillId="21" borderId="16" xfId="0" applyFont="1" applyFill="1" applyBorder="1" applyAlignment="1">
      <alignment horizontal="left" vertical="center" wrapText="1"/>
    </xf>
    <xf numFmtId="0" fontId="37" fillId="21" borderId="9" xfId="5" applyFont="1" applyFill="1" applyBorder="1" applyAlignment="1">
      <alignment horizontal="left" vertical="center"/>
    </xf>
    <xf numFmtId="0" fontId="10" fillId="21" borderId="16" xfId="5" applyFill="1" applyBorder="1" applyAlignment="1">
      <alignment horizontal="left" vertical="center"/>
    </xf>
    <xf numFmtId="0" fontId="10" fillId="21" borderId="9" xfId="5" applyFill="1" applyBorder="1" applyAlignment="1">
      <alignment horizontal="left" vertical="center"/>
    </xf>
    <xf numFmtId="0" fontId="27" fillId="21" borderId="76" xfId="3" applyFont="1" applyFill="1" applyBorder="1" applyAlignment="1">
      <alignment horizontal="left" vertical="center"/>
    </xf>
    <xf numFmtId="0" fontId="37" fillId="21" borderId="0" xfId="5" applyFont="1" applyFill="1" applyBorder="1" applyAlignment="1">
      <alignment horizontal="left" vertical="center"/>
    </xf>
    <xf numFmtId="0" fontId="10" fillId="21" borderId="0" xfId="5" applyFill="1" applyBorder="1" applyAlignment="1">
      <alignment horizontal="left" vertical="center"/>
    </xf>
    <xf numFmtId="0" fontId="27" fillId="21" borderId="21" xfId="3" applyFont="1" applyFill="1" applyBorder="1" applyAlignment="1">
      <alignment horizontal="left" vertical="center"/>
    </xf>
    <xf numFmtId="0" fontId="9" fillId="2" borderId="0" xfId="3" applyFont="1" applyFill="1" applyAlignment="1">
      <alignment horizontal="left" vertical="center"/>
    </xf>
    <xf numFmtId="0" fontId="38" fillId="2" borderId="0" xfId="3" applyFont="1" applyFill="1" applyAlignment="1">
      <alignment vertical="center"/>
    </xf>
    <xf numFmtId="0" fontId="17" fillId="22" borderId="16" xfId="0" applyFont="1" applyFill="1" applyBorder="1" applyAlignment="1">
      <alignment horizontal="left" vertical="center" wrapText="1"/>
    </xf>
    <xf numFmtId="0" fontId="37" fillId="22" borderId="0" xfId="5" applyFont="1" applyFill="1" applyBorder="1" applyAlignment="1">
      <alignment horizontal="left" vertical="center"/>
    </xf>
    <xf numFmtId="0" fontId="23" fillId="22" borderId="0" xfId="3" applyFont="1" applyFill="1" applyAlignment="1">
      <alignment horizontal="center" vertical="center" wrapText="1"/>
    </xf>
    <xf numFmtId="0" fontId="23" fillId="22" borderId="0" xfId="3" applyFont="1" applyFill="1" applyAlignment="1">
      <alignment horizontal="center" vertical="center"/>
    </xf>
    <xf numFmtId="0" fontId="23" fillId="22" borderId="30" xfId="3" applyFont="1" applyFill="1" applyBorder="1" applyAlignment="1">
      <alignment horizontal="center" vertical="center"/>
    </xf>
    <xf numFmtId="0" fontId="10" fillId="22" borderId="16" xfId="5" applyFill="1" applyBorder="1" applyAlignment="1">
      <alignment horizontal="left" vertical="center"/>
    </xf>
    <xf numFmtId="0" fontId="10" fillId="22" borderId="0" xfId="5" applyFill="1" applyBorder="1" applyAlignment="1">
      <alignment horizontal="left" vertical="center"/>
    </xf>
    <xf numFmtId="0" fontId="27" fillId="22" borderId="21" xfId="3" applyFont="1" applyFill="1" applyBorder="1" applyAlignment="1">
      <alignment horizontal="left" vertical="center"/>
    </xf>
    <xf numFmtId="0" fontId="37" fillId="22" borderId="9" xfId="5" applyFont="1" applyFill="1" applyBorder="1" applyAlignment="1">
      <alignment horizontal="left" vertical="center"/>
    </xf>
    <xf numFmtId="0" fontId="10" fillId="22" borderId="9" xfId="5" applyFill="1" applyBorder="1" applyAlignment="1">
      <alignment horizontal="left" vertical="center"/>
    </xf>
    <xf numFmtId="0" fontId="27" fillId="22" borderId="76" xfId="3" applyFont="1" applyFill="1" applyBorder="1" applyAlignment="1">
      <alignment horizontal="left" vertical="center"/>
    </xf>
    <xf numFmtId="0" fontId="3" fillId="14" borderId="56" xfId="3" applyFill="1" applyBorder="1" applyAlignment="1">
      <alignment horizontal="left" vertical="center"/>
    </xf>
    <xf numFmtId="0" fontId="3" fillId="15" borderId="56" xfId="3" applyFill="1" applyBorder="1" applyAlignment="1">
      <alignment horizontal="left" vertical="center"/>
    </xf>
    <xf numFmtId="14" fontId="33" fillId="13" borderId="30" xfId="3" applyNumberFormat="1" applyFont="1" applyFill="1" applyBorder="1" applyAlignment="1">
      <alignment horizontal="left" vertical="center"/>
    </xf>
    <xf numFmtId="0" fontId="9" fillId="2" borderId="12" xfId="0" applyFont="1" applyFill="1" applyBorder="1" applyAlignment="1">
      <alignment horizontal="left" vertical="center"/>
    </xf>
    <xf numFmtId="0" fontId="10" fillId="5" borderId="12" xfId="5" applyFill="1" applyBorder="1" applyAlignment="1" applyProtection="1">
      <alignment horizontal="left" vertical="center"/>
    </xf>
    <xf numFmtId="0" fontId="10" fillId="5" borderId="16" xfId="5" applyFill="1" applyBorder="1" applyAlignment="1" applyProtection="1">
      <alignment horizontal="left" vertical="center"/>
    </xf>
    <xf numFmtId="0" fontId="10" fillId="5" borderId="16" xfId="5" applyFill="1" applyBorder="1" applyAlignment="1">
      <alignment horizontal="left" vertical="center"/>
    </xf>
    <xf numFmtId="0" fontId="47" fillId="18" borderId="11" xfId="3" applyFont="1" applyFill="1" applyBorder="1" applyAlignment="1">
      <alignment horizontal="center" vertical="center"/>
    </xf>
    <xf numFmtId="0" fontId="19" fillId="18" borderId="28" xfId="3" applyFont="1" applyFill="1" applyBorder="1" applyAlignment="1">
      <alignment horizontal="center" vertical="center"/>
    </xf>
    <xf numFmtId="49" fontId="43" fillId="29" borderId="3" xfId="3" applyNumberFormat="1" applyFont="1" applyFill="1" applyBorder="1" applyAlignment="1">
      <alignment vertical="center" wrapText="1"/>
    </xf>
    <xf numFmtId="0" fontId="43" fillId="18" borderId="13" xfId="3" applyFont="1" applyFill="1" applyBorder="1" applyAlignment="1">
      <alignment horizontal="center" vertical="center"/>
    </xf>
    <xf numFmtId="49" fontId="43" fillId="29" borderId="88" xfId="3" applyNumberFormat="1" applyFont="1" applyFill="1" applyBorder="1" applyAlignment="1">
      <alignment vertical="center" wrapText="1"/>
    </xf>
    <xf numFmtId="0" fontId="43" fillId="29" borderId="88" xfId="3" applyFont="1" applyFill="1" applyBorder="1" applyAlignment="1">
      <alignment horizontal="center" vertical="center"/>
    </xf>
    <xf numFmtId="0" fontId="43" fillId="29" borderId="32" xfId="3" applyFont="1" applyFill="1" applyBorder="1" applyAlignment="1">
      <alignment horizontal="center" vertical="center"/>
    </xf>
    <xf numFmtId="49" fontId="17" fillId="18" borderId="57" xfId="3" applyNumberFormat="1" applyFont="1" applyFill="1" applyBorder="1" applyAlignment="1">
      <alignment vertical="center" wrapText="1"/>
    </xf>
    <xf numFmtId="0" fontId="17" fillId="18" borderId="101" xfId="3" applyFont="1" applyFill="1" applyBorder="1" applyAlignment="1">
      <alignment horizontal="right" vertical="center" wrapText="1"/>
    </xf>
    <xf numFmtId="0" fontId="17" fillId="18" borderId="102" xfId="3" applyFont="1" applyFill="1" applyBorder="1" applyAlignment="1">
      <alignment horizontal="right" vertical="center" wrapText="1"/>
    </xf>
    <xf numFmtId="0" fontId="43" fillId="29" borderId="103" xfId="3" applyFont="1" applyFill="1" applyBorder="1" applyAlignment="1">
      <alignment horizontal="right" vertical="center" wrapText="1"/>
    </xf>
    <xf numFmtId="0" fontId="43" fillId="29" borderId="39" xfId="3" applyFont="1" applyFill="1" applyBorder="1" applyAlignment="1">
      <alignment horizontal="right" vertical="center" wrapText="1"/>
    </xf>
    <xf numFmtId="49" fontId="43" fillId="29" borderId="106" xfId="3" applyNumberFormat="1" applyFont="1" applyFill="1" applyBorder="1" applyAlignment="1">
      <alignment horizontal="right" vertical="center" wrapText="1"/>
    </xf>
    <xf numFmtId="49" fontId="43" fillId="29" borderId="107" xfId="3" applyNumberFormat="1" applyFont="1" applyFill="1" applyBorder="1" applyAlignment="1">
      <alignment horizontal="right" vertical="center" wrapText="1"/>
    </xf>
    <xf numFmtId="0" fontId="17" fillId="29" borderId="107" xfId="3" applyFont="1" applyFill="1" applyBorder="1" applyAlignment="1">
      <alignment horizontal="right" vertical="center" wrapText="1"/>
    </xf>
    <xf numFmtId="49" fontId="17" fillId="7" borderId="5" xfId="3" applyNumberFormat="1" applyFont="1" applyFill="1" applyBorder="1" applyAlignment="1">
      <alignment horizontal="left" vertical="center" wrapText="1"/>
    </xf>
    <xf numFmtId="49" fontId="17" fillId="7" borderId="24" xfId="3" applyNumberFormat="1" applyFont="1" applyFill="1" applyBorder="1" applyAlignment="1">
      <alignment horizontal="left" vertical="center" wrapText="1"/>
    </xf>
    <xf numFmtId="49" fontId="17" fillId="26" borderId="24" xfId="3" applyNumberFormat="1" applyFont="1" applyFill="1" applyBorder="1" applyAlignment="1">
      <alignment horizontal="left" vertical="center" wrapText="1"/>
    </xf>
    <xf numFmtId="49" fontId="17" fillId="26" borderId="94" xfId="3" applyNumberFormat="1" applyFont="1" applyFill="1" applyBorder="1" applyAlignment="1">
      <alignment horizontal="left" vertical="center" wrapText="1"/>
    </xf>
    <xf numFmtId="49" fontId="17" fillId="7" borderId="57" xfId="3" applyNumberFormat="1" applyFont="1" applyFill="1" applyBorder="1" applyAlignment="1">
      <alignment horizontal="left" vertical="center" wrapText="1"/>
    </xf>
    <xf numFmtId="0" fontId="17" fillId="26" borderId="39" xfId="3" applyFont="1" applyFill="1" applyBorder="1" applyAlignment="1">
      <alignment horizontal="right" vertical="center"/>
    </xf>
    <xf numFmtId="0" fontId="17" fillId="7" borderId="106" xfId="3" applyFont="1" applyFill="1" applyBorder="1" applyAlignment="1">
      <alignment horizontal="right" vertical="center"/>
    </xf>
    <xf numFmtId="0" fontId="17" fillId="7" borderId="104" xfId="3" applyFont="1" applyFill="1" applyBorder="1" applyAlignment="1">
      <alignment horizontal="right" vertical="center"/>
    </xf>
    <xf numFmtId="0" fontId="17" fillId="26" borderId="103" xfId="3" applyFont="1" applyFill="1" applyBorder="1" applyAlignment="1">
      <alignment horizontal="right" vertical="center"/>
    </xf>
    <xf numFmtId="0" fontId="17" fillId="26" borderId="104" xfId="3" applyFont="1" applyFill="1" applyBorder="1" applyAlignment="1">
      <alignment horizontal="right" vertical="center"/>
    </xf>
    <xf numFmtId="0" fontId="17" fillId="7" borderId="105" xfId="3" applyFont="1" applyFill="1" applyBorder="1" applyAlignment="1">
      <alignment horizontal="right" vertical="center"/>
    </xf>
    <xf numFmtId="0" fontId="17" fillId="26" borderId="106" xfId="3" applyFont="1" applyFill="1" applyBorder="1" applyAlignment="1">
      <alignment horizontal="right" vertical="center"/>
    </xf>
    <xf numFmtId="0" fontId="17" fillId="7" borderId="107" xfId="3" applyFont="1" applyFill="1" applyBorder="1" applyAlignment="1">
      <alignment horizontal="right" vertical="center"/>
    </xf>
    <xf numFmtId="0" fontId="17" fillId="7" borderId="39" xfId="3" applyFont="1" applyFill="1" applyBorder="1" applyAlignment="1">
      <alignment horizontal="right" vertical="center"/>
    </xf>
    <xf numFmtId="0" fontId="17" fillId="26" borderId="107" xfId="3" applyFont="1" applyFill="1" applyBorder="1" applyAlignment="1">
      <alignment horizontal="right" vertical="center"/>
    </xf>
    <xf numFmtId="0" fontId="17" fillId="7" borderId="105" xfId="0" applyFont="1" applyFill="1" applyBorder="1" applyAlignment="1">
      <alignment horizontal="right" vertical="center" wrapText="1"/>
    </xf>
    <xf numFmtId="49" fontId="17" fillId="23" borderId="64" xfId="3" applyNumberFormat="1" applyFont="1" applyFill="1" applyBorder="1" applyAlignment="1">
      <alignment horizontal="left" vertical="center" wrapText="1"/>
    </xf>
    <xf numFmtId="49" fontId="17" fillId="22" borderId="94" xfId="3" applyNumberFormat="1" applyFont="1" applyFill="1" applyBorder="1" applyAlignment="1">
      <alignment horizontal="left" vertical="center" wrapText="1"/>
    </xf>
    <xf numFmtId="49" fontId="17" fillId="23" borderId="92" xfId="3" applyNumberFormat="1" applyFont="1" applyFill="1" applyBorder="1" applyAlignment="1">
      <alignment horizontal="left" vertical="center" wrapText="1"/>
    </xf>
    <xf numFmtId="49" fontId="17" fillId="22" borderId="49" xfId="3" applyNumberFormat="1" applyFont="1" applyFill="1" applyBorder="1" applyAlignment="1">
      <alignment horizontal="left" vertical="center" wrapText="1"/>
    </xf>
    <xf numFmtId="0" fontId="17" fillId="23" borderId="103" xfId="3" applyFont="1" applyFill="1" applyBorder="1" applyAlignment="1">
      <alignment horizontal="right" vertical="center"/>
    </xf>
    <xf numFmtId="0" fontId="17" fillId="23" borderId="105" xfId="3" applyFont="1" applyFill="1" applyBorder="1" applyAlignment="1">
      <alignment horizontal="right" vertical="center"/>
    </xf>
    <xf numFmtId="0" fontId="17" fillId="22" borderId="106" xfId="3" applyFont="1" applyFill="1" applyBorder="1" applyAlignment="1">
      <alignment horizontal="right" vertical="center"/>
    </xf>
    <xf numFmtId="0" fontId="17" fillId="22" borderId="107" xfId="3" applyFont="1" applyFill="1" applyBorder="1" applyAlignment="1">
      <alignment horizontal="right" vertical="center"/>
    </xf>
    <xf numFmtId="0" fontId="17" fillId="23" borderId="101" xfId="3" applyFont="1" applyFill="1" applyBorder="1" applyAlignment="1">
      <alignment horizontal="right" vertical="center"/>
    </xf>
    <xf numFmtId="0" fontId="17" fillId="11" borderId="71" xfId="3" applyFont="1" applyFill="1" applyBorder="1" applyAlignment="1">
      <alignment horizontal="center" vertical="center"/>
    </xf>
    <xf numFmtId="0" fontId="19" fillId="7" borderId="69" xfId="3" applyFont="1" applyFill="1" applyBorder="1" applyAlignment="1">
      <alignment vertical="center"/>
    </xf>
    <xf numFmtId="49" fontId="17" fillId="26" borderId="5" xfId="3" applyNumberFormat="1" applyFont="1" applyFill="1" applyBorder="1" applyAlignment="1">
      <alignment horizontal="left" vertical="center" wrapText="1"/>
    </xf>
    <xf numFmtId="0" fontId="19" fillId="7" borderId="82" xfId="3" applyFont="1" applyFill="1" applyBorder="1" applyAlignment="1">
      <alignment vertical="center"/>
    </xf>
    <xf numFmtId="0" fontId="17" fillId="7" borderId="1" xfId="3" applyFont="1" applyFill="1" applyBorder="1" applyAlignment="1">
      <alignment vertical="center"/>
    </xf>
    <xf numFmtId="0" fontId="17" fillId="7" borderId="2" xfId="3" applyFont="1" applyFill="1" applyBorder="1" applyAlignment="1">
      <alignment horizontal="center" vertical="center"/>
    </xf>
    <xf numFmtId="1" fontId="16" fillId="5" borderId="108" xfId="3" applyNumberFormat="1" applyFont="1" applyFill="1" applyBorder="1" applyAlignment="1">
      <alignment horizontal="center" vertical="center" wrapText="1"/>
    </xf>
    <xf numFmtId="49" fontId="17" fillId="7" borderId="63" xfId="3" applyNumberFormat="1" applyFont="1" applyFill="1" applyBorder="1" applyAlignment="1">
      <alignment horizontal="left" vertical="center" wrapText="1"/>
    </xf>
    <xf numFmtId="49" fontId="17" fillId="26" borderId="32" xfId="3" applyNumberFormat="1" applyFont="1" applyFill="1" applyBorder="1" applyAlignment="1">
      <alignment horizontal="left" vertical="center" wrapText="1"/>
    </xf>
    <xf numFmtId="0" fontId="19" fillId="26" borderId="81" xfId="3" applyFont="1" applyFill="1" applyBorder="1" applyAlignment="1">
      <alignment horizontal="center" vertical="center"/>
    </xf>
    <xf numFmtId="0" fontId="19" fillId="7" borderId="70" xfId="3" applyFont="1" applyFill="1" applyBorder="1" applyAlignment="1">
      <alignment vertical="center"/>
    </xf>
    <xf numFmtId="0" fontId="17" fillId="30" borderId="14" xfId="4" applyFont="1" applyFill="1" applyBorder="1" applyAlignment="1">
      <alignment horizontal="center" vertical="center"/>
    </xf>
    <xf numFmtId="9" fontId="17" fillId="30" borderId="14" xfId="3" applyNumberFormat="1" applyFont="1" applyFill="1" applyBorder="1" applyAlignment="1">
      <alignment horizontal="center" vertical="center"/>
    </xf>
    <xf numFmtId="0" fontId="17" fillId="30" borderId="11" xfId="4" applyFont="1" applyFill="1" applyBorder="1" applyAlignment="1">
      <alignment horizontal="center" vertical="center"/>
    </xf>
    <xf numFmtId="9" fontId="17" fillId="30" borderId="11" xfId="3" applyNumberFormat="1" applyFont="1" applyFill="1" applyBorder="1" applyAlignment="1">
      <alignment horizontal="center" vertical="center"/>
    </xf>
    <xf numFmtId="0" fontId="17" fillId="7" borderId="101" xfId="3" applyFont="1" applyFill="1" applyBorder="1" applyAlignment="1">
      <alignment horizontal="right" vertical="center"/>
    </xf>
    <xf numFmtId="0" fontId="17" fillId="7" borderId="17" xfId="3" applyFont="1" applyFill="1" applyBorder="1" applyAlignment="1">
      <alignment horizontal="center" vertical="center"/>
    </xf>
    <xf numFmtId="49" fontId="17" fillId="26" borderId="8" xfId="3" applyNumberFormat="1" applyFont="1" applyFill="1" applyBorder="1" applyAlignment="1">
      <alignment horizontal="left" vertical="center" wrapText="1"/>
    </xf>
    <xf numFmtId="0" fontId="19" fillId="26" borderId="27" xfId="3" applyFont="1" applyFill="1" applyBorder="1" applyAlignment="1">
      <alignment horizontal="center" vertical="center"/>
    </xf>
    <xf numFmtId="0" fontId="19" fillId="7" borderId="85" xfId="3" applyFont="1" applyFill="1" applyBorder="1" applyAlignment="1">
      <alignment vertical="center"/>
    </xf>
    <xf numFmtId="0" fontId="17" fillId="7" borderId="103" xfId="3" applyFont="1" applyFill="1" applyBorder="1" applyAlignment="1">
      <alignment horizontal="right" vertical="center"/>
    </xf>
    <xf numFmtId="0" fontId="17" fillId="30" borderId="10" xfId="4" applyFont="1" applyFill="1" applyBorder="1" applyAlignment="1">
      <alignment horizontal="center" vertical="center"/>
    </xf>
    <xf numFmtId="9" fontId="17" fillId="30" borderId="10" xfId="3" applyNumberFormat="1" applyFont="1" applyFill="1" applyBorder="1" applyAlignment="1">
      <alignment horizontal="center" vertical="center"/>
    </xf>
    <xf numFmtId="0" fontId="17" fillId="30" borderId="22" xfId="4" applyFont="1" applyFill="1" applyBorder="1" applyAlignment="1">
      <alignment horizontal="center" vertical="center"/>
    </xf>
    <xf numFmtId="9" fontId="17" fillId="30" borderId="22" xfId="3" applyNumberFormat="1" applyFont="1" applyFill="1" applyBorder="1" applyAlignment="1">
      <alignment horizontal="center" vertical="center"/>
    </xf>
    <xf numFmtId="0" fontId="17" fillId="7" borderId="56" xfId="3" applyFont="1" applyFill="1" applyBorder="1" applyAlignment="1">
      <alignment horizontal="center" vertical="center"/>
    </xf>
    <xf numFmtId="0" fontId="17" fillId="7" borderId="5" xfId="3" applyFont="1" applyFill="1" applyBorder="1" applyAlignment="1">
      <alignment horizontal="center" vertical="center"/>
    </xf>
    <xf numFmtId="0" fontId="17" fillId="7" borderId="8" xfId="3" applyFont="1" applyFill="1" applyBorder="1" applyAlignment="1">
      <alignment horizontal="center" vertical="center"/>
    </xf>
    <xf numFmtId="0" fontId="17" fillId="7" borderId="82" xfId="3" applyFont="1" applyFill="1" applyBorder="1" applyAlignment="1">
      <alignment horizontal="center" vertical="center"/>
    </xf>
    <xf numFmtId="49" fontId="43" fillId="18" borderId="101" xfId="3" applyNumberFormat="1" applyFont="1" applyFill="1" applyBorder="1" applyAlignment="1">
      <alignment horizontal="right" vertical="center" wrapText="1"/>
    </xf>
    <xf numFmtId="49" fontId="43" fillId="18" borderId="79" xfId="3" applyNumberFormat="1" applyFont="1" applyFill="1" applyBorder="1" applyAlignment="1">
      <alignment vertical="center" wrapText="1"/>
    </xf>
    <xf numFmtId="49" fontId="43" fillId="18" borderId="102" xfId="3" applyNumberFormat="1" applyFont="1" applyFill="1" applyBorder="1" applyAlignment="1">
      <alignment horizontal="right" vertical="center" wrapText="1"/>
    </xf>
    <xf numFmtId="49" fontId="43" fillId="18" borderId="9" xfId="3" applyNumberFormat="1" applyFont="1" applyFill="1" applyBorder="1" applyAlignment="1">
      <alignment vertical="center" wrapText="1"/>
    </xf>
    <xf numFmtId="0" fontId="17" fillId="11" borderId="0" xfId="3" applyFont="1" applyFill="1" applyAlignment="1">
      <alignment vertical="center"/>
    </xf>
    <xf numFmtId="0" fontId="17" fillId="7" borderId="24" xfId="3" applyFont="1" applyFill="1" applyBorder="1" applyAlignment="1">
      <alignment vertical="center"/>
    </xf>
    <xf numFmtId="9" fontId="43" fillId="3" borderId="13" xfId="6" applyNumberFormat="1" applyFont="1" applyFill="1" applyBorder="1" applyAlignment="1">
      <alignment horizontal="center" vertical="center"/>
    </xf>
    <xf numFmtId="0" fontId="17" fillId="11" borderId="13" xfId="3" applyFont="1" applyFill="1" applyBorder="1" applyAlignment="1">
      <alignment vertical="center"/>
    </xf>
    <xf numFmtId="0" fontId="17" fillId="7" borderId="32" xfId="3" applyFont="1" applyFill="1" applyBorder="1" applyAlignment="1">
      <alignment vertical="center"/>
    </xf>
    <xf numFmtId="49" fontId="43" fillId="18" borderId="29" xfId="3" applyNumberFormat="1" applyFont="1" applyFill="1" applyBorder="1" applyAlignment="1">
      <alignment horizontal="left" vertical="center" wrapText="1"/>
    </xf>
    <xf numFmtId="49" fontId="43" fillId="29" borderId="49" xfId="3" applyNumberFormat="1" applyFont="1" applyFill="1" applyBorder="1" applyAlignment="1">
      <alignment vertical="center" wrapText="1"/>
    </xf>
    <xf numFmtId="0" fontId="43" fillId="28" borderId="10" xfId="6" applyFont="1" applyBorder="1" applyAlignment="1">
      <alignment horizontal="center" vertical="center"/>
    </xf>
    <xf numFmtId="9" fontId="43" fillId="28" borderId="8" xfId="6" applyNumberFormat="1" applyFont="1" applyBorder="1" applyAlignment="1">
      <alignment horizontal="center" vertical="center"/>
    </xf>
    <xf numFmtId="0" fontId="43" fillId="28" borderId="11" xfId="6" applyFont="1" applyBorder="1" applyAlignment="1">
      <alignment horizontal="center" vertical="center"/>
    </xf>
    <xf numFmtId="9" fontId="43" fillId="28" borderId="5" xfId="6" applyNumberFormat="1" applyFont="1" applyBorder="1" applyAlignment="1">
      <alignment horizontal="center" vertical="center"/>
    </xf>
    <xf numFmtId="0" fontId="43" fillId="28" borderId="1" xfId="6" applyFont="1" applyBorder="1" applyAlignment="1">
      <alignment horizontal="center" vertical="center"/>
    </xf>
    <xf numFmtId="9" fontId="43" fillId="28" borderId="24" xfId="6" applyNumberFormat="1" applyFont="1" applyBorder="1" applyAlignment="1">
      <alignment horizontal="center" vertical="center"/>
    </xf>
    <xf numFmtId="0" fontId="43" fillId="28" borderId="56" xfId="6" applyFont="1" applyBorder="1" applyAlignment="1">
      <alignment horizontal="center" vertical="center"/>
    </xf>
    <xf numFmtId="0" fontId="43" fillId="28" borderId="66" xfId="6" applyFont="1" applyBorder="1" applyAlignment="1">
      <alignment horizontal="center" vertical="center"/>
    </xf>
    <xf numFmtId="9" fontId="43" fillId="28" borderId="32" xfId="6" applyNumberFormat="1" applyFont="1" applyBorder="1" applyAlignment="1">
      <alignment horizontal="center" vertical="center"/>
    </xf>
    <xf numFmtId="0" fontId="43" fillId="28" borderId="67" xfId="6" applyFont="1" applyBorder="1" applyAlignment="1">
      <alignment horizontal="center" vertical="center"/>
    </xf>
    <xf numFmtId="0" fontId="17" fillId="28" borderId="56" xfId="3" applyFont="1" applyFill="1" applyBorder="1" applyAlignment="1">
      <alignment horizontal="center" vertical="center"/>
    </xf>
    <xf numFmtId="0" fontId="17" fillId="28" borderId="67" xfId="3" applyFont="1" applyFill="1" applyBorder="1" applyAlignment="1">
      <alignment horizontal="center" vertical="center"/>
    </xf>
    <xf numFmtId="0" fontId="17" fillId="7" borderId="32" xfId="3" applyFont="1" applyFill="1" applyBorder="1" applyAlignment="1">
      <alignment horizontal="center" vertical="center"/>
    </xf>
    <xf numFmtId="0" fontId="17" fillId="7" borderId="81" xfId="3" applyFont="1" applyFill="1" applyBorder="1" applyAlignment="1">
      <alignment horizontal="center" vertical="center"/>
    </xf>
    <xf numFmtId="0" fontId="17" fillId="7" borderId="38" xfId="3" applyFont="1" applyFill="1" applyBorder="1" applyAlignment="1">
      <alignment horizontal="center" vertical="center"/>
    </xf>
    <xf numFmtId="0" fontId="17" fillId="7" borderId="27" xfId="3" applyFont="1" applyFill="1" applyBorder="1" applyAlignment="1">
      <alignment horizontal="center" vertical="center"/>
    </xf>
    <xf numFmtId="0" fontId="17" fillId="7" borderId="93" xfId="3" applyFont="1" applyFill="1" applyBorder="1" applyAlignment="1">
      <alignment horizontal="center" vertical="center"/>
    </xf>
    <xf numFmtId="0" fontId="17" fillId="30" borderId="68" xfId="3" applyFont="1" applyFill="1" applyBorder="1" applyAlignment="1">
      <alignment horizontal="center" vertical="center"/>
    </xf>
    <xf numFmtId="0" fontId="17" fillId="11" borderId="13" xfId="3" applyFont="1" applyFill="1" applyBorder="1" applyAlignment="1">
      <alignment horizontal="center" vertical="center"/>
    </xf>
    <xf numFmtId="0" fontId="17" fillId="11" borderId="18" xfId="3" applyFont="1" applyFill="1" applyBorder="1" applyAlignment="1">
      <alignment horizontal="center" vertical="center"/>
    </xf>
    <xf numFmtId="0" fontId="17" fillId="30" borderId="33" xfId="4" applyFont="1" applyFill="1" applyBorder="1" applyAlignment="1">
      <alignment horizontal="center" vertical="center"/>
    </xf>
    <xf numFmtId="9" fontId="17" fillId="30" borderId="33" xfId="3" applyNumberFormat="1" applyFont="1" applyFill="1" applyBorder="1" applyAlignment="1">
      <alignment horizontal="center" vertical="center"/>
    </xf>
    <xf numFmtId="0" fontId="17" fillId="28" borderId="10" xfId="4" applyFont="1" applyFill="1" applyBorder="1" applyAlignment="1">
      <alignment horizontal="center" vertical="center"/>
    </xf>
    <xf numFmtId="9" fontId="17" fillId="28" borderId="10" xfId="3" applyNumberFormat="1" applyFont="1" applyFill="1" applyBorder="1" applyAlignment="1">
      <alignment horizontal="center" vertical="center"/>
    </xf>
    <xf numFmtId="0" fontId="17" fillId="28" borderId="11" xfId="4" applyFont="1" applyFill="1" applyBorder="1" applyAlignment="1">
      <alignment horizontal="center" vertical="center"/>
    </xf>
    <xf numFmtId="9" fontId="17" fillId="28" borderId="11" xfId="3" applyNumberFormat="1" applyFont="1" applyFill="1" applyBorder="1" applyAlignment="1">
      <alignment horizontal="center" vertical="center"/>
    </xf>
    <xf numFmtId="0" fontId="17" fillId="7" borderId="87" xfId="3" applyFont="1" applyFill="1" applyBorder="1" applyAlignment="1">
      <alignment horizontal="center" vertical="center"/>
    </xf>
    <xf numFmtId="0" fontId="17" fillId="8" borderId="105" xfId="3" applyFont="1" applyFill="1" applyBorder="1" applyAlignment="1">
      <alignment horizontal="right" vertical="center"/>
    </xf>
    <xf numFmtId="49" fontId="17" fillId="8" borderId="64" xfId="3" applyNumberFormat="1" applyFont="1" applyFill="1" applyBorder="1" applyAlignment="1">
      <alignment horizontal="left" vertical="center" wrapText="1"/>
    </xf>
    <xf numFmtId="0" fontId="17" fillId="8" borderId="36" xfId="3" applyFont="1" applyFill="1" applyBorder="1" applyAlignment="1">
      <alignment horizontal="center" vertical="center"/>
    </xf>
    <xf numFmtId="0" fontId="17" fillId="8" borderId="33" xfId="3" applyFont="1" applyFill="1" applyBorder="1" applyAlignment="1">
      <alignment horizontal="center" vertical="center"/>
    </xf>
    <xf numFmtId="0" fontId="17" fillId="8" borderId="103" xfId="3" applyFont="1" applyFill="1" applyBorder="1" applyAlignment="1">
      <alignment horizontal="right" vertical="center"/>
    </xf>
    <xf numFmtId="0" fontId="17" fillId="8" borderId="10" xfId="3" applyFont="1" applyFill="1" applyBorder="1" applyAlignment="1">
      <alignment horizontal="center" vertical="center"/>
    </xf>
    <xf numFmtId="0" fontId="17" fillId="8" borderId="39" xfId="3" applyFont="1" applyFill="1" applyBorder="1" applyAlignment="1">
      <alignment horizontal="right" vertical="center"/>
    </xf>
    <xf numFmtId="0" fontId="17" fillId="8" borderId="11" xfId="3" applyFont="1" applyFill="1" applyBorder="1" applyAlignment="1">
      <alignment horizontal="center" vertical="center"/>
    </xf>
    <xf numFmtId="0" fontId="17" fillId="8" borderId="10" xfId="3" applyFont="1" applyFill="1" applyBorder="1" applyAlignment="1">
      <alignment vertical="center"/>
    </xf>
    <xf numFmtId="0" fontId="17" fillId="8" borderId="11" xfId="3" applyFont="1" applyFill="1" applyBorder="1" applyAlignment="1">
      <alignment vertical="center"/>
    </xf>
    <xf numFmtId="0" fontId="17" fillId="8" borderId="104" xfId="3" applyFont="1" applyFill="1" applyBorder="1" applyAlignment="1">
      <alignment horizontal="right" vertical="center"/>
    </xf>
    <xf numFmtId="0" fontId="17" fillId="31" borderId="103" xfId="3" applyFont="1" applyFill="1" applyBorder="1" applyAlignment="1">
      <alignment horizontal="right" vertical="center"/>
    </xf>
    <xf numFmtId="0" fontId="17" fillId="31" borderId="10" xfId="3" applyFont="1" applyFill="1" applyBorder="1" applyAlignment="1">
      <alignment horizontal="center" vertical="center"/>
    </xf>
    <xf numFmtId="0" fontId="17" fillId="31" borderId="39" xfId="3" applyFont="1" applyFill="1" applyBorder="1" applyAlignment="1">
      <alignment horizontal="right" vertical="center"/>
    </xf>
    <xf numFmtId="0" fontId="17" fillId="31" borderId="11" xfId="3" applyFont="1" applyFill="1" applyBorder="1" applyAlignment="1">
      <alignment horizontal="center" vertical="center"/>
    </xf>
    <xf numFmtId="0" fontId="17" fillId="31" borderId="10" xfId="3" applyFont="1" applyFill="1" applyBorder="1" applyAlignment="1">
      <alignment vertical="center"/>
    </xf>
    <xf numFmtId="0" fontId="24" fillId="9" borderId="12" xfId="3" applyFont="1" applyFill="1" applyBorder="1" applyAlignment="1">
      <alignment vertical="center" wrapText="1"/>
    </xf>
    <xf numFmtId="0" fontId="23" fillId="9" borderId="54" xfId="3" applyFont="1" applyFill="1" applyBorder="1" applyAlignment="1">
      <alignment vertical="center" wrapText="1"/>
    </xf>
    <xf numFmtId="0" fontId="17" fillId="8" borderId="55" xfId="3" applyFont="1" applyFill="1" applyBorder="1" applyAlignment="1">
      <alignment horizontal="center" vertical="center"/>
    </xf>
    <xf numFmtId="0" fontId="17" fillId="8" borderId="1" xfId="3" applyFont="1" applyFill="1" applyBorder="1" applyAlignment="1">
      <alignment horizontal="center" vertical="center"/>
    </xf>
    <xf numFmtId="0" fontId="17" fillId="8" borderId="65" xfId="3" applyFont="1" applyFill="1" applyBorder="1" applyAlignment="1">
      <alignment horizontal="center" vertical="center"/>
    </xf>
    <xf numFmtId="0" fontId="17" fillId="8" borderId="66" xfId="3" applyFont="1" applyFill="1" applyBorder="1" applyAlignment="1">
      <alignment horizontal="center" vertical="center"/>
    </xf>
    <xf numFmtId="0" fontId="17" fillId="8" borderId="71" xfId="3" applyFont="1" applyFill="1" applyBorder="1" applyAlignment="1">
      <alignment horizontal="center" vertical="center"/>
    </xf>
    <xf numFmtId="0" fontId="17" fillId="8" borderId="72" xfId="3" applyFont="1" applyFill="1" applyBorder="1" applyAlignment="1">
      <alignment horizontal="center" vertical="center"/>
    </xf>
    <xf numFmtId="0" fontId="17" fillId="8" borderId="9" xfId="3" applyFont="1" applyFill="1" applyBorder="1" applyAlignment="1">
      <alignment horizontal="center" vertical="center"/>
    </xf>
    <xf numFmtId="0" fontId="17" fillId="8" borderId="17" xfId="3" applyFont="1" applyFill="1" applyBorder="1" applyAlignment="1">
      <alignment horizontal="center" vertical="center"/>
    </xf>
    <xf numFmtId="0" fontId="17" fillId="8" borderId="22" xfId="3" applyFont="1" applyFill="1" applyBorder="1" applyAlignment="1">
      <alignment horizontal="center" vertical="center"/>
    </xf>
    <xf numFmtId="0" fontId="17" fillId="8" borderId="14" xfId="3" applyFont="1" applyFill="1" applyBorder="1" applyAlignment="1">
      <alignment horizontal="center" vertical="center"/>
    </xf>
    <xf numFmtId="0" fontId="17" fillId="8" borderId="31" xfId="3" applyFont="1" applyFill="1" applyBorder="1" applyAlignment="1">
      <alignment horizontal="center" vertical="center"/>
    </xf>
    <xf numFmtId="0" fontId="17" fillId="8" borderId="7" xfId="3" applyFont="1" applyFill="1" applyBorder="1" applyAlignment="1">
      <alignment horizontal="center" vertical="center"/>
    </xf>
    <xf numFmtId="0" fontId="17" fillId="8" borderId="80" xfId="3" applyFont="1" applyFill="1" applyBorder="1" applyAlignment="1">
      <alignment horizontal="center" vertical="center"/>
    </xf>
    <xf numFmtId="0" fontId="17" fillId="8" borderId="88" xfId="3" applyFont="1" applyFill="1" applyBorder="1" applyAlignment="1">
      <alignment horizontal="center" vertical="center"/>
    </xf>
    <xf numFmtId="49" fontId="22" fillId="8" borderId="79" xfId="3" applyNumberFormat="1" applyFont="1" applyFill="1" applyBorder="1" applyAlignment="1">
      <alignment horizontal="center" vertical="center" wrapText="1"/>
    </xf>
    <xf numFmtId="0" fontId="22" fillId="8" borderId="14" xfId="3" applyFont="1" applyFill="1" applyBorder="1" applyAlignment="1">
      <alignment horizontal="center" vertical="center"/>
    </xf>
    <xf numFmtId="0" fontId="47" fillId="8" borderId="33" xfId="3" applyFont="1" applyFill="1" applyBorder="1" applyAlignment="1">
      <alignment horizontal="center" vertical="center"/>
    </xf>
    <xf numFmtId="49" fontId="22" fillId="8" borderId="71" xfId="3" applyNumberFormat="1" applyFont="1" applyFill="1" applyBorder="1" applyAlignment="1">
      <alignment vertical="center" wrapText="1"/>
    </xf>
    <xf numFmtId="0" fontId="19" fillId="8" borderId="19" xfId="3" applyFont="1" applyFill="1" applyBorder="1" applyAlignment="1">
      <alignment horizontal="center" vertical="center"/>
    </xf>
    <xf numFmtId="0" fontId="17" fillId="8" borderId="86" xfId="3" applyFont="1" applyFill="1" applyBorder="1" applyAlignment="1">
      <alignment horizontal="center" vertical="center"/>
    </xf>
    <xf numFmtId="0" fontId="17" fillId="8" borderId="83" xfId="3" applyFont="1" applyFill="1" applyBorder="1" applyAlignment="1">
      <alignment horizontal="center" vertical="center"/>
    </xf>
    <xf numFmtId="0" fontId="17" fillId="8" borderId="17" xfId="3" applyFont="1" applyFill="1" applyBorder="1" applyAlignment="1">
      <alignment vertical="center"/>
    </xf>
    <xf numFmtId="0" fontId="17" fillId="8" borderId="22" xfId="3" applyFont="1" applyFill="1" applyBorder="1" applyAlignment="1">
      <alignment vertical="center"/>
    </xf>
    <xf numFmtId="0" fontId="17" fillId="31" borderId="55" xfId="3" applyFont="1" applyFill="1" applyBorder="1" applyAlignment="1">
      <alignment horizontal="center" vertical="center"/>
    </xf>
    <xf numFmtId="0" fontId="17" fillId="31" borderId="1" xfId="3" applyFont="1" applyFill="1" applyBorder="1" applyAlignment="1">
      <alignment horizontal="center" vertical="center"/>
    </xf>
    <xf numFmtId="0" fontId="17" fillId="31" borderId="65" xfId="3" applyFont="1" applyFill="1" applyBorder="1" applyAlignment="1">
      <alignment horizontal="center" vertical="center"/>
    </xf>
    <xf numFmtId="0" fontId="17" fillId="31" borderId="66" xfId="3" applyFont="1" applyFill="1" applyBorder="1" applyAlignment="1">
      <alignment horizontal="center" vertical="center"/>
    </xf>
    <xf numFmtId="0" fontId="17" fillId="31" borderId="31" xfId="3" applyFont="1" applyFill="1" applyBorder="1" applyAlignment="1">
      <alignment horizontal="center" vertical="center"/>
    </xf>
    <xf numFmtId="0" fontId="17" fillId="31" borderId="7" xfId="3" applyFont="1" applyFill="1" applyBorder="1" applyAlignment="1">
      <alignment horizontal="center" vertical="center"/>
    </xf>
    <xf numFmtId="0" fontId="17" fillId="31" borderId="88" xfId="3" applyFont="1" applyFill="1" applyBorder="1" applyAlignment="1">
      <alignment horizontal="center" vertical="center"/>
    </xf>
    <xf numFmtId="49" fontId="22" fillId="31" borderId="65" xfId="3" applyNumberFormat="1" applyFont="1" applyFill="1" applyBorder="1" applyAlignment="1">
      <alignment horizontal="center" vertical="center" wrapText="1"/>
    </xf>
    <xf numFmtId="0" fontId="22" fillId="31" borderId="66" xfId="3" applyFont="1" applyFill="1" applyBorder="1" applyAlignment="1">
      <alignment horizontal="center" vertical="center"/>
    </xf>
    <xf numFmtId="0" fontId="17" fillId="31" borderId="3" xfId="3" applyFont="1" applyFill="1" applyBorder="1" applyAlignment="1">
      <alignment horizontal="center" vertical="center"/>
    </xf>
    <xf numFmtId="0" fontId="47" fillId="31" borderId="66" xfId="3" applyFont="1" applyFill="1" applyBorder="1" applyAlignment="1">
      <alignment horizontal="center" vertical="center"/>
    </xf>
    <xf numFmtId="0" fontId="17" fillId="31" borderId="11" xfId="3" applyFont="1" applyFill="1" applyBorder="1" applyAlignment="1">
      <alignment vertical="center"/>
    </xf>
    <xf numFmtId="0" fontId="17" fillId="31" borderId="86" xfId="3" applyFont="1" applyFill="1" applyBorder="1" applyAlignment="1">
      <alignment horizontal="center" vertical="center"/>
    </xf>
    <xf numFmtId="49" fontId="22" fillId="31" borderId="88" xfId="3" applyNumberFormat="1" applyFont="1" applyFill="1" applyBorder="1" applyAlignment="1">
      <alignment vertical="center" wrapText="1"/>
    </xf>
    <xf numFmtId="0" fontId="17" fillId="30" borderId="28" xfId="3" applyFont="1" applyFill="1" applyBorder="1" applyAlignment="1">
      <alignment horizontal="center" vertical="center"/>
    </xf>
    <xf numFmtId="0" fontId="17" fillId="30" borderId="1" xfId="4" applyFont="1" applyFill="1" applyBorder="1" applyAlignment="1">
      <alignment horizontal="center" vertical="center"/>
    </xf>
    <xf numFmtId="9" fontId="17" fillId="30" borderId="1" xfId="3" applyNumberFormat="1" applyFont="1" applyFill="1" applyBorder="1" applyAlignment="1">
      <alignment horizontal="center" vertical="center"/>
    </xf>
    <xf numFmtId="0" fontId="17" fillId="30" borderId="2" xfId="3" applyFont="1" applyFill="1" applyBorder="1" applyAlignment="1">
      <alignment horizontal="center" vertical="center"/>
    </xf>
    <xf numFmtId="0" fontId="17" fillId="30" borderId="27" xfId="3" applyFont="1" applyFill="1" applyBorder="1" applyAlignment="1">
      <alignment horizontal="center" vertical="center"/>
    </xf>
    <xf numFmtId="0" fontId="17" fillId="30" borderId="84" xfId="3" applyFont="1" applyFill="1" applyBorder="1" applyAlignment="1">
      <alignment horizontal="center" vertical="center"/>
    </xf>
    <xf numFmtId="0" fontId="17" fillId="30" borderId="56" xfId="3" applyFont="1" applyFill="1" applyBorder="1" applyAlignment="1">
      <alignment horizontal="center" vertical="center"/>
    </xf>
    <xf numFmtId="0" fontId="17" fillId="30" borderId="87" xfId="3" applyFont="1" applyFill="1" applyBorder="1" applyAlignment="1">
      <alignment horizontal="center" vertical="center"/>
    </xf>
    <xf numFmtId="0" fontId="17" fillId="30" borderId="17" xfId="4" applyFont="1" applyFill="1" applyBorder="1" applyAlignment="1">
      <alignment horizontal="center" vertical="center"/>
    </xf>
    <xf numFmtId="9" fontId="17" fillId="30" borderId="17" xfId="3" applyNumberFormat="1" applyFont="1" applyFill="1" applyBorder="1" applyAlignment="1">
      <alignment horizontal="center" vertical="center"/>
    </xf>
    <xf numFmtId="0" fontId="17" fillId="30" borderId="19" xfId="3" applyFont="1" applyFill="1" applyBorder="1" applyAlignment="1">
      <alignment horizontal="center" vertical="center"/>
    </xf>
    <xf numFmtId="0" fontId="17" fillId="30" borderId="25" xfId="3" applyFont="1" applyFill="1" applyBorder="1" applyAlignment="1">
      <alignment horizontal="center" vertical="center"/>
    </xf>
    <xf numFmtId="0" fontId="17" fillId="30" borderId="28" xfId="4" applyFont="1" applyFill="1" applyBorder="1" applyAlignment="1">
      <alignment horizontal="center" vertical="center"/>
    </xf>
    <xf numFmtId="0" fontId="17" fillId="30" borderId="66" xfId="4" applyFont="1" applyFill="1" applyBorder="1" applyAlignment="1">
      <alignment horizontal="center" vertical="center"/>
    </xf>
    <xf numFmtId="9" fontId="17" fillId="30" borderId="66" xfId="3" applyNumberFormat="1" applyFont="1" applyFill="1" applyBorder="1" applyAlignment="1">
      <alignment horizontal="center" vertical="center"/>
    </xf>
    <xf numFmtId="0" fontId="17" fillId="30" borderId="81" xfId="3" applyFont="1" applyFill="1" applyBorder="1" applyAlignment="1">
      <alignment horizontal="center" vertical="center"/>
    </xf>
    <xf numFmtId="0" fontId="17" fillId="30" borderId="67" xfId="3" applyFont="1" applyFill="1" applyBorder="1" applyAlignment="1">
      <alignment horizontal="center" vertical="center"/>
    </xf>
    <xf numFmtId="9" fontId="17" fillId="30" borderId="28" xfId="3" applyNumberFormat="1" applyFont="1" applyFill="1" applyBorder="1" applyAlignment="1">
      <alignment horizontal="center" vertical="center"/>
    </xf>
    <xf numFmtId="0" fontId="17" fillId="30" borderId="74" xfId="4" applyFont="1" applyFill="1" applyBorder="1" applyAlignment="1">
      <alignment horizontal="center" vertical="center"/>
    </xf>
    <xf numFmtId="9" fontId="17" fillId="30" borderId="74" xfId="3" applyNumberFormat="1" applyFont="1" applyFill="1" applyBorder="1" applyAlignment="1">
      <alignment horizontal="center" vertical="center"/>
    </xf>
    <xf numFmtId="0" fontId="17" fillId="30" borderId="75" xfId="3" applyFont="1" applyFill="1" applyBorder="1" applyAlignment="1">
      <alignment horizontal="center" vertical="center"/>
    </xf>
    <xf numFmtId="0" fontId="17" fillId="30" borderId="79" xfId="4" applyFont="1" applyFill="1" applyBorder="1" applyAlignment="1">
      <alignment horizontal="center" vertical="center"/>
    </xf>
    <xf numFmtId="0" fontId="17" fillId="30" borderId="68" xfId="4" applyFont="1" applyFill="1" applyBorder="1" applyAlignment="1">
      <alignment horizontal="center" vertical="center"/>
    </xf>
    <xf numFmtId="0" fontId="17" fillId="28" borderId="1" xfId="4" applyFont="1" applyFill="1" applyBorder="1" applyAlignment="1">
      <alignment horizontal="center" vertical="center"/>
    </xf>
    <xf numFmtId="9" fontId="17" fillId="28" borderId="1" xfId="3" applyNumberFormat="1" applyFont="1" applyFill="1" applyBorder="1" applyAlignment="1">
      <alignment horizontal="center" vertical="center"/>
    </xf>
    <xf numFmtId="0" fontId="17" fillId="28" borderId="2" xfId="3" applyFont="1" applyFill="1" applyBorder="1" applyAlignment="1">
      <alignment horizontal="center" vertical="center"/>
    </xf>
    <xf numFmtId="0" fontId="17" fillId="28" borderId="27" xfId="3" applyFont="1" applyFill="1" applyBorder="1" applyAlignment="1">
      <alignment horizontal="center" vertical="center"/>
    </xf>
    <xf numFmtId="0" fontId="17" fillId="28" borderId="84" xfId="3" applyFont="1" applyFill="1" applyBorder="1" applyAlignment="1">
      <alignment horizontal="center" vertical="center"/>
    </xf>
    <xf numFmtId="9" fontId="17" fillId="28" borderId="10" xfId="4" applyNumberFormat="1" applyFont="1" applyFill="1" applyBorder="1" applyAlignment="1">
      <alignment horizontal="center" vertical="center"/>
    </xf>
    <xf numFmtId="0" fontId="17" fillId="28" borderId="27" xfId="4" applyFont="1" applyFill="1" applyBorder="1" applyAlignment="1">
      <alignment horizontal="center" vertical="center"/>
    </xf>
    <xf numFmtId="0" fontId="17" fillId="28" borderId="66" xfId="4" applyFont="1" applyFill="1" applyBorder="1" applyAlignment="1">
      <alignment horizontal="center" vertical="center"/>
    </xf>
    <xf numFmtId="9" fontId="17" fillId="28" borderId="66" xfId="3" applyNumberFormat="1" applyFont="1" applyFill="1" applyBorder="1" applyAlignment="1">
      <alignment horizontal="center" vertical="center"/>
    </xf>
    <xf numFmtId="0" fontId="17" fillId="28" borderId="81" xfId="3" applyFont="1" applyFill="1" applyBorder="1" applyAlignment="1">
      <alignment horizontal="center" vertical="center"/>
    </xf>
    <xf numFmtId="0" fontId="17" fillId="28" borderId="22" xfId="4" applyFont="1" applyFill="1" applyBorder="1" applyAlignment="1">
      <alignment horizontal="center" vertical="center"/>
    </xf>
    <xf numFmtId="9" fontId="17" fillId="28" borderId="22" xfId="3" applyNumberFormat="1" applyFont="1" applyFill="1" applyBorder="1" applyAlignment="1">
      <alignment horizontal="center" vertical="center"/>
    </xf>
    <xf numFmtId="9" fontId="17" fillId="28" borderId="66" xfId="4" applyNumberFormat="1" applyFont="1" applyFill="1" applyBorder="1" applyAlignment="1">
      <alignment horizontal="center" vertical="center"/>
    </xf>
    <xf numFmtId="0" fontId="17" fillId="28" borderId="67" xfId="4" applyFont="1" applyFill="1" applyBorder="1" applyAlignment="1">
      <alignment horizontal="center" vertical="center"/>
    </xf>
    <xf numFmtId="0" fontId="17" fillId="7" borderId="54" xfId="3" applyFont="1" applyFill="1" applyBorder="1" applyAlignment="1">
      <alignment vertical="center"/>
    </xf>
    <xf numFmtId="49" fontId="17" fillId="8" borderId="64" xfId="3" applyNumberFormat="1" applyFont="1" applyFill="1" applyBorder="1" applyAlignment="1">
      <alignment vertical="center" wrapText="1"/>
    </xf>
    <xf numFmtId="49" fontId="17" fillId="31" borderId="94" xfId="3" applyNumberFormat="1" applyFont="1" applyFill="1" applyBorder="1" applyAlignment="1">
      <alignment vertical="center" wrapText="1"/>
    </xf>
    <xf numFmtId="49" fontId="17" fillId="31" borderId="49" xfId="3" applyNumberFormat="1" applyFont="1" applyFill="1" applyBorder="1" applyAlignment="1">
      <alignment vertical="center" wrapText="1"/>
    </xf>
    <xf numFmtId="49" fontId="17" fillId="8" borderId="49" xfId="0" applyNumberFormat="1" applyFont="1" applyFill="1" applyBorder="1" applyAlignment="1">
      <alignment vertical="center" wrapText="1"/>
    </xf>
    <xf numFmtId="49" fontId="17" fillId="8" borderId="94" xfId="0" applyNumberFormat="1" applyFont="1" applyFill="1" applyBorder="1" applyAlignment="1">
      <alignment vertical="center" wrapText="1"/>
    </xf>
    <xf numFmtId="49" fontId="17" fillId="31" borderId="94" xfId="0" applyNumberFormat="1" applyFont="1" applyFill="1" applyBorder="1" applyAlignment="1">
      <alignment horizontal="left" vertical="center" wrapText="1"/>
    </xf>
    <xf numFmtId="49" fontId="17" fillId="8" borderId="49" xfId="3" applyNumberFormat="1" applyFont="1" applyFill="1" applyBorder="1" applyAlignment="1">
      <alignment vertical="center" wrapText="1"/>
    </xf>
    <xf numFmtId="49" fontId="17" fillId="8" borderId="29" xfId="3" applyNumberFormat="1" applyFont="1" applyFill="1" applyBorder="1" applyAlignment="1">
      <alignment horizontal="left" vertical="center" wrapText="1"/>
    </xf>
    <xf numFmtId="49" fontId="17" fillId="8" borderId="26" xfId="3" applyNumberFormat="1" applyFont="1" applyFill="1" applyBorder="1" applyAlignment="1">
      <alignment horizontal="left" vertical="center" wrapText="1"/>
    </xf>
    <xf numFmtId="49" fontId="17" fillId="8" borderId="62" xfId="0" applyNumberFormat="1" applyFont="1" applyFill="1" applyBorder="1" applyAlignment="1">
      <alignment vertical="center"/>
    </xf>
    <xf numFmtId="49" fontId="17" fillId="31" borderId="49" xfId="3" applyNumberFormat="1" applyFont="1" applyFill="1" applyBorder="1" applyAlignment="1">
      <alignment horizontal="left" vertical="center" wrapText="1"/>
    </xf>
    <xf numFmtId="0" fontId="17" fillId="31" borderId="106" xfId="3" applyFont="1" applyFill="1" applyBorder="1" applyAlignment="1">
      <alignment horizontal="right" vertical="center"/>
    </xf>
    <xf numFmtId="0" fontId="17" fillId="31" borderId="107" xfId="3" applyFont="1" applyFill="1" applyBorder="1" applyAlignment="1">
      <alignment horizontal="right" vertical="center"/>
    </xf>
    <xf numFmtId="0" fontId="17" fillId="8" borderId="107" xfId="3" applyFont="1" applyFill="1" applyBorder="1" applyAlignment="1">
      <alignment horizontal="right" vertical="center"/>
    </xf>
    <xf numFmtId="0" fontId="17" fillId="8" borderId="106" xfId="3" applyFont="1" applyFill="1" applyBorder="1" applyAlignment="1">
      <alignment horizontal="right" vertical="center"/>
    </xf>
    <xf numFmtId="0" fontId="17" fillId="8" borderId="101" xfId="3" applyFont="1" applyFill="1" applyBorder="1" applyAlignment="1">
      <alignment horizontal="right" vertical="center"/>
    </xf>
    <xf numFmtId="0" fontId="17" fillId="8" borderId="100" xfId="3" applyFont="1" applyFill="1" applyBorder="1" applyAlignment="1">
      <alignment horizontal="right" vertical="center"/>
    </xf>
    <xf numFmtId="0" fontId="17" fillId="24" borderId="20" xfId="3" applyFont="1" applyFill="1" applyBorder="1" applyAlignment="1">
      <alignment horizontal="right" vertical="center"/>
    </xf>
    <xf numFmtId="0" fontId="19" fillId="8" borderId="18" xfId="3" applyFont="1" applyFill="1" applyBorder="1" applyAlignment="1">
      <alignment horizontal="center" vertical="center"/>
    </xf>
    <xf numFmtId="49" fontId="17" fillId="31" borderId="94" xfId="3" applyNumberFormat="1" applyFont="1" applyFill="1" applyBorder="1" applyAlignment="1">
      <alignment horizontal="left" vertical="center" wrapText="1"/>
    </xf>
    <xf numFmtId="49" fontId="17" fillId="8" borderId="49" xfId="0" applyNumberFormat="1" applyFont="1" applyFill="1" applyBorder="1" applyAlignment="1">
      <alignment horizontal="left" vertical="center" wrapText="1"/>
    </xf>
    <xf numFmtId="49" fontId="17" fillId="8" borderId="57" xfId="3" applyNumberFormat="1" applyFont="1" applyFill="1" applyBorder="1" applyAlignment="1">
      <alignment horizontal="left" vertical="center" wrapText="1"/>
    </xf>
    <xf numFmtId="49" fontId="17" fillId="8" borderId="94" xfId="0" applyNumberFormat="1" applyFont="1" applyFill="1" applyBorder="1" applyAlignment="1">
      <alignment horizontal="left" vertical="center" wrapText="1"/>
    </xf>
    <xf numFmtId="49" fontId="17" fillId="8" borderId="49" xfId="3" applyNumberFormat="1" applyFont="1" applyFill="1" applyBorder="1" applyAlignment="1">
      <alignment horizontal="left" vertical="center" wrapText="1"/>
    </xf>
    <xf numFmtId="49" fontId="17" fillId="8" borderId="62" xfId="0" applyNumberFormat="1" applyFont="1" applyFill="1" applyBorder="1" applyAlignment="1">
      <alignment horizontal="left" vertical="center"/>
    </xf>
    <xf numFmtId="49" fontId="17" fillId="8" borderId="94" xfId="3" applyNumberFormat="1" applyFont="1" applyFill="1" applyBorder="1" applyAlignment="1">
      <alignment horizontal="left" vertical="center" wrapText="1"/>
    </xf>
    <xf numFmtId="0" fontId="17" fillId="28" borderId="17" xfId="4" applyFont="1" applyFill="1" applyBorder="1" applyAlignment="1">
      <alignment horizontal="center" vertical="center"/>
    </xf>
    <xf numFmtId="9" fontId="17" fillId="28" borderId="17" xfId="3" applyNumberFormat="1" applyFont="1" applyFill="1" applyBorder="1" applyAlignment="1">
      <alignment horizontal="center" vertical="center"/>
    </xf>
    <xf numFmtId="0" fontId="17" fillId="28" borderId="11" xfId="0" applyFont="1" applyFill="1" applyBorder="1" applyAlignment="1">
      <alignment horizontal="center" vertical="center"/>
    </xf>
    <xf numFmtId="0" fontId="17" fillId="7" borderId="9" xfId="3" applyFont="1" applyFill="1" applyBorder="1" applyAlignment="1">
      <alignment horizontal="center" vertical="center"/>
    </xf>
    <xf numFmtId="0" fontId="17" fillId="7" borderId="17" xfId="3" applyFont="1" applyFill="1" applyBorder="1" applyAlignment="1">
      <alignment vertical="center"/>
    </xf>
    <xf numFmtId="0" fontId="17" fillId="26" borderId="88" xfId="3" applyFont="1" applyFill="1" applyBorder="1" applyAlignment="1">
      <alignment horizontal="center" vertical="center"/>
    </xf>
    <xf numFmtId="0" fontId="47" fillId="26" borderId="66" xfId="3" applyFont="1" applyFill="1" applyBorder="1" applyAlignment="1">
      <alignment horizontal="center" vertical="center"/>
    </xf>
    <xf numFmtId="49" fontId="17" fillId="26" borderId="49" xfId="3" applyNumberFormat="1" applyFont="1" applyFill="1" applyBorder="1" applyAlignment="1">
      <alignment horizontal="left" vertical="center" wrapText="1"/>
    </xf>
    <xf numFmtId="49" fontId="17" fillId="7" borderId="92" xfId="3" applyNumberFormat="1" applyFont="1" applyFill="1" applyBorder="1" applyAlignment="1">
      <alignment horizontal="left" vertical="center" wrapText="1"/>
    </xf>
    <xf numFmtId="49" fontId="17" fillId="7" borderId="8" xfId="3" applyNumberFormat="1" applyFont="1" applyFill="1" applyBorder="1" applyAlignment="1">
      <alignment horizontal="left" vertical="center" wrapText="1"/>
    </xf>
    <xf numFmtId="49" fontId="17" fillId="26" borderId="92" xfId="3" applyNumberFormat="1" applyFont="1" applyFill="1" applyBorder="1" applyAlignment="1">
      <alignment vertical="center" wrapText="1"/>
    </xf>
    <xf numFmtId="0" fontId="17" fillId="26" borderId="5" xfId="0" applyFont="1" applyFill="1" applyBorder="1" applyAlignment="1">
      <alignment horizontal="left" vertical="center" wrapText="1"/>
    </xf>
    <xf numFmtId="49" fontId="17" fillId="7" borderId="30" xfId="3" applyNumberFormat="1" applyFont="1" applyFill="1" applyBorder="1" applyAlignment="1">
      <alignment horizontal="left" vertical="center" wrapText="1"/>
    </xf>
    <xf numFmtId="49" fontId="17" fillId="7" borderId="92" xfId="3" applyNumberFormat="1" applyFont="1" applyFill="1" applyBorder="1" applyAlignment="1">
      <alignment horizontal="left" vertical="center"/>
    </xf>
    <xf numFmtId="49" fontId="17" fillId="7" borderId="24" xfId="0" applyNumberFormat="1" applyFont="1" applyFill="1" applyBorder="1" applyAlignment="1">
      <alignment horizontal="left" vertical="center" wrapText="1"/>
    </xf>
    <xf numFmtId="0" fontId="17" fillId="7" borderId="94" xfId="3" applyFont="1" applyFill="1" applyBorder="1" applyAlignment="1">
      <alignment horizontal="center" vertical="center"/>
    </xf>
    <xf numFmtId="0" fontId="17" fillId="18" borderId="105" xfId="3" applyFont="1" applyFill="1" applyBorder="1" applyAlignment="1">
      <alignment horizontal="right" vertical="center"/>
    </xf>
    <xf numFmtId="49" fontId="17" fillId="18" borderId="64" xfId="3" applyNumberFormat="1" applyFont="1" applyFill="1" applyBorder="1" applyAlignment="1">
      <alignment vertical="center" wrapText="1"/>
    </xf>
    <xf numFmtId="0" fontId="17" fillId="18" borderId="7" xfId="3" applyFont="1" applyFill="1" applyBorder="1" applyAlignment="1">
      <alignment horizontal="center" vertical="center"/>
    </xf>
    <xf numFmtId="0" fontId="17" fillId="18" borderId="11" xfId="3" applyFont="1" applyFill="1" applyBorder="1" applyAlignment="1">
      <alignment horizontal="center" vertical="center"/>
    </xf>
    <xf numFmtId="0" fontId="17" fillId="18" borderId="106" xfId="3" applyFont="1" applyFill="1" applyBorder="1" applyAlignment="1">
      <alignment horizontal="right" vertical="center"/>
    </xf>
    <xf numFmtId="0" fontId="17" fillId="18" borderId="3" xfId="3" applyFont="1" applyFill="1" applyBorder="1" applyAlignment="1">
      <alignment horizontal="center" vertical="center"/>
    </xf>
    <xf numFmtId="0" fontId="17" fillId="18" borderId="1" xfId="3" applyFont="1" applyFill="1" applyBorder="1" applyAlignment="1">
      <alignment horizontal="center" vertical="center"/>
    </xf>
    <xf numFmtId="0" fontId="17" fillId="18" borderId="103" xfId="3" applyFont="1" applyFill="1" applyBorder="1" applyAlignment="1">
      <alignment horizontal="right" vertical="center"/>
    </xf>
    <xf numFmtId="0" fontId="17" fillId="18" borderId="10" xfId="3" applyFont="1" applyFill="1" applyBorder="1" applyAlignment="1">
      <alignment horizontal="center" vertical="center"/>
    </xf>
    <xf numFmtId="0" fontId="17" fillId="18" borderId="39" xfId="3" applyFont="1" applyFill="1" applyBorder="1" applyAlignment="1">
      <alignment horizontal="right" vertical="center"/>
    </xf>
    <xf numFmtId="0" fontId="17" fillId="18" borderId="107" xfId="3" applyFont="1" applyFill="1" applyBorder="1" applyAlignment="1">
      <alignment horizontal="right" vertical="center"/>
    </xf>
    <xf numFmtId="0" fontId="17" fillId="18" borderId="31" xfId="3" applyFont="1" applyFill="1" applyBorder="1" applyAlignment="1">
      <alignment horizontal="center" vertical="center"/>
    </xf>
    <xf numFmtId="49" fontId="17" fillId="18" borderId="49" xfId="3" applyNumberFormat="1" applyFont="1" applyFill="1" applyBorder="1" applyAlignment="1">
      <alignment vertical="center"/>
    </xf>
    <xf numFmtId="49" fontId="17" fillId="18" borderId="29" xfId="3" applyNumberFormat="1" applyFont="1" applyFill="1" applyBorder="1" applyAlignment="1">
      <alignment vertical="center" wrapText="1"/>
    </xf>
    <xf numFmtId="49" fontId="17" fillId="18" borderId="57" xfId="0" applyNumberFormat="1" applyFont="1" applyFill="1" applyBorder="1" applyAlignment="1">
      <alignment vertical="center" wrapText="1"/>
    </xf>
    <xf numFmtId="49" fontId="17" fillId="18" borderId="94" xfId="3" applyNumberFormat="1" applyFont="1" applyFill="1" applyBorder="1" applyAlignment="1">
      <alignment horizontal="left" vertical="center" wrapText="1"/>
    </xf>
    <xf numFmtId="0" fontId="17" fillId="18" borderId="101" xfId="3" applyFont="1" applyFill="1" applyBorder="1" applyAlignment="1">
      <alignment horizontal="right" vertical="center"/>
    </xf>
    <xf numFmtId="49" fontId="17" fillId="18" borderId="29" xfId="3" applyNumberFormat="1" applyFont="1" applyFill="1" applyBorder="1" applyAlignment="1">
      <alignment horizontal="left" vertical="center" wrapText="1"/>
    </xf>
    <xf numFmtId="0" fontId="17" fillId="18" borderId="9" xfId="3" applyFont="1" applyFill="1" applyBorder="1" applyAlignment="1">
      <alignment horizontal="center" vertical="center"/>
    </xf>
    <xf numFmtId="0" fontId="17" fillId="18" borderId="17" xfId="3" applyFont="1" applyFill="1" applyBorder="1" applyAlignment="1">
      <alignment horizontal="center" vertical="center"/>
    </xf>
    <xf numFmtId="0" fontId="17" fillId="18" borderId="14" xfId="3" applyFont="1" applyFill="1" applyBorder="1" applyAlignment="1">
      <alignment horizontal="center" vertical="center"/>
    </xf>
    <xf numFmtId="0" fontId="17" fillId="18" borderId="104" xfId="3" applyFont="1" applyFill="1" applyBorder="1" applyAlignment="1">
      <alignment horizontal="right" vertical="center"/>
    </xf>
    <xf numFmtId="49" fontId="17" fillId="18" borderId="26" xfId="3" applyNumberFormat="1" applyFont="1" applyFill="1" applyBorder="1" applyAlignment="1">
      <alignment horizontal="left" vertical="center" wrapText="1"/>
    </xf>
    <xf numFmtId="0" fontId="17" fillId="18" borderId="72" xfId="3" applyFont="1" applyFill="1" applyBorder="1" applyAlignment="1">
      <alignment horizontal="center" vertical="center"/>
    </xf>
    <xf numFmtId="0" fontId="17" fillId="18" borderId="22" xfId="3" applyFont="1" applyFill="1" applyBorder="1" applyAlignment="1">
      <alignment horizontal="center" vertical="center"/>
    </xf>
    <xf numFmtId="0" fontId="17" fillId="18" borderId="100" xfId="3" applyFont="1" applyFill="1" applyBorder="1" applyAlignment="1">
      <alignment horizontal="right" vertical="center"/>
    </xf>
    <xf numFmtId="49" fontId="17" fillId="18" borderId="62" xfId="3" applyNumberFormat="1" applyFont="1" applyFill="1" applyBorder="1" applyAlignment="1">
      <alignment vertical="center"/>
    </xf>
    <xf numFmtId="0" fontId="1" fillId="18" borderId="10" xfId="3" applyFont="1" applyFill="1" applyBorder="1" applyAlignment="1">
      <alignment horizontal="center" vertical="center"/>
    </xf>
    <xf numFmtId="0" fontId="49" fillId="18" borderId="6" xfId="3" applyFont="1" applyFill="1" applyBorder="1" applyAlignment="1">
      <alignment horizontal="center" vertical="center"/>
    </xf>
    <xf numFmtId="0" fontId="1" fillId="18" borderId="6" xfId="3" applyFont="1" applyFill="1" applyBorder="1" applyAlignment="1">
      <alignment horizontal="center" vertical="center"/>
    </xf>
    <xf numFmtId="0" fontId="1" fillId="18" borderId="27" xfId="3" applyFont="1" applyFill="1" applyBorder="1" applyAlignment="1">
      <alignment horizontal="center" vertical="center"/>
    </xf>
    <xf numFmtId="0" fontId="1" fillId="18" borderId="96" xfId="3" applyFont="1" applyFill="1" applyBorder="1" applyAlignment="1">
      <alignment horizontal="center" vertical="center"/>
    </xf>
    <xf numFmtId="49" fontId="17" fillId="18" borderId="64" xfId="3" applyNumberFormat="1" applyFont="1" applyFill="1" applyBorder="1" applyAlignment="1">
      <alignment horizontal="left" vertical="center" wrapText="1"/>
    </xf>
    <xf numFmtId="49" fontId="17" fillId="18" borderId="71" xfId="3" applyNumberFormat="1" applyFont="1" applyFill="1" applyBorder="1" applyAlignment="1">
      <alignment horizontal="center" vertical="center" wrapText="1"/>
    </xf>
    <xf numFmtId="49" fontId="17" fillId="18" borderId="0" xfId="3" applyNumberFormat="1" applyFont="1" applyFill="1" applyAlignment="1">
      <alignment horizontal="left" vertical="center" wrapText="1"/>
    </xf>
    <xf numFmtId="0" fontId="17" fillId="18" borderId="66" xfId="3" applyFont="1" applyFill="1" applyBorder="1" applyAlignment="1">
      <alignment horizontal="center" vertical="center"/>
    </xf>
    <xf numFmtId="0" fontId="17" fillId="18" borderId="36" xfId="3" applyFont="1" applyFill="1" applyBorder="1" applyAlignment="1">
      <alignment horizontal="center" vertical="center"/>
    </xf>
    <xf numFmtId="0" fontId="17" fillId="18" borderId="33" xfId="3" applyFont="1" applyFill="1" applyBorder="1" applyAlignment="1">
      <alignment horizontal="center" vertical="center"/>
    </xf>
    <xf numFmtId="0" fontId="17" fillId="18" borderId="55" xfId="3" applyFont="1" applyFill="1" applyBorder="1" applyAlignment="1">
      <alignment horizontal="center" vertical="center"/>
    </xf>
    <xf numFmtId="0" fontId="17" fillId="18" borderId="65" xfId="3" applyFont="1" applyFill="1" applyBorder="1" applyAlignment="1">
      <alignment horizontal="center" vertical="center"/>
    </xf>
    <xf numFmtId="49" fontId="22" fillId="18" borderId="71" xfId="3" applyNumberFormat="1" applyFont="1" applyFill="1" applyBorder="1" applyAlignment="1">
      <alignment horizontal="center" vertical="center" wrapText="1"/>
    </xf>
    <xf numFmtId="0" fontId="22" fillId="18" borderId="14" xfId="3" applyFont="1" applyFill="1" applyBorder="1" applyAlignment="1">
      <alignment horizontal="center" vertical="center"/>
    </xf>
    <xf numFmtId="0" fontId="22" fillId="18" borderId="33" xfId="3" applyFont="1" applyFill="1" applyBorder="1" applyAlignment="1">
      <alignment horizontal="center" vertical="center"/>
    </xf>
    <xf numFmtId="49" fontId="17" fillId="18" borderId="92" xfId="3" applyNumberFormat="1" applyFont="1" applyFill="1" applyBorder="1" applyAlignment="1">
      <alignment vertical="center" wrapText="1"/>
    </xf>
    <xf numFmtId="49" fontId="17" fillId="18" borderId="5" xfId="3" applyNumberFormat="1" applyFont="1" applyFill="1" applyBorder="1" applyAlignment="1">
      <alignment horizontal="left" vertical="center" wrapText="1"/>
    </xf>
    <xf numFmtId="49" fontId="17" fillId="18" borderId="94" xfId="0" applyNumberFormat="1" applyFont="1" applyFill="1" applyBorder="1" applyAlignment="1">
      <alignment vertical="center" wrapText="1"/>
    </xf>
    <xf numFmtId="0" fontId="17" fillId="29" borderId="106" xfId="3" applyFont="1" applyFill="1" applyBorder="1" applyAlignment="1">
      <alignment horizontal="right" vertical="center"/>
    </xf>
    <xf numFmtId="49" fontId="17" fillId="29" borderId="94" xfId="3" applyNumberFormat="1" applyFont="1" applyFill="1" applyBorder="1" applyAlignment="1">
      <alignment vertical="center" wrapText="1"/>
    </xf>
    <xf numFmtId="0" fontId="17" fillId="29" borderId="3" xfId="3" applyFont="1" applyFill="1" applyBorder="1" applyAlignment="1">
      <alignment horizontal="center" vertical="center"/>
    </xf>
    <xf numFmtId="0" fontId="17" fillId="29" borderId="1" xfId="3" applyFont="1" applyFill="1" applyBorder="1" applyAlignment="1">
      <alignment horizontal="center" vertical="center"/>
    </xf>
    <xf numFmtId="0" fontId="17" fillId="29" borderId="107" xfId="3" applyFont="1" applyFill="1" applyBorder="1" applyAlignment="1">
      <alignment horizontal="right" vertical="center"/>
    </xf>
    <xf numFmtId="49" fontId="17" fillId="29" borderId="49" xfId="3" applyNumberFormat="1" applyFont="1" applyFill="1" applyBorder="1" applyAlignment="1">
      <alignment vertical="center" wrapText="1"/>
    </xf>
    <xf numFmtId="0" fontId="17" fillId="29" borderId="31" xfId="3" applyFont="1" applyFill="1" applyBorder="1" applyAlignment="1">
      <alignment horizontal="center" vertical="center"/>
    </xf>
    <xf numFmtId="0" fontId="17" fillId="29" borderId="10" xfId="3" applyFont="1" applyFill="1" applyBorder="1" applyAlignment="1">
      <alignment horizontal="center" vertical="center"/>
    </xf>
    <xf numFmtId="0" fontId="17" fillId="29" borderId="103" xfId="3" applyFont="1" applyFill="1" applyBorder="1" applyAlignment="1">
      <alignment horizontal="right" vertical="center"/>
    </xf>
    <xf numFmtId="0" fontId="17" fillId="29" borderId="39" xfId="3" applyFont="1" applyFill="1" applyBorder="1" applyAlignment="1">
      <alignment horizontal="right" vertical="center"/>
    </xf>
    <xf numFmtId="0" fontId="17" fillId="29" borderId="11" xfId="3" applyFont="1" applyFill="1" applyBorder="1" applyAlignment="1">
      <alignment horizontal="center" vertical="center"/>
    </xf>
    <xf numFmtId="0" fontId="17" fillId="29" borderId="102" xfId="3" applyFont="1" applyFill="1" applyBorder="1" applyAlignment="1">
      <alignment horizontal="right" vertical="center"/>
    </xf>
    <xf numFmtId="0" fontId="17" fillId="29" borderId="83" xfId="3" applyFont="1" applyFill="1" applyBorder="1" applyAlignment="1">
      <alignment horizontal="center" vertical="center"/>
    </xf>
    <xf numFmtId="0" fontId="17" fillId="29" borderId="104" xfId="3" applyFont="1" applyFill="1" applyBorder="1" applyAlignment="1">
      <alignment horizontal="right" vertical="center"/>
    </xf>
    <xf numFmtId="0" fontId="17" fillId="29" borderId="17" xfId="3" applyFont="1" applyFill="1" applyBorder="1" applyAlignment="1">
      <alignment horizontal="center" vertical="center"/>
    </xf>
    <xf numFmtId="49" fontId="17" fillId="29" borderId="94" xfId="3" applyNumberFormat="1" applyFont="1" applyFill="1" applyBorder="1" applyAlignment="1">
      <alignment horizontal="left" vertical="center" wrapText="1"/>
    </xf>
    <xf numFmtId="0" fontId="17" fillId="29" borderId="88" xfId="3" applyFont="1" applyFill="1" applyBorder="1" applyAlignment="1">
      <alignment horizontal="center" vertical="center"/>
    </xf>
    <xf numFmtId="0" fontId="17" fillId="29" borderId="66" xfId="3" applyFont="1" applyFill="1" applyBorder="1" applyAlignment="1">
      <alignment horizontal="center" vertical="center"/>
    </xf>
    <xf numFmtId="0" fontId="47" fillId="29" borderId="66" xfId="3" applyFont="1" applyFill="1" applyBorder="1" applyAlignment="1">
      <alignment horizontal="center" vertical="center"/>
    </xf>
    <xf numFmtId="49" fontId="17" fillId="18" borderId="63" xfId="3" applyNumberFormat="1" applyFont="1" applyFill="1" applyBorder="1" applyAlignment="1">
      <alignment vertical="center" wrapText="1"/>
    </xf>
    <xf numFmtId="49" fontId="17" fillId="29" borderId="8" xfId="3" applyNumberFormat="1" applyFont="1" applyFill="1" applyBorder="1" applyAlignment="1">
      <alignment vertical="center" wrapText="1"/>
    </xf>
    <xf numFmtId="0" fontId="17" fillId="29" borderId="5" xfId="0" applyFont="1" applyFill="1" applyBorder="1" applyAlignment="1">
      <alignment vertical="center" wrapText="1"/>
    </xf>
    <xf numFmtId="49" fontId="17" fillId="18" borderId="21" xfId="3" applyNumberFormat="1" applyFont="1" applyFill="1" applyBorder="1" applyAlignment="1">
      <alignment vertical="center" wrapText="1"/>
    </xf>
    <xf numFmtId="0" fontId="17" fillId="29" borderId="86" xfId="3" applyFont="1" applyFill="1" applyBorder="1" applyAlignment="1">
      <alignment horizontal="center" vertical="center"/>
    </xf>
    <xf numFmtId="0" fontId="19" fillId="29" borderId="2" xfId="3" applyFont="1" applyFill="1" applyBorder="1" applyAlignment="1">
      <alignment horizontal="center" vertical="center"/>
    </xf>
    <xf numFmtId="0" fontId="19" fillId="29" borderId="27" xfId="3" applyFont="1" applyFill="1" applyBorder="1" applyAlignment="1">
      <alignment horizontal="center" vertical="center"/>
    </xf>
    <xf numFmtId="0" fontId="19" fillId="18" borderId="27" xfId="3" applyFont="1" applyFill="1" applyBorder="1" applyAlignment="1">
      <alignment horizontal="center" vertical="center"/>
    </xf>
    <xf numFmtId="0" fontId="19" fillId="18" borderId="2" xfId="3" applyFont="1" applyFill="1" applyBorder="1" applyAlignment="1">
      <alignment horizontal="center" vertical="center"/>
    </xf>
    <xf numFmtId="0" fontId="19" fillId="18" borderId="19" xfId="3" applyFont="1" applyFill="1" applyBorder="1" applyAlignment="1">
      <alignment horizontal="center" vertical="center"/>
    </xf>
    <xf numFmtId="0" fontId="19" fillId="18" borderId="81" xfId="3" applyFont="1" applyFill="1" applyBorder="1" applyAlignment="1">
      <alignment horizontal="center" vertical="center"/>
    </xf>
    <xf numFmtId="0" fontId="19" fillId="18" borderId="18" xfId="3" applyFont="1" applyFill="1" applyBorder="1" applyAlignment="1">
      <alignment horizontal="center" vertical="center"/>
    </xf>
    <xf numFmtId="0" fontId="19" fillId="29" borderId="81" xfId="3" applyFont="1" applyFill="1" applyBorder="1" applyAlignment="1">
      <alignment horizontal="center" vertical="center"/>
    </xf>
    <xf numFmtId="0" fontId="19" fillId="18" borderId="5" xfId="3" applyFont="1" applyFill="1" applyBorder="1" applyAlignment="1">
      <alignment horizontal="center" vertical="center"/>
    </xf>
    <xf numFmtId="1" fontId="19" fillId="29" borderId="24" xfId="3" applyNumberFormat="1" applyFont="1" applyFill="1" applyBorder="1" applyAlignment="1">
      <alignment horizontal="center" vertical="center"/>
    </xf>
    <xf numFmtId="0" fontId="19" fillId="18" borderId="8" xfId="3" applyFont="1" applyFill="1" applyBorder="1" applyAlignment="1">
      <alignment horizontal="center" vertical="center"/>
    </xf>
    <xf numFmtId="0" fontId="19" fillId="29" borderId="8" xfId="3" applyFont="1" applyFill="1" applyBorder="1" applyAlignment="1">
      <alignment horizontal="center" vertical="center"/>
    </xf>
    <xf numFmtId="1" fontId="17" fillId="18" borderId="92" xfId="3" applyNumberFormat="1" applyFont="1" applyFill="1" applyBorder="1" applyAlignment="1">
      <alignment horizontal="center" vertical="center" wrapText="1"/>
    </xf>
    <xf numFmtId="0" fontId="19" fillId="29" borderId="5" xfId="3" applyFont="1" applyFill="1" applyBorder="1" applyAlignment="1">
      <alignment horizontal="center" vertical="center"/>
    </xf>
    <xf numFmtId="0" fontId="17" fillId="18" borderId="5" xfId="3" applyFont="1" applyFill="1" applyBorder="1" applyAlignment="1">
      <alignment horizontal="center" vertical="center"/>
    </xf>
    <xf numFmtId="0" fontId="17" fillId="29" borderId="8" xfId="3" applyFont="1" applyFill="1" applyBorder="1" applyAlignment="1">
      <alignment horizontal="center" vertical="center"/>
    </xf>
    <xf numFmtId="0" fontId="17" fillId="29" borderId="5" xfId="3" applyFont="1" applyFill="1" applyBorder="1" applyAlignment="1">
      <alignment horizontal="center" vertical="center"/>
    </xf>
    <xf numFmtId="0" fontId="17" fillId="18" borderId="8" xfId="3" applyFont="1" applyFill="1" applyBorder="1" applyAlignment="1">
      <alignment horizontal="center" vertical="center"/>
    </xf>
    <xf numFmtId="1" fontId="17" fillId="29" borderId="57" xfId="3" applyNumberFormat="1" applyFont="1" applyFill="1" applyBorder="1" applyAlignment="1">
      <alignment horizontal="center" vertical="center" wrapText="1"/>
    </xf>
    <xf numFmtId="0" fontId="19" fillId="18" borderId="24" xfId="3" applyFont="1" applyFill="1" applyBorder="1" applyAlignment="1">
      <alignment horizontal="center" vertical="center"/>
    </xf>
    <xf numFmtId="0" fontId="19" fillId="29" borderId="24" xfId="3" applyFont="1" applyFill="1" applyBorder="1" applyAlignment="1">
      <alignment horizontal="center" vertical="center"/>
    </xf>
    <xf numFmtId="0" fontId="17" fillId="18" borderId="13" xfId="3" applyFont="1" applyFill="1" applyBorder="1" applyAlignment="1">
      <alignment horizontal="center" vertical="center"/>
    </xf>
    <xf numFmtId="0" fontId="17" fillId="18" borderId="21" xfId="3" applyFont="1" applyFill="1" applyBorder="1" applyAlignment="1">
      <alignment horizontal="center" vertical="center"/>
    </xf>
    <xf numFmtId="0" fontId="19" fillId="18" borderId="63" xfId="3" applyFont="1" applyFill="1" applyBorder="1" applyAlignment="1">
      <alignment horizontal="center" vertical="center"/>
    </xf>
    <xf numFmtId="0" fontId="19" fillId="18" borderId="32" xfId="3" applyFont="1" applyFill="1" applyBorder="1" applyAlignment="1">
      <alignment horizontal="center" vertical="center"/>
    </xf>
    <xf numFmtId="1" fontId="19" fillId="18" borderId="64" xfId="3" applyNumberFormat="1" applyFont="1" applyFill="1" applyBorder="1" applyAlignment="1">
      <alignment horizontal="center" vertical="center" wrapText="1"/>
    </xf>
    <xf numFmtId="1" fontId="19" fillId="29" borderId="92" xfId="3" applyNumberFormat="1" applyFont="1" applyFill="1" applyBorder="1" applyAlignment="1">
      <alignment horizontal="center" vertical="center" wrapText="1"/>
    </xf>
    <xf numFmtId="1" fontId="19" fillId="29" borderId="57" xfId="3" applyNumberFormat="1" applyFont="1" applyFill="1" applyBorder="1" applyAlignment="1">
      <alignment horizontal="center" vertical="center" wrapText="1"/>
    </xf>
    <xf numFmtId="1" fontId="19" fillId="18" borderId="92" xfId="3" applyNumberFormat="1" applyFont="1" applyFill="1" applyBorder="1" applyAlignment="1">
      <alignment horizontal="center" vertical="center" wrapText="1"/>
    </xf>
    <xf numFmtId="1" fontId="19" fillId="18" borderId="57" xfId="3" applyNumberFormat="1" applyFont="1" applyFill="1" applyBorder="1" applyAlignment="1">
      <alignment horizontal="center" vertical="center" wrapText="1"/>
    </xf>
    <xf numFmtId="1" fontId="19" fillId="18" borderId="49" xfId="3" applyNumberFormat="1" applyFont="1" applyFill="1" applyBorder="1" applyAlignment="1">
      <alignment horizontal="center" vertical="center" wrapText="1"/>
    </xf>
    <xf numFmtId="0" fontId="19" fillId="18" borderId="13" xfId="3" applyFont="1" applyFill="1" applyBorder="1" applyAlignment="1">
      <alignment horizontal="center" vertical="center"/>
    </xf>
    <xf numFmtId="0" fontId="19" fillId="29" borderId="32" xfId="3" applyFont="1" applyFill="1" applyBorder="1" applyAlignment="1">
      <alignment horizontal="center" vertical="center"/>
    </xf>
    <xf numFmtId="0" fontId="17" fillId="18" borderId="29" xfId="3" applyFont="1" applyFill="1" applyBorder="1" applyAlignment="1">
      <alignment horizontal="center" vertical="center"/>
    </xf>
    <xf numFmtId="0" fontId="17" fillId="29" borderId="32" xfId="3" applyFont="1" applyFill="1" applyBorder="1" applyAlignment="1">
      <alignment horizontal="center" vertical="center"/>
    </xf>
    <xf numFmtId="0" fontId="19" fillId="18" borderId="110" xfId="3" applyFont="1" applyFill="1" applyBorder="1" applyAlignment="1">
      <alignment horizontal="center" vertical="center"/>
    </xf>
    <xf numFmtId="1" fontId="19" fillId="29" borderId="111" xfId="3" applyNumberFormat="1" applyFont="1" applyFill="1" applyBorder="1" applyAlignment="1">
      <alignment horizontal="center" vertical="center"/>
    </xf>
    <xf numFmtId="0" fontId="19" fillId="18" borderId="44" xfId="3" applyFont="1" applyFill="1" applyBorder="1" applyAlignment="1">
      <alignment horizontal="center" vertical="center"/>
    </xf>
    <xf numFmtId="0" fontId="19" fillId="18" borderId="46" xfId="3" applyFont="1" applyFill="1" applyBorder="1" applyAlignment="1">
      <alignment horizontal="center" vertical="center"/>
    </xf>
    <xf numFmtId="0" fontId="19" fillId="29" borderId="112" xfId="3" applyFont="1" applyFill="1" applyBorder="1" applyAlignment="1">
      <alignment horizontal="center" vertical="center"/>
    </xf>
    <xf numFmtId="0" fontId="19" fillId="18" borderId="112" xfId="3" applyFont="1" applyFill="1" applyBorder="1" applyAlignment="1">
      <alignment horizontal="center" vertical="center"/>
    </xf>
    <xf numFmtId="0" fontId="19" fillId="29" borderId="44" xfId="3" applyFont="1" applyFill="1" applyBorder="1" applyAlignment="1">
      <alignment horizontal="center" vertical="center"/>
    </xf>
    <xf numFmtId="0" fontId="19" fillId="29" borderId="46" xfId="3" applyFont="1" applyFill="1" applyBorder="1" applyAlignment="1">
      <alignment horizontal="center" vertical="center"/>
    </xf>
    <xf numFmtId="0" fontId="17" fillId="18" borderId="110" xfId="3" applyFont="1" applyFill="1" applyBorder="1" applyAlignment="1">
      <alignment horizontal="center" vertical="center"/>
    </xf>
    <xf numFmtId="0" fontId="17" fillId="29" borderId="44" xfId="3" applyFont="1" applyFill="1" applyBorder="1" applyAlignment="1">
      <alignment horizontal="center" vertical="center"/>
    </xf>
    <xf numFmtId="0" fontId="17" fillId="29" borderId="46" xfId="3" applyFont="1" applyFill="1" applyBorder="1" applyAlignment="1">
      <alignment horizontal="center" vertical="center"/>
    </xf>
    <xf numFmtId="0" fontId="17" fillId="18" borderId="112" xfId="3" applyFont="1" applyFill="1" applyBorder="1" applyAlignment="1">
      <alignment horizontal="center" vertical="center"/>
    </xf>
    <xf numFmtId="0" fontId="19" fillId="18" borderId="111" xfId="3" applyFont="1" applyFill="1" applyBorder="1" applyAlignment="1">
      <alignment horizontal="center" vertical="center"/>
    </xf>
    <xf numFmtId="0" fontId="19" fillId="29" borderId="111" xfId="3" applyFont="1" applyFill="1" applyBorder="1" applyAlignment="1">
      <alignment horizontal="center" vertical="center"/>
    </xf>
    <xf numFmtId="0" fontId="17" fillId="18" borderId="111" xfId="3" applyFont="1" applyFill="1" applyBorder="1" applyAlignment="1">
      <alignment horizontal="center" vertical="center"/>
    </xf>
    <xf numFmtId="0" fontId="17" fillId="29" borderId="111" xfId="3" applyFont="1" applyFill="1" applyBorder="1" applyAlignment="1">
      <alignment horizontal="center" vertical="center"/>
    </xf>
    <xf numFmtId="0" fontId="17" fillId="29" borderId="112" xfId="3" applyFont="1" applyFill="1" applyBorder="1" applyAlignment="1">
      <alignment horizontal="center" vertical="center"/>
    </xf>
    <xf numFmtId="0" fontId="19" fillId="18" borderId="113" xfId="3" applyFont="1" applyFill="1" applyBorder="1" applyAlignment="1">
      <alignment horizontal="center" vertical="center"/>
    </xf>
    <xf numFmtId="0" fontId="19" fillId="18" borderId="114" xfId="3" applyFont="1" applyFill="1" applyBorder="1" applyAlignment="1">
      <alignment horizontal="center" vertical="center"/>
    </xf>
    <xf numFmtId="0" fontId="17" fillId="18" borderId="113" xfId="3" applyFont="1" applyFill="1" applyBorder="1" applyAlignment="1">
      <alignment horizontal="center" vertical="center"/>
    </xf>
    <xf numFmtId="0" fontId="17" fillId="18" borderId="114" xfId="3" applyFont="1" applyFill="1" applyBorder="1" applyAlignment="1">
      <alignment horizontal="center" vertical="center"/>
    </xf>
    <xf numFmtId="0" fontId="19" fillId="18" borderId="109" xfId="3" applyFont="1" applyFill="1" applyBorder="1" applyAlignment="1">
      <alignment horizontal="center" vertical="center"/>
    </xf>
    <xf numFmtId="0" fontId="17" fillId="18" borderId="109" xfId="3" applyFont="1" applyFill="1" applyBorder="1" applyAlignment="1">
      <alignment horizontal="center" vertical="center"/>
    </xf>
    <xf numFmtId="0" fontId="19" fillId="29" borderId="114" xfId="3" applyFont="1" applyFill="1" applyBorder="1" applyAlignment="1">
      <alignment horizontal="center" vertical="center"/>
    </xf>
    <xf numFmtId="1" fontId="19" fillId="18" borderId="94" xfId="3" applyNumberFormat="1" applyFont="1" applyFill="1" applyBorder="1" applyAlignment="1">
      <alignment horizontal="center" vertical="center" wrapText="1"/>
    </xf>
    <xf numFmtId="49" fontId="17" fillId="29" borderId="49" xfId="3" applyNumberFormat="1" applyFont="1" applyFill="1" applyBorder="1" applyAlignment="1">
      <alignment horizontal="left" vertical="center" wrapText="1"/>
    </xf>
    <xf numFmtId="49" fontId="17" fillId="18" borderId="63" xfId="3" applyNumberFormat="1" applyFont="1" applyFill="1" applyBorder="1" applyAlignment="1">
      <alignment horizontal="left" vertical="center" wrapText="1"/>
    </xf>
    <xf numFmtId="0" fontId="19" fillId="8" borderId="35" xfId="3" applyFont="1" applyFill="1" applyBorder="1" applyAlignment="1">
      <alignment horizontal="center" vertical="center"/>
    </xf>
    <xf numFmtId="0" fontId="19" fillId="31" borderId="2" xfId="3" applyFont="1" applyFill="1" applyBorder="1" applyAlignment="1">
      <alignment horizontal="center" vertical="center"/>
    </xf>
    <xf numFmtId="0" fontId="19" fillId="31" borderId="81" xfId="3" applyFont="1" applyFill="1" applyBorder="1" applyAlignment="1">
      <alignment horizontal="center" vertical="center"/>
    </xf>
    <xf numFmtId="0" fontId="19" fillId="31" borderId="27" xfId="3" applyFont="1" applyFill="1" applyBorder="1" applyAlignment="1">
      <alignment horizontal="center" vertical="center"/>
    </xf>
    <xf numFmtId="0" fontId="19" fillId="8" borderId="81" xfId="3" applyFont="1" applyFill="1" applyBorder="1" applyAlignment="1">
      <alignment horizontal="center" vertical="center"/>
    </xf>
    <xf numFmtId="0" fontId="19" fillId="8" borderId="28" xfId="3" applyFont="1" applyFill="1" applyBorder="1" applyAlignment="1">
      <alignment horizontal="center" vertical="center"/>
    </xf>
    <xf numFmtId="0" fontId="19" fillId="8" borderId="2" xfId="3" applyFont="1" applyFill="1" applyBorder="1" applyAlignment="1">
      <alignment horizontal="center" vertical="center"/>
    </xf>
    <xf numFmtId="0" fontId="19" fillId="8" borderId="27" xfId="3" applyFont="1" applyFill="1" applyBorder="1" applyAlignment="1">
      <alignment horizontal="center" vertical="center"/>
    </xf>
    <xf numFmtId="0" fontId="17" fillId="8" borderId="63" xfId="3" applyFont="1" applyFill="1" applyBorder="1" applyAlignment="1">
      <alignment horizontal="center" vertical="center"/>
    </xf>
    <xf numFmtId="1" fontId="17" fillId="31" borderId="24" xfId="3" applyNumberFormat="1" applyFont="1" applyFill="1" applyBorder="1" applyAlignment="1">
      <alignment horizontal="center" vertical="center"/>
    </xf>
    <xf numFmtId="1" fontId="17" fillId="8" borderId="8" xfId="3" applyNumberFormat="1" applyFont="1" applyFill="1" applyBorder="1" applyAlignment="1">
      <alignment horizontal="center" vertical="center"/>
    </xf>
    <xf numFmtId="0" fontId="17" fillId="8" borderId="5" xfId="3" applyFont="1" applyFill="1" applyBorder="1" applyAlignment="1">
      <alignment horizontal="center" vertical="center"/>
    </xf>
    <xf numFmtId="0" fontId="17" fillId="31" borderId="32" xfId="3" applyFont="1" applyFill="1" applyBorder="1" applyAlignment="1">
      <alignment horizontal="center" vertical="center"/>
    </xf>
    <xf numFmtId="1" fontId="17" fillId="8" borderId="64" xfId="3" applyNumberFormat="1" applyFont="1" applyFill="1" applyBorder="1" applyAlignment="1">
      <alignment horizontal="center" vertical="center" wrapText="1"/>
    </xf>
    <xf numFmtId="1" fontId="17" fillId="31" borderId="94" xfId="3" applyNumberFormat="1" applyFont="1" applyFill="1" applyBorder="1" applyAlignment="1">
      <alignment horizontal="center" vertical="center" wrapText="1"/>
    </xf>
    <xf numFmtId="1" fontId="17" fillId="8" borderId="92" xfId="3" applyNumberFormat="1" applyFont="1" applyFill="1" applyBorder="1" applyAlignment="1">
      <alignment horizontal="center" vertical="center" wrapText="1"/>
    </xf>
    <xf numFmtId="1" fontId="17" fillId="8" borderId="57" xfId="3" applyNumberFormat="1" applyFont="1" applyFill="1" applyBorder="1" applyAlignment="1">
      <alignment horizontal="center" vertical="center" wrapText="1"/>
    </xf>
    <xf numFmtId="1" fontId="17" fillId="31" borderId="49" xfId="3" applyNumberFormat="1" applyFont="1" applyFill="1" applyBorder="1" applyAlignment="1">
      <alignment horizontal="center" vertical="center" wrapText="1"/>
    </xf>
    <xf numFmtId="0" fontId="17" fillId="31" borderId="8" xfId="3" applyFont="1" applyFill="1" applyBorder="1" applyAlignment="1">
      <alignment horizontal="center" vertical="center"/>
    </xf>
    <xf numFmtId="0" fontId="17" fillId="31" borderId="5" xfId="3" applyFont="1" applyFill="1" applyBorder="1" applyAlignment="1">
      <alignment horizontal="center" vertical="center"/>
    </xf>
    <xf numFmtId="0" fontId="17" fillId="8" borderId="32" xfId="3" applyFont="1" applyFill="1" applyBorder="1" applyAlignment="1">
      <alignment horizontal="center" vertical="center"/>
    </xf>
    <xf numFmtId="1" fontId="17" fillId="31" borderId="92" xfId="3" applyNumberFormat="1" applyFont="1" applyFill="1" applyBorder="1" applyAlignment="1">
      <alignment horizontal="center" vertical="center" wrapText="1"/>
    </xf>
    <xf numFmtId="1" fontId="17" fillId="31" borderId="57" xfId="3" applyNumberFormat="1" applyFont="1" applyFill="1" applyBorder="1" applyAlignment="1">
      <alignment horizontal="center" vertical="center" wrapText="1"/>
    </xf>
    <xf numFmtId="1" fontId="17" fillId="8" borderId="49" xfId="3" applyNumberFormat="1" applyFont="1" applyFill="1" applyBorder="1" applyAlignment="1">
      <alignment horizontal="center" vertical="center" wrapText="1"/>
    </xf>
    <xf numFmtId="0" fontId="17" fillId="31" borderId="5" xfId="3" applyFont="1" applyFill="1" applyBorder="1" applyAlignment="1">
      <alignment horizontal="left" vertical="center"/>
    </xf>
    <xf numFmtId="0" fontId="17" fillId="8" borderId="24" xfId="3" applyFont="1" applyFill="1" applyBorder="1" applyAlignment="1">
      <alignment horizontal="center" vertical="center"/>
    </xf>
    <xf numFmtId="0" fontId="17" fillId="31" borderId="24" xfId="3" applyFont="1" applyFill="1" applyBorder="1" applyAlignment="1">
      <alignment horizontal="center" vertical="center"/>
    </xf>
    <xf numFmtId="1" fontId="17" fillId="8" borderId="94" xfId="3" applyNumberFormat="1" applyFont="1" applyFill="1" applyBorder="1" applyAlignment="1">
      <alignment horizontal="center" vertical="center" wrapText="1"/>
    </xf>
    <xf numFmtId="0" fontId="17" fillId="8" borderId="21" xfId="3" applyFont="1" applyFill="1" applyBorder="1" applyAlignment="1">
      <alignment horizontal="center" vertical="center"/>
    </xf>
    <xf numFmtId="1" fontId="17" fillId="8" borderId="29" xfId="3" applyNumberFormat="1" applyFont="1" applyFill="1" applyBorder="1" applyAlignment="1">
      <alignment horizontal="center" vertical="center" wrapText="1"/>
    </xf>
    <xf numFmtId="0" fontId="19" fillId="8" borderId="63" xfId="3" applyFont="1" applyFill="1" applyBorder="1" applyAlignment="1">
      <alignment horizontal="center" vertical="center"/>
    </xf>
    <xf numFmtId="0" fontId="19" fillId="31" borderId="24" xfId="3" applyFont="1" applyFill="1" applyBorder="1" applyAlignment="1">
      <alignment horizontal="center" vertical="center"/>
    </xf>
    <xf numFmtId="0" fontId="19" fillId="31" borderId="8" xfId="3" applyFont="1" applyFill="1" applyBorder="1" applyAlignment="1">
      <alignment horizontal="center" vertical="center"/>
    </xf>
    <xf numFmtId="0" fontId="19" fillId="31" borderId="5" xfId="3" applyFont="1" applyFill="1" applyBorder="1" applyAlignment="1">
      <alignment horizontal="center" vertical="center"/>
    </xf>
    <xf numFmtId="0" fontId="19" fillId="8" borderId="24" xfId="3" applyFont="1" applyFill="1" applyBorder="1" applyAlignment="1">
      <alignment horizontal="center" vertical="center"/>
    </xf>
    <xf numFmtId="0" fontId="19" fillId="31" borderId="32" xfId="3" applyFont="1" applyFill="1" applyBorder="1" applyAlignment="1">
      <alignment horizontal="center" vertical="center"/>
    </xf>
    <xf numFmtId="0" fontId="19" fillId="8" borderId="8" xfId="3" applyFont="1" applyFill="1" applyBorder="1" applyAlignment="1">
      <alignment horizontal="center" vertical="center"/>
    </xf>
    <xf numFmtId="0" fontId="19" fillId="8" borderId="5" xfId="3" applyFont="1" applyFill="1" applyBorder="1" applyAlignment="1">
      <alignment horizontal="center" vertical="center"/>
    </xf>
    <xf numFmtId="1" fontId="19" fillId="8" borderId="64" xfId="3" applyNumberFormat="1" applyFont="1" applyFill="1" applyBorder="1" applyAlignment="1">
      <alignment horizontal="center" vertical="center" wrapText="1"/>
    </xf>
    <xf numFmtId="1" fontId="19" fillId="31" borderId="94" xfId="3" applyNumberFormat="1" applyFont="1" applyFill="1" applyBorder="1" applyAlignment="1">
      <alignment horizontal="center" vertical="center" wrapText="1"/>
    </xf>
    <xf numFmtId="1" fontId="19" fillId="8" borderId="92" xfId="3" applyNumberFormat="1" applyFont="1" applyFill="1" applyBorder="1" applyAlignment="1">
      <alignment horizontal="center" vertical="center" wrapText="1"/>
    </xf>
    <xf numFmtId="1" fontId="19" fillId="8" borderId="57" xfId="3" applyNumberFormat="1" applyFont="1" applyFill="1" applyBorder="1" applyAlignment="1">
      <alignment horizontal="center" vertical="center" wrapText="1"/>
    </xf>
    <xf numFmtId="1" fontId="19" fillId="31" borderId="92" xfId="3" applyNumberFormat="1" applyFont="1" applyFill="1" applyBorder="1" applyAlignment="1">
      <alignment horizontal="center" vertical="center" wrapText="1"/>
    </xf>
    <xf numFmtId="1" fontId="19" fillId="31" borderId="57" xfId="3" applyNumberFormat="1" applyFont="1" applyFill="1" applyBorder="1" applyAlignment="1">
      <alignment horizontal="center" vertical="center" wrapText="1"/>
    </xf>
    <xf numFmtId="1" fontId="19" fillId="8" borderId="94" xfId="3" applyNumberFormat="1" applyFont="1" applyFill="1" applyBorder="1" applyAlignment="1">
      <alignment horizontal="center" vertical="center" wrapText="1"/>
    </xf>
    <xf numFmtId="1" fontId="19" fillId="31" borderId="49" xfId="3" applyNumberFormat="1" applyFont="1" applyFill="1" applyBorder="1" applyAlignment="1">
      <alignment horizontal="center" vertical="center" wrapText="1"/>
    </xf>
    <xf numFmtId="0" fontId="17" fillId="8" borderId="13" xfId="3" applyFont="1" applyFill="1" applyBorder="1" applyAlignment="1">
      <alignment horizontal="center" vertical="center"/>
    </xf>
    <xf numFmtId="1" fontId="17" fillId="8" borderId="26" xfId="3" applyNumberFormat="1" applyFont="1" applyFill="1" applyBorder="1" applyAlignment="1">
      <alignment horizontal="center" vertical="center" wrapText="1"/>
    </xf>
    <xf numFmtId="0" fontId="19" fillId="8" borderId="13" xfId="3" applyFont="1" applyFill="1" applyBorder="1" applyAlignment="1">
      <alignment horizontal="center" vertical="center"/>
    </xf>
    <xf numFmtId="0" fontId="19" fillId="8" borderId="21" xfId="3" applyFont="1" applyFill="1" applyBorder="1" applyAlignment="1">
      <alignment horizontal="center" vertical="center"/>
    </xf>
    <xf numFmtId="1" fontId="19" fillId="8" borderId="29" xfId="3" applyNumberFormat="1" applyFont="1" applyFill="1" applyBorder="1" applyAlignment="1">
      <alignment horizontal="center" vertical="center" wrapText="1"/>
    </xf>
    <xf numFmtId="1" fontId="19" fillId="8" borderId="26" xfId="3" applyNumberFormat="1" applyFont="1" applyFill="1" applyBorder="1" applyAlignment="1">
      <alignment horizontal="center" vertical="center" wrapText="1"/>
    </xf>
    <xf numFmtId="0" fontId="19" fillId="31" borderId="49" xfId="3" applyFont="1" applyFill="1" applyBorder="1" applyAlignment="1">
      <alignment horizontal="center" vertical="center"/>
    </xf>
    <xf numFmtId="0" fontId="19" fillId="8" borderId="110" xfId="3" applyFont="1" applyFill="1" applyBorder="1" applyAlignment="1">
      <alignment horizontal="center" vertical="center"/>
    </xf>
    <xf numFmtId="1" fontId="19" fillId="31" borderId="111" xfId="3" applyNumberFormat="1" applyFont="1" applyFill="1" applyBorder="1" applyAlignment="1">
      <alignment horizontal="center" vertical="center"/>
    </xf>
    <xf numFmtId="1" fontId="19" fillId="8" borderId="44" xfId="3" applyNumberFormat="1" applyFont="1" applyFill="1" applyBorder="1" applyAlignment="1">
      <alignment horizontal="center" vertical="center"/>
    </xf>
    <xf numFmtId="0" fontId="19" fillId="8" borderId="46" xfId="3" applyFont="1" applyFill="1" applyBorder="1" applyAlignment="1">
      <alignment horizontal="center" vertical="center"/>
    </xf>
    <xf numFmtId="0" fontId="19" fillId="31" borderId="112" xfId="3" applyFont="1" applyFill="1" applyBorder="1" applyAlignment="1">
      <alignment horizontal="center" vertical="center"/>
    </xf>
    <xf numFmtId="0" fontId="17" fillId="8" borderId="110" xfId="3" applyFont="1" applyFill="1" applyBorder="1" applyAlignment="1">
      <alignment horizontal="center" vertical="center"/>
    </xf>
    <xf numFmtId="1" fontId="17" fillId="31" borderId="111" xfId="3" applyNumberFormat="1" applyFont="1" applyFill="1" applyBorder="1" applyAlignment="1">
      <alignment horizontal="center" vertical="center"/>
    </xf>
    <xf numFmtId="1" fontId="17" fillId="8" borderId="44" xfId="3" applyNumberFormat="1" applyFont="1" applyFill="1" applyBorder="1" applyAlignment="1">
      <alignment horizontal="center" vertical="center"/>
    </xf>
    <xf numFmtId="0" fontId="17" fillId="8" borderId="46" xfId="3" applyFont="1" applyFill="1" applyBorder="1" applyAlignment="1">
      <alignment horizontal="center" vertical="center"/>
    </xf>
    <xf numFmtId="0" fontId="17" fillId="31" borderId="112" xfId="3" applyFont="1" applyFill="1" applyBorder="1" applyAlignment="1">
      <alignment horizontal="center" vertical="center"/>
    </xf>
    <xf numFmtId="0" fontId="19" fillId="8" borderId="112" xfId="3" applyFont="1" applyFill="1" applyBorder="1" applyAlignment="1">
      <alignment horizontal="center" vertical="center"/>
    </xf>
    <xf numFmtId="0" fontId="17" fillId="31" borderId="44" xfId="3" applyFont="1" applyFill="1" applyBorder="1" applyAlignment="1">
      <alignment horizontal="center" vertical="center"/>
    </xf>
    <xf numFmtId="0" fontId="17" fillId="31" borderId="46" xfId="3" applyFont="1" applyFill="1" applyBorder="1" applyAlignment="1">
      <alignment horizontal="center" vertical="center"/>
    </xf>
    <xf numFmtId="0" fontId="17" fillId="8" borderId="112" xfId="3" applyFont="1" applyFill="1" applyBorder="1" applyAlignment="1">
      <alignment horizontal="center" vertical="center"/>
    </xf>
    <xf numFmtId="0" fontId="19" fillId="8" borderId="111" xfId="3" applyFont="1" applyFill="1" applyBorder="1" applyAlignment="1">
      <alignment horizontal="center" vertical="center"/>
    </xf>
    <xf numFmtId="0" fontId="19" fillId="31" borderId="111" xfId="3" applyFont="1" applyFill="1" applyBorder="1" applyAlignment="1">
      <alignment horizontal="center" vertical="center"/>
    </xf>
    <xf numFmtId="0" fontId="17" fillId="8" borderId="111" xfId="3" applyFont="1" applyFill="1" applyBorder="1" applyAlignment="1">
      <alignment horizontal="center" vertical="center"/>
    </xf>
    <xf numFmtId="0" fontId="17" fillId="31" borderId="111" xfId="3" applyFont="1" applyFill="1" applyBorder="1" applyAlignment="1">
      <alignment horizontal="center" vertical="center"/>
    </xf>
    <xf numFmtId="0" fontId="17" fillId="8" borderId="113" xfId="3" applyFont="1" applyFill="1" applyBorder="1" applyAlignment="1">
      <alignment horizontal="center" vertical="center"/>
    </xf>
    <xf numFmtId="0" fontId="17" fillId="8" borderId="114" xfId="3" applyFont="1" applyFill="1" applyBorder="1" applyAlignment="1">
      <alignment horizontal="center" vertical="center"/>
    </xf>
    <xf numFmtId="0" fontId="19" fillId="8" borderId="109" xfId="3" applyFont="1" applyFill="1" applyBorder="1" applyAlignment="1">
      <alignment horizontal="center" vertical="center"/>
    </xf>
    <xf numFmtId="0" fontId="17" fillId="8" borderId="109" xfId="3" applyFont="1" applyFill="1" applyBorder="1" applyAlignment="1">
      <alignment horizontal="center" vertical="center"/>
    </xf>
    <xf numFmtId="0" fontId="19" fillId="8" borderId="44" xfId="3" applyFont="1" applyFill="1" applyBorder="1" applyAlignment="1">
      <alignment horizontal="center" vertical="center"/>
    </xf>
    <xf numFmtId="0" fontId="19" fillId="31" borderId="44" xfId="3" applyFont="1" applyFill="1" applyBorder="1" applyAlignment="1">
      <alignment horizontal="center" vertical="center"/>
    </xf>
    <xf numFmtId="0" fontId="19" fillId="31" borderId="46" xfId="3" applyFont="1" applyFill="1" applyBorder="1" applyAlignment="1">
      <alignment horizontal="center" vertical="center"/>
    </xf>
    <xf numFmtId="0" fontId="19" fillId="8" borderId="113" xfId="3" applyFont="1" applyFill="1" applyBorder="1" applyAlignment="1">
      <alignment horizontal="center" vertical="center"/>
    </xf>
    <xf numFmtId="0" fontId="19" fillId="8" borderId="114" xfId="3" applyFont="1" applyFill="1" applyBorder="1" applyAlignment="1">
      <alignment horizontal="center" vertical="center"/>
    </xf>
    <xf numFmtId="1" fontId="19" fillId="31" borderId="24" xfId="3" applyNumberFormat="1" applyFont="1" applyFill="1" applyBorder="1" applyAlignment="1">
      <alignment horizontal="center" vertical="center"/>
    </xf>
    <xf numFmtId="1" fontId="19" fillId="8" borderId="8" xfId="3" applyNumberFormat="1" applyFont="1" applyFill="1" applyBorder="1" applyAlignment="1">
      <alignment horizontal="center" vertical="center"/>
    </xf>
    <xf numFmtId="0" fontId="19" fillId="8" borderId="32" xfId="3" applyFont="1" applyFill="1" applyBorder="1" applyAlignment="1">
      <alignment horizontal="center" vertical="center"/>
    </xf>
    <xf numFmtId="1" fontId="19" fillId="8" borderId="49" xfId="3" applyNumberFormat="1" applyFont="1" applyFill="1" applyBorder="1" applyAlignment="1">
      <alignment horizontal="center" vertical="center" wrapText="1"/>
    </xf>
    <xf numFmtId="0" fontId="19" fillId="8" borderId="115" xfId="3" applyFont="1" applyFill="1" applyBorder="1" applyAlignment="1">
      <alignment horizontal="center" vertical="center"/>
    </xf>
    <xf numFmtId="0" fontId="19" fillId="31" borderId="98" xfId="3" applyFont="1" applyFill="1" applyBorder="1" applyAlignment="1">
      <alignment horizontal="center" vertical="center"/>
    </xf>
    <xf numFmtId="0" fontId="19" fillId="8" borderId="97" xfId="3" applyFont="1" applyFill="1" applyBorder="1" applyAlignment="1">
      <alignment horizontal="center" vertical="center"/>
    </xf>
    <xf numFmtId="0" fontId="19" fillId="8" borderId="116" xfId="3" applyFont="1" applyFill="1" applyBorder="1" applyAlignment="1">
      <alignment horizontal="center" vertical="center"/>
    </xf>
    <xf numFmtId="0" fontId="19" fillId="8" borderId="29" xfId="3" applyFont="1" applyFill="1" applyBorder="1" applyAlignment="1">
      <alignment horizontal="center" vertical="center"/>
    </xf>
    <xf numFmtId="0" fontId="17" fillId="18" borderId="63" xfId="3" applyFont="1" applyFill="1" applyBorder="1" applyAlignment="1">
      <alignment horizontal="center" vertical="center"/>
    </xf>
    <xf numFmtId="0" fontId="17" fillId="18" borderId="32" xfId="3" applyFont="1" applyFill="1" applyBorder="1" applyAlignment="1">
      <alignment horizontal="center" vertical="center"/>
    </xf>
    <xf numFmtId="0" fontId="17" fillId="18" borderId="24" xfId="3" applyFont="1" applyFill="1" applyBorder="1" applyAlignment="1">
      <alignment horizontal="center" vertical="center"/>
    </xf>
    <xf numFmtId="1" fontId="17" fillId="18" borderId="26" xfId="3" applyNumberFormat="1" applyFont="1" applyFill="1" applyBorder="1" applyAlignment="1">
      <alignment horizontal="center" vertical="center" wrapText="1"/>
    </xf>
    <xf numFmtId="1" fontId="17" fillId="18" borderId="64" xfId="3" applyNumberFormat="1" applyFont="1" applyFill="1" applyBorder="1" applyAlignment="1">
      <alignment horizontal="center" vertical="center" wrapText="1"/>
    </xf>
    <xf numFmtId="1" fontId="17" fillId="18" borderId="94" xfId="3" applyNumberFormat="1" applyFont="1" applyFill="1" applyBorder="1" applyAlignment="1">
      <alignment horizontal="center" vertical="center" wrapText="1"/>
    </xf>
    <xf numFmtId="1" fontId="17" fillId="18" borderId="57" xfId="3" applyNumberFormat="1" applyFont="1" applyFill="1" applyBorder="1" applyAlignment="1">
      <alignment horizontal="center" vertical="center" wrapText="1"/>
    </xf>
    <xf numFmtId="1" fontId="17" fillId="18" borderId="49" xfId="3" applyNumberFormat="1" applyFont="1" applyFill="1" applyBorder="1" applyAlignment="1">
      <alignment horizontal="center" vertical="center" wrapText="1"/>
    </xf>
    <xf numFmtId="1" fontId="19" fillId="18" borderId="26" xfId="3" applyNumberFormat="1" applyFont="1" applyFill="1" applyBorder="1" applyAlignment="1">
      <alignment horizontal="center" vertical="center" wrapText="1"/>
    </xf>
    <xf numFmtId="0" fontId="17" fillId="18" borderId="64" xfId="3" applyFont="1" applyFill="1" applyBorder="1" applyAlignment="1">
      <alignment horizontal="center" vertical="center"/>
    </xf>
    <xf numFmtId="0" fontId="17" fillId="18" borderId="44" xfId="3" applyFont="1" applyFill="1" applyBorder="1" applyAlignment="1">
      <alignment horizontal="center" vertical="center"/>
    </xf>
    <xf numFmtId="0" fontId="17" fillId="18" borderId="46" xfId="3" applyFont="1" applyFill="1" applyBorder="1" applyAlignment="1">
      <alignment horizontal="center" vertical="center"/>
    </xf>
    <xf numFmtId="0" fontId="19" fillId="7" borderId="35" xfId="3" applyFont="1" applyFill="1" applyBorder="1" applyAlignment="1">
      <alignment horizontal="center" vertical="center"/>
    </xf>
    <xf numFmtId="0" fontId="17" fillId="7" borderId="28" xfId="3" applyFont="1" applyFill="1" applyBorder="1" applyAlignment="1">
      <alignment horizontal="center" vertical="center"/>
    </xf>
    <xf numFmtId="0" fontId="19" fillId="7" borderId="27" xfId="3" applyFont="1" applyFill="1" applyBorder="1" applyAlignment="1">
      <alignment horizontal="center" vertical="center"/>
    </xf>
    <xf numFmtId="1" fontId="19" fillId="26" borderId="24" xfId="3" applyNumberFormat="1" applyFont="1" applyFill="1" applyBorder="1" applyAlignment="1">
      <alignment horizontal="center" vertical="center"/>
    </xf>
    <xf numFmtId="1" fontId="19" fillId="7" borderId="8" xfId="3" applyNumberFormat="1" applyFont="1" applyFill="1" applyBorder="1" applyAlignment="1">
      <alignment horizontal="center" vertical="center"/>
    </xf>
    <xf numFmtId="0" fontId="19" fillId="7" borderId="5" xfId="3" applyFont="1" applyFill="1" applyBorder="1" applyAlignment="1">
      <alignment horizontal="center" vertical="center"/>
    </xf>
    <xf numFmtId="0" fontId="19" fillId="26" borderId="32" xfId="3" applyFont="1" applyFill="1" applyBorder="1" applyAlignment="1">
      <alignment horizontal="center" vertical="center"/>
    </xf>
    <xf numFmtId="1" fontId="17" fillId="26" borderId="24" xfId="3" applyNumberFormat="1" applyFont="1" applyFill="1" applyBorder="1" applyAlignment="1">
      <alignment horizontal="center" vertical="center"/>
    </xf>
    <xf numFmtId="1" fontId="17" fillId="7" borderId="8" xfId="3" applyNumberFormat="1" applyFont="1" applyFill="1" applyBorder="1" applyAlignment="1">
      <alignment horizontal="center" vertical="center"/>
    </xf>
    <xf numFmtId="1" fontId="17" fillId="26" borderId="94" xfId="3" applyNumberFormat="1" applyFont="1" applyFill="1" applyBorder="1" applyAlignment="1">
      <alignment horizontal="center" vertical="center" wrapText="1"/>
    </xf>
    <xf numFmtId="1" fontId="17" fillId="7" borderId="92" xfId="3" applyNumberFormat="1" applyFont="1" applyFill="1" applyBorder="1" applyAlignment="1">
      <alignment horizontal="center" vertical="center" wrapText="1"/>
    </xf>
    <xf numFmtId="1" fontId="17" fillId="7" borderId="57" xfId="3" applyNumberFormat="1" applyFont="1" applyFill="1" applyBorder="1" applyAlignment="1">
      <alignment horizontal="center" vertical="center" wrapText="1"/>
    </xf>
    <xf numFmtId="0" fontId="19" fillId="26" borderId="8" xfId="3" applyFont="1" applyFill="1" applyBorder="1" applyAlignment="1">
      <alignment horizontal="center" vertical="center"/>
    </xf>
    <xf numFmtId="0" fontId="17" fillId="26" borderId="8" xfId="3" applyFont="1" applyFill="1" applyBorder="1" applyAlignment="1">
      <alignment horizontal="center" vertical="center"/>
    </xf>
    <xf numFmtId="1" fontId="17" fillId="26" borderId="92" xfId="3" applyNumberFormat="1" applyFont="1" applyFill="1" applyBorder="1" applyAlignment="1">
      <alignment horizontal="center" vertical="center" wrapText="1"/>
    </xf>
    <xf numFmtId="0" fontId="19" fillId="26" borderId="5" xfId="3" applyFont="1" applyFill="1" applyBorder="1" applyAlignment="1">
      <alignment horizontal="center" vertical="center"/>
    </xf>
    <xf numFmtId="0" fontId="19" fillId="7" borderId="24" xfId="3" applyFont="1" applyFill="1" applyBorder="1" applyAlignment="1">
      <alignment horizontal="center" vertical="center"/>
    </xf>
    <xf numFmtId="0" fontId="17" fillId="26" borderId="5" xfId="3" applyFont="1" applyFill="1" applyBorder="1" applyAlignment="1">
      <alignment horizontal="center" vertical="center"/>
    </xf>
    <xf numFmtId="0" fontId="17" fillId="7" borderId="24" xfId="3" applyFont="1" applyFill="1" applyBorder="1" applyAlignment="1">
      <alignment horizontal="center" vertical="center"/>
    </xf>
    <xf numFmtId="1" fontId="17" fillId="26" borderId="92" xfId="3" applyNumberFormat="1" applyFont="1" applyFill="1" applyBorder="1" applyAlignment="1">
      <alignment vertical="center" wrapText="1"/>
    </xf>
    <xf numFmtId="1" fontId="17" fillId="26" borderId="57" xfId="3" applyNumberFormat="1" applyFont="1" applyFill="1" applyBorder="1" applyAlignment="1">
      <alignment vertical="center" wrapText="1"/>
    </xf>
    <xf numFmtId="1" fontId="17" fillId="7" borderId="94" xfId="3" applyNumberFormat="1" applyFont="1" applyFill="1" applyBorder="1" applyAlignment="1">
      <alignment horizontal="center" vertical="center" wrapText="1"/>
    </xf>
    <xf numFmtId="0" fontId="19" fillId="26" borderId="24" xfId="3" applyFont="1" applyFill="1" applyBorder="1" applyAlignment="1">
      <alignment horizontal="center" vertical="center"/>
    </xf>
    <xf numFmtId="0" fontId="19" fillId="7" borderId="8" xfId="3" applyFont="1" applyFill="1" applyBorder="1" applyAlignment="1">
      <alignment horizontal="center" vertical="center"/>
    </xf>
    <xf numFmtId="0" fontId="17" fillId="26" borderId="24" xfId="3" applyFont="1" applyFill="1" applyBorder="1" applyAlignment="1">
      <alignment horizontal="center" vertical="center"/>
    </xf>
    <xf numFmtId="1" fontId="17" fillId="26" borderId="94" xfId="3" applyNumberFormat="1" applyFont="1" applyFill="1" applyBorder="1" applyAlignment="1">
      <alignment vertical="center" wrapText="1"/>
    </xf>
    <xf numFmtId="1" fontId="17" fillId="7" borderId="92" xfId="3" applyNumberFormat="1" applyFont="1" applyFill="1" applyBorder="1" applyAlignment="1">
      <alignment vertical="center" wrapText="1"/>
    </xf>
    <xf numFmtId="1" fontId="17" fillId="7" borderId="57" xfId="3" applyNumberFormat="1" applyFont="1" applyFill="1" applyBorder="1" applyAlignment="1">
      <alignment vertical="center" wrapText="1"/>
    </xf>
    <xf numFmtId="1" fontId="17" fillId="7" borderId="94" xfId="3" applyNumberFormat="1" applyFont="1" applyFill="1" applyBorder="1" applyAlignment="1">
      <alignment vertical="center" wrapText="1"/>
    </xf>
    <xf numFmtId="1" fontId="19" fillId="26" borderId="94" xfId="3" applyNumberFormat="1" applyFont="1" applyFill="1" applyBorder="1" applyAlignment="1">
      <alignment vertical="center" wrapText="1"/>
    </xf>
    <xf numFmtId="0" fontId="19" fillId="7" borderId="110" xfId="3" applyFont="1" applyFill="1" applyBorder="1" applyAlignment="1">
      <alignment horizontal="center" vertical="center"/>
    </xf>
    <xf numFmtId="1" fontId="19" fillId="26" borderId="111" xfId="3" applyNumberFormat="1" applyFont="1" applyFill="1" applyBorder="1" applyAlignment="1">
      <alignment horizontal="center" vertical="center"/>
    </xf>
    <xf numFmtId="1" fontId="19" fillId="7" borderId="44" xfId="3" applyNumberFormat="1" applyFont="1" applyFill="1" applyBorder="1" applyAlignment="1">
      <alignment horizontal="center" vertical="center"/>
    </xf>
    <xf numFmtId="0" fontId="19" fillId="7" borderId="46" xfId="3" applyFont="1" applyFill="1" applyBorder="1" applyAlignment="1">
      <alignment horizontal="center" vertical="center"/>
    </xf>
    <xf numFmtId="0" fontId="19" fillId="26" borderId="112" xfId="3" applyFont="1" applyFill="1" applyBorder="1" applyAlignment="1">
      <alignment horizontal="center" vertical="center"/>
    </xf>
    <xf numFmtId="1" fontId="17" fillId="26" borderId="111" xfId="3" applyNumberFormat="1" applyFont="1" applyFill="1" applyBorder="1" applyAlignment="1">
      <alignment horizontal="center" vertical="center"/>
    </xf>
    <xf numFmtId="1" fontId="17" fillId="7" borderId="44" xfId="3" applyNumberFormat="1" applyFont="1" applyFill="1" applyBorder="1" applyAlignment="1">
      <alignment horizontal="center" vertical="center"/>
    </xf>
    <xf numFmtId="0" fontId="17" fillId="7" borderId="46" xfId="3" applyFont="1" applyFill="1" applyBorder="1" applyAlignment="1">
      <alignment horizontal="center" vertical="center"/>
    </xf>
    <xf numFmtId="0" fontId="17" fillId="26" borderId="44" xfId="3" applyFont="1" applyFill="1" applyBorder="1" applyAlignment="1">
      <alignment horizontal="center" vertical="center"/>
    </xf>
    <xf numFmtId="0" fontId="19" fillId="7" borderId="111" xfId="3" applyFont="1" applyFill="1" applyBorder="1" applyAlignment="1">
      <alignment horizontal="center" vertical="center"/>
    </xf>
    <xf numFmtId="0" fontId="19" fillId="26" borderId="44" xfId="3" applyFont="1" applyFill="1" applyBorder="1" applyAlignment="1">
      <alignment horizontal="center" vertical="center"/>
    </xf>
    <xf numFmtId="0" fontId="19" fillId="26" borderId="46" xfId="3" applyFont="1" applyFill="1" applyBorder="1" applyAlignment="1">
      <alignment horizontal="center" vertical="center"/>
    </xf>
    <xf numFmtId="0" fontId="17" fillId="26" borderId="46" xfId="3" applyFont="1" applyFill="1" applyBorder="1" applyAlignment="1">
      <alignment horizontal="center" vertical="center"/>
    </xf>
    <xf numFmtId="0" fontId="17" fillId="7" borderId="111" xfId="3" applyFont="1" applyFill="1" applyBorder="1" applyAlignment="1">
      <alignment horizontal="center" vertical="center"/>
    </xf>
    <xf numFmtId="0" fontId="19" fillId="26" borderId="111" xfId="3" applyFont="1" applyFill="1" applyBorder="1" applyAlignment="1">
      <alignment horizontal="center" vertical="center"/>
    </xf>
    <xf numFmtId="0" fontId="19" fillId="7" borderId="44" xfId="3" applyFont="1" applyFill="1" applyBorder="1" applyAlignment="1">
      <alignment horizontal="center" vertical="center"/>
    </xf>
    <xf numFmtId="0" fontId="17" fillId="26" borderId="111" xfId="3" applyFont="1" applyFill="1" applyBorder="1" applyAlignment="1">
      <alignment horizontal="center" vertical="center"/>
    </xf>
    <xf numFmtId="0" fontId="17" fillId="7" borderId="44" xfId="3" applyFont="1" applyFill="1" applyBorder="1" applyAlignment="1">
      <alignment horizontal="center" vertical="center"/>
    </xf>
    <xf numFmtId="0" fontId="19" fillId="7" borderId="112" xfId="3" applyFont="1" applyFill="1" applyBorder="1" applyAlignment="1">
      <alignment horizontal="center" vertical="center"/>
    </xf>
    <xf numFmtId="0" fontId="19" fillId="26" borderId="114" xfId="3" applyFont="1" applyFill="1" applyBorder="1" applyAlignment="1">
      <alignment horizontal="center" vertical="center"/>
    </xf>
    <xf numFmtId="0" fontId="19" fillId="23" borderId="35" xfId="3" applyFont="1" applyFill="1" applyBorder="1" applyAlignment="1">
      <alignment horizontal="center" vertical="center"/>
    </xf>
    <xf numFmtId="0" fontId="19" fillId="22" borderId="2" xfId="3" applyFont="1" applyFill="1" applyBorder="1" applyAlignment="1">
      <alignment horizontal="center" vertical="center"/>
    </xf>
    <xf numFmtId="0" fontId="19" fillId="23" borderId="27" xfId="3" applyFont="1" applyFill="1" applyBorder="1" applyAlignment="1">
      <alignment horizontal="center" vertical="center"/>
    </xf>
    <xf numFmtId="0" fontId="19" fillId="22" borderId="81" xfId="3" applyFont="1" applyFill="1" applyBorder="1" applyAlignment="1">
      <alignment horizontal="center" vertical="center"/>
    </xf>
    <xf numFmtId="0" fontId="19" fillId="23" borderId="28" xfId="3" applyFont="1" applyFill="1" applyBorder="1" applyAlignment="1">
      <alignment horizontal="center" vertical="center"/>
    </xf>
    <xf numFmtId="0" fontId="19" fillId="23" borderId="110" xfId="3" applyFont="1" applyFill="1" applyBorder="1" applyAlignment="1">
      <alignment horizontal="center" vertical="center"/>
    </xf>
    <xf numFmtId="0" fontId="19" fillId="22" borderId="111" xfId="3" applyFont="1" applyFill="1" applyBorder="1" applyAlignment="1">
      <alignment horizontal="center" vertical="center"/>
    </xf>
    <xf numFmtId="0" fontId="19" fillId="23" borderId="44" xfId="3" applyFont="1" applyFill="1" applyBorder="1" applyAlignment="1">
      <alignment horizontal="center" vertical="center"/>
    </xf>
    <xf numFmtId="0" fontId="19" fillId="22" borderId="112" xfId="3" applyFont="1" applyFill="1" applyBorder="1" applyAlignment="1">
      <alignment horizontal="center" vertical="center"/>
    </xf>
    <xf numFmtId="0" fontId="19" fillId="23" borderId="113" xfId="3" applyFont="1" applyFill="1" applyBorder="1" applyAlignment="1">
      <alignment horizontal="center" vertical="center"/>
    </xf>
    <xf numFmtId="0" fontId="19" fillId="18" borderId="45" xfId="3" applyFont="1" applyFill="1" applyBorder="1" applyAlignment="1">
      <alignment horizontal="center" vertical="center"/>
    </xf>
    <xf numFmtId="1" fontId="19" fillId="29" borderId="112" xfId="3" applyNumberFormat="1" applyFont="1" applyFill="1" applyBorder="1" applyAlignment="1">
      <alignment horizontal="center" vertical="center"/>
    </xf>
    <xf numFmtId="0" fontId="19" fillId="22" borderId="27" xfId="3" applyFont="1" applyFill="1" applyBorder="1" applyAlignment="1">
      <alignment horizontal="center" vertical="center"/>
    </xf>
    <xf numFmtId="1" fontId="19" fillId="7" borderId="113" xfId="3" applyNumberFormat="1" applyFont="1" applyFill="1" applyBorder="1" applyAlignment="1">
      <alignment horizontal="center" vertical="center"/>
    </xf>
    <xf numFmtId="0" fontId="17" fillId="29" borderId="55" xfId="3" applyFont="1" applyFill="1" applyBorder="1" applyAlignment="1">
      <alignment horizontal="center" vertical="center"/>
    </xf>
    <xf numFmtId="1" fontId="17" fillId="29" borderId="24" xfId="3" applyNumberFormat="1" applyFont="1" applyFill="1" applyBorder="1" applyAlignment="1">
      <alignment horizontal="center" vertical="center"/>
    </xf>
    <xf numFmtId="1" fontId="17" fillId="29" borderId="111" xfId="3" applyNumberFormat="1" applyFont="1" applyFill="1" applyBorder="1" applyAlignment="1">
      <alignment horizontal="center" vertical="center"/>
    </xf>
    <xf numFmtId="1" fontId="17" fillId="29" borderId="94" xfId="3" applyNumberFormat="1" applyFont="1" applyFill="1" applyBorder="1" applyAlignment="1">
      <alignment horizontal="center" vertical="center" wrapText="1"/>
    </xf>
    <xf numFmtId="0" fontId="17" fillId="29" borderId="65" xfId="3" applyFont="1" applyFill="1" applyBorder="1" applyAlignment="1">
      <alignment horizontal="center" vertical="center"/>
    </xf>
    <xf numFmtId="1" fontId="17" fillId="29" borderId="49" xfId="3" applyNumberFormat="1" applyFont="1" applyFill="1" applyBorder="1" applyAlignment="1">
      <alignment horizontal="center" vertical="center" wrapText="1"/>
    </xf>
    <xf numFmtId="1" fontId="17" fillId="29" borderId="92" xfId="3" applyNumberFormat="1" applyFont="1" applyFill="1" applyBorder="1" applyAlignment="1">
      <alignment horizontal="center" vertical="center" wrapText="1"/>
    </xf>
    <xf numFmtId="0" fontId="17" fillId="29" borderId="24" xfId="3" applyFont="1" applyFill="1" applyBorder="1" applyAlignment="1">
      <alignment horizontal="center" vertical="center"/>
    </xf>
    <xf numFmtId="49" fontId="17" fillId="29" borderId="24" xfId="3" applyNumberFormat="1" applyFont="1" applyFill="1" applyBorder="1" applyAlignment="1">
      <alignment horizontal="left" vertical="center" wrapText="1"/>
    </xf>
    <xf numFmtId="1" fontId="19" fillId="29" borderId="94" xfId="3" applyNumberFormat="1" applyFont="1" applyFill="1" applyBorder="1" applyAlignment="1">
      <alignment horizontal="center" vertical="center" wrapText="1"/>
    </xf>
    <xf numFmtId="49" fontId="17" fillId="29" borderId="24" xfId="3" applyNumberFormat="1" applyFont="1" applyFill="1" applyBorder="1" applyAlignment="1">
      <alignment vertical="center" wrapText="1"/>
    </xf>
    <xf numFmtId="49" fontId="17" fillId="29" borderId="92" xfId="3" applyNumberFormat="1" applyFont="1" applyFill="1" applyBorder="1" applyAlignment="1">
      <alignment horizontal="left" vertical="center" wrapText="1"/>
    </xf>
    <xf numFmtId="49" fontId="22" fillId="29" borderId="65" xfId="3" applyNumberFormat="1" applyFont="1" applyFill="1" applyBorder="1" applyAlignment="1">
      <alignment horizontal="center" vertical="center" wrapText="1"/>
    </xf>
    <xf numFmtId="0" fontId="22" fillId="29" borderId="66" xfId="3" applyFont="1" applyFill="1" applyBorder="1" applyAlignment="1">
      <alignment horizontal="center" vertical="center"/>
    </xf>
    <xf numFmtId="0" fontId="22" fillId="29" borderId="22" xfId="3" applyFont="1" applyFill="1" applyBorder="1" applyAlignment="1">
      <alignment horizontal="center" vertical="center"/>
    </xf>
    <xf numFmtId="0" fontId="19" fillId="29" borderId="21" xfId="3" applyFont="1" applyFill="1" applyBorder="1" applyAlignment="1">
      <alignment horizontal="center" vertical="center"/>
    </xf>
    <xf numFmtId="0" fontId="17" fillId="29" borderId="26" xfId="3" applyFont="1" applyFill="1" applyBorder="1" applyAlignment="1">
      <alignment horizontal="center" vertical="center"/>
    </xf>
    <xf numFmtId="1" fontId="19" fillId="29" borderId="49" xfId="3" applyNumberFormat="1" applyFont="1" applyFill="1" applyBorder="1" applyAlignment="1">
      <alignment horizontal="center" vertical="center" wrapText="1"/>
    </xf>
    <xf numFmtId="0" fontId="17" fillId="11" borderId="95" xfId="3" applyFont="1" applyFill="1" applyBorder="1" applyAlignment="1">
      <alignment horizontal="center" vertical="center"/>
    </xf>
    <xf numFmtId="0" fontId="38" fillId="2" borderId="0" xfId="3" applyFont="1" applyFill="1"/>
    <xf numFmtId="0" fontId="29" fillId="2" borderId="0" xfId="3" applyFont="1" applyFill="1"/>
    <xf numFmtId="0" fontId="20" fillId="2" borderId="0" xfId="3" applyFont="1" applyFill="1"/>
    <xf numFmtId="0" fontId="17" fillId="2" borderId="0" xfId="0" applyFont="1" applyFill="1" applyAlignment="1">
      <alignment horizontal="center" vertical="center"/>
    </xf>
    <xf numFmtId="0" fontId="48" fillId="29" borderId="23" xfId="3" applyFont="1" applyFill="1" applyBorder="1" applyAlignment="1">
      <alignment horizontal="center" vertical="center"/>
    </xf>
    <xf numFmtId="0" fontId="16" fillId="25" borderId="65" xfId="3" applyFont="1" applyFill="1" applyBorder="1" applyAlignment="1">
      <alignment horizontal="center" vertical="center" wrapText="1"/>
    </xf>
    <xf numFmtId="0" fontId="19" fillId="18" borderId="37" xfId="3" applyFont="1" applyFill="1" applyBorder="1" applyAlignment="1">
      <alignment horizontal="center" vertical="center"/>
    </xf>
    <xf numFmtId="0" fontId="19" fillId="29" borderId="93" xfId="3" applyFont="1" applyFill="1" applyBorder="1" applyAlignment="1">
      <alignment horizontal="center" vertical="center"/>
    </xf>
    <xf numFmtId="0" fontId="19" fillId="29" borderId="38" xfId="3" applyFont="1" applyFill="1" applyBorder="1" applyAlignment="1">
      <alignment horizontal="center" vertical="center"/>
    </xf>
    <xf numFmtId="0" fontId="19" fillId="29" borderId="53" xfId="3" applyFont="1" applyFill="1" applyBorder="1" applyAlignment="1">
      <alignment horizontal="center" vertical="center"/>
    </xf>
    <xf numFmtId="0" fontId="19" fillId="29" borderId="54" xfId="3" applyFont="1" applyFill="1" applyBorder="1" applyAlignment="1">
      <alignment horizontal="center" vertical="center"/>
    </xf>
    <xf numFmtId="0" fontId="19" fillId="18" borderId="38" xfId="3" applyFont="1" applyFill="1" applyBorder="1" applyAlignment="1">
      <alignment horizontal="center" vertical="center"/>
    </xf>
    <xf numFmtId="0" fontId="19" fillId="18" borderId="93" xfId="3" applyFont="1" applyFill="1" applyBorder="1" applyAlignment="1">
      <alignment horizontal="center" vertical="center"/>
    </xf>
    <xf numFmtId="1" fontId="17" fillId="18" borderId="29" xfId="3" applyNumberFormat="1" applyFont="1" applyFill="1" applyBorder="1" applyAlignment="1">
      <alignment horizontal="center" vertical="center" wrapText="1"/>
    </xf>
    <xf numFmtId="0" fontId="19" fillId="18" borderId="60" xfId="3" applyFont="1" applyFill="1" applyBorder="1" applyAlignment="1">
      <alignment horizontal="center" vertical="center"/>
    </xf>
    <xf numFmtId="0" fontId="19" fillId="18" borderId="61" xfId="3" applyFont="1" applyFill="1" applyBorder="1" applyAlignment="1">
      <alignment horizontal="center" vertical="center"/>
    </xf>
    <xf numFmtId="0" fontId="17" fillId="18" borderId="61" xfId="3" applyFont="1" applyFill="1" applyBorder="1" applyAlignment="1">
      <alignment horizontal="center" vertical="center"/>
    </xf>
    <xf numFmtId="1" fontId="17" fillId="18" borderId="62" xfId="3" applyNumberFormat="1" applyFont="1" applyFill="1" applyBorder="1" applyAlignment="1">
      <alignment horizontal="center" vertical="center" wrapText="1"/>
    </xf>
    <xf numFmtId="0" fontId="19" fillId="18" borderId="53" xfId="3" applyFont="1" applyFill="1" applyBorder="1" applyAlignment="1">
      <alignment horizontal="center" vertical="center"/>
    </xf>
    <xf numFmtId="0" fontId="19" fillId="18" borderId="54" xfId="3" applyFont="1" applyFill="1" applyBorder="1" applyAlignment="1">
      <alignment horizontal="center" vertical="center"/>
    </xf>
    <xf numFmtId="0" fontId="19" fillId="18" borderId="20" xfId="3" applyFont="1" applyFill="1" applyBorder="1" applyAlignment="1">
      <alignment horizontal="center" vertical="center"/>
    </xf>
    <xf numFmtId="0" fontId="19" fillId="29" borderId="20" xfId="3" applyFont="1" applyFill="1" applyBorder="1" applyAlignment="1">
      <alignment horizontal="center" vertical="center"/>
    </xf>
    <xf numFmtId="0" fontId="16" fillId="24" borderId="65" xfId="3" applyFont="1" applyFill="1" applyBorder="1" applyAlignment="1">
      <alignment horizontal="center" vertical="center" wrapText="1"/>
    </xf>
    <xf numFmtId="0" fontId="19" fillId="8" borderId="37" xfId="3" applyFont="1" applyFill="1" applyBorder="1" applyAlignment="1">
      <alignment horizontal="center" vertical="center"/>
    </xf>
    <xf numFmtId="0" fontId="19" fillId="31" borderId="93" xfId="3" applyFont="1" applyFill="1" applyBorder="1" applyAlignment="1">
      <alignment horizontal="center" vertical="center"/>
    </xf>
    <xf numFmtId="0" fontId="19" fillId="31" borderId="38" xfId="3" applyFont="1" applyFill="1" applyBorder="1" applyAlignment="1">
      <alignment horizontal="center" vertical="center"/>
    </xf>
    <xf numFmtId="0" fontId="19" fillId="31" borderId="53" xfId="3" applyFont="1" applyFill="1" applyBorder="1" applyAlignment="1">
      <alignment horizontal="center" vertical="center"/>
    </xf>
    <xf numFmtId="0" fontId="19" fillId="31" borderId="54" xfId="3" applyFont="1" applyFill="1" applyBorder="1" applyAlignment="1">
      <alignment horizontal="center" vertical="center"/>
    </xf>
    <xf numFmtId="0" fontId="19" fillId="8" borderId="38" xfId="3" applyFont="1" applyFill="1" applyBorder="1" applyAlignment="1">
      <alignment horizontal="center" vertical="center"/>
    </xf>
    <xf numFmtId="0" fontId="19" fillId="8" borderId="93" xfId="3" applyFont="1" applyFill="1" applyBorder="1" applyAlignment="1">
      <alignment horizontal="center" vertical="center"/>
    </xf>
    <xf numFmtId="0" fontId="19" fillId="8" borderId="60" xfId="3" applyFont="1" applyFill="1" applyBorder="1" applyAlignment="1">
      <alignment horizontal="center" vertical="center"/>
    </xf>
    <xf numFmtId="0" fontId="19" fillId="8" borderId="61" xfId="3" applyFont="1" applyFill="1" applyBorder="1" applyAlignment="1">
      <alignment horizontal="center" vertical="center"/>
    </xf>
    <xf numFmtId="0" fontId="17" fillId="8" borderId="61" xfId="3" applyFont="1" applyFill="1" applyBorder="1" applyAlignment="1">
      <alignment horizontal="center" vertical="center"/>
    </xf>
    <xf numFmtId="1" fontId="17" fillId="8" borderId="62" xfId="3" applyNumberFormat="1" applyFont="1" applyFill="1" applyBorder="1" applyAlignment="1">
      <alignment horizontal="center" vertical="center" wrapText="1"/>
    </xf>
    <xf numFmtId="0" fontId="19" fillId="8" borderId="53" xfId="3" applyFont="1" applyFill="1" applyBorder="1" applyAlignment="1">
      <alignment horizontal="center" vertical="center"/>
    </xf>
    <xf numFmtId="0" fontId="19" fillId="8" borderId="54" xfId="3" applyFont="1" applyFill="1" applyBorder="1" applyAlignment="1">
      <alignment horizontal="center" vertical="center"/>
    </xf>
    <xf numFmtId="0" fontId="19" fillId="8" borderId="12" xfId="3" applyFont="1" applyFill="1" applyBorder="1" applyAlignment="1">
      <alignment horizontal="center" vertical="center"/>
    </xf>
    <xf numFmtId="0" fontId="19" fillId="8" borderId="20" xfId="3" applyFont="1" applyFill="1" applyBorder="1" applyAlignment="1">
      <alignment horizontal="center" vertical="center"/>
    </xf>
    <xf numFmtId="1" fontId="16" fillId="5" borderId="73" xfId="3" applyNumberFormat="1" applyFont="1" applyFill="1" applyBorder="1" applyAlignment="1">
      <alignment horizontal="center" vertical="center" wrapText="1"/>
    </xf>
    <xf numFmtId="49" fontId="17" fillId="31" borderId="92" xfId="3" applyNumberFormat="1" applyFont="1" applyFill="1" applyBorder="1" applyAlignment="1">
      <alignment horizontal="left" vertical="center" wrapText="1"/>
    </xf>
    <xf numFmtId="0" fontId="47" fillId="31" borderId="10" xfId="3" applyFont="1" applyFill="1" applyBorder="1" applyAlignment="1">
      <alignment horizontal="center" vertical="center"/>
    </xf>
    <xf numFmtId="1" fontId="19" fillId="8" borderId="62" xfId="3" applyNumberFormat="1" applyFont="1" applyFill="1" applyBorder="1" applyAlignment="1">
      <alignment horizontal="center" vertical="center" wrapText="1"/>
    </xf>
    <xf numFmtId="1" fontId="16" fillId="5" borderId="118" xfId="3" applyNumberFormat="1" applyFont="1" applyFill="1" applyBorder="1" applyAlignment="1">
      <alignment horizontal="center" vertical="center" wrapText="1"/>
    </xf>
    <xf numFmtId="0" fontId="19" fillId="18" borderId="12" xfId="3" applyFont="1" applyFill="1" applyBorder="1" applyAlignment="1">
      <alignment horizontal="center" vertical="center"/>
    </xf>
    <xf numFmtId="0" fontId="19" fillId="7" borderId="37" xfId="3" applyFont="1" applyFill="1" applyBorder="1" applyAlignment="1">
      <alignment horizontal="center" vertical="center"/>
    </xf>
    <xf numFmtId="0" fontId="19" fillId="26" borderId="38" xfId="3" applyFont="1" applyFill="1" applyBorder="1" applyAlignment="1">
      <alignment horizontal="center" vertical="center"/>
    </xf>
    <xf numFmtId="1" fontId="19" fillId="26" borderId="49" xfId="3" applyNumberFormat="1" applyFont="1" applyFill="1" applyBorder="1" applyAlignment="1">
      <alignment horizontal="center" vertical="center" wrapText="1"/>
    </xf>
    <xf numFmtId="0" fontId="19" fillId="26" borderId="93" xfId="3" applyFont="1" applyFill="1" applyBorder="1" applyAlignment="1">
      <alignment horizontal="center" vertical="center"/>
    </xf>
    <xf numFmtId="1" fontId="19" fillId="26" borderId="94" xfId="3" applyNumberFormat="1" applyFont="1" applyFill="1" applyBorder="1" applyAlignment="1">
      <alignment horizontal="center" vertical="center" wrapText="1"/>
    </xf>
    <xf numFmtId="0" fontId="19" fillId="7" borderId="38" xfId="3" applyFont="1" applyFill="1" applyBorder="1" applyAlignment="1">
      <alignment horizontal="center" vertical="center"/>
    </xf>
    <xf numFmtId="0" fontId="19" fillId="26" borderId="20" xfId="3" applyFont="1" applyFill="1" applyBorder="1" applyAlignment="1">
      <alignment horizontal="center" vertical="center"/>
    </xf>
    <xf numFmtId="0" fontId="19" fillId="7" borderId="53" xfId="3" applyFont="1" applyFill="1" applyBorder="1" applyAlignment="1">
      <alignment horizontal="center" vertical="center"/>
    </xf>
    <xf numFmtId="0" fontId="19" fillId="7" borderId="54" xfId="3" applyFont="1" applyFill="1" applyBorder="1" applyAlignment="1">
      <alignment horizontal="center" vertical="center"/>
    </xf>
    <xf numFmtId="0" fontId="19" fillId="26" borderId="53" xfId="3" applyFont="1" applyFill="1" applyBorder="1" applyAlignment="1">
      <alignment horizontal="center" vertical="center"/>
    </xf>
    <xf numFmtId="0" fontId="19" fillId="26" borderId="54" xfId="3" applyFont="1" applyFill="1" applyBorder="1" applyAlignment="1">
      <alignment horizontal="center" vertical="center"/>
    </xf>
    <xf numFmtId="0" fontId="19" fillId="7" borderId="93" xfId="3" applyFont="1" applyFill="1" applyBorder="1" applyAlignment="1">
      <alignment horizontal="center" vertical="center"/>
    </xf>
    <xf numFmtId="0" fontId="16" fillId="27" borderId="65" xfId="3" applyFont="1" applyFill="1" applyBorder="1" applyAlignment="1">
      <alignment horizontal="center" vertical="center" wrapText="1"/>
    </xf>
    <xf numFmtId="0" fontId="19" fillId="23" borderId="12" xfId="3" applyFont="1" applyFill="1" applyBorder="1" applyAlignment="1">
      <alignment horizontal="center" vertical="center"/>
    </xf>
    <xf numFmtId="0" fontId="19" fillId="23" borderId="29" xfId="3" applyFont="1" applyFill="1" applyBorder="1" applyAlignment="1">
      <alignment horizontal="center" vertical="center"/>
    </xf>
    <xf numFmtId="0" fontId="19" fillId="22" borderId="38" xfId="3" applyFont="1" applyFill="1" applyBorder="1" applyAlignment="1">
      <alignment horizontal="center" vertical="center"/>
    </xf>
    <xf numFmtId="0" fontId="19" fillId="22" borderId="49" xfId="3" applyFont="1" applyFill="1" applyBorder="1" applyAlignment="1">
      <alignment horizontal="center" vertical="center"/>
    </xf>
    <xf numFmtId="0" fontId="19" fillId="23" borderId="37" xfId="3" applyFont="1" applyFill="1" applyBorder="1" applyAlignment="1">
      <alignment horizontal="center" vertical="center"/>
    </xf>
    <xf numFmtId="0" fontId="19" fillId="23" borderId="64" xfId="3" applyFont="1" applyFill="1" applyBorder="1" applyAlignment="1">
      <alignment horizontal="center" vertical="center"/>
    </xf>
    <xf numFmtId="0" fontId="19" fillId="22" borderId="93" xfId="3" applyFont="1" applyFill="1" applyBorder="1" applyAlignment="1">
      <alignment horizontal="center" vertical="center"/>
    </xf>
    <xf numFmtId="0" fontId="19" fillId="22" borderId="94" xfId="3" applyFont="1" applyFill="1" applyBorder="1" applyAlignment="1">
      <alignment horizontal="center" vertical="center"/>
    </xf>
    <xf numFmtId="0" fontId="19" fillId="23" borderId="53" xfId="3" applyFont="1" applyFill="1" applyBorder="1" applyAlignment="1">
      <alignment horizontal="center" vertical="center"/>
    </xf>
    <xf numFmtId="0" fontId="19" fillId="23" borderId="92" xfId="3" applyFont="1" applyFill="1" applyBorder="1" applyAlignment="1">
      <alignment horizontal="center" vertical="center"/>
    </xf>
    <xf numFmtId="0" fontId="19" fillId="8" borderId="64" xfId="3" applyFont="1" applyFill="1" applyBorder="1" applyAlignment="1">
      <alignment horizontal="center" vertical="center"/>
    </xf>
    <xf numFmtId="0" fontId="19" fillId="31" borderId="92" xfId="3" applyFont="1" applyFill="1" applyBorder="1" applyAlignment="1">
      <alignment horizontal="center" vertical="center"/>
    </xf>
    <xf numFmtId="0" fontId="19" fillId="31" borderId="57" xfId="3" applyFont="1" applyFill="1" applyBorder="1" applyAlignment="1">
      <alignment horizontal="center" vertical="center"/>
    </xf>
    <xf numFmtId="0" fontId="19" fillId="8" borderId="92" xfId="3" applyFont="1" applyFill="1" applyBorder="1" applyAlignment="1">
      <alignment horizontal="center" vertical="center"/>
    </xf>
    <xf numFmtId="0" fontId="19" fillId="8" borderId="57" xfId="3" applyFont="1" applyFill="1" applyBorder="1" applyAlignment="1">
      <alignment horizontal="left" vertical="center"/>
    </xf>
    <xf numFmtId="1" fontId="19" fillId="29" borderId="94" xfId="3" applyNumberFormat="1" applyFont="1" applyFill="1" applyBorder="1" applyAlignment="1">
      <alignment horizontal="center" vertical="center"/>
    </xf>
    <xf numFmtId="0" fontId="19" fillId="18" borderId="16" xfId="3" applyFont="1" applyFill="1" applyBorder="1" applyAlignment="1">
      <alignment horizontal="center" vertical="center"/>
    </xf>
    <xf numFmtId="1" fontId="19" fillId="29" borderId="49" xfId="3" applyNumberFormat="1" applyFont="1" applyFill="1" applyBorder="1" applyAlignment="1">
      <alignment horizontal="center" vertical="center"/>
    </xf>
    <xf numFmtId="1" fontId="16" fillId="5" borderId="119" xfId="3" applyNumberFormat="1" applyFont="1" applyFill="1" applyBorder="1" applyAlignment="1">
      <alignment horizontal="center" vertical="center" wrapText="1"/>
    </xf>
    <xf numFmtId="1" fontId="19" fillId="7" borderId="29" xfId="3" applyNumberFormat="1" applyFont="1" applyFill="1" applyBorder="1" applyAlignment="1">
      <alignment horizontal="center" vertical="center"/>
    </xf>
    <xf numFmtId="0" fontId="19" fillId="7" borderId="57" xfId="3" applyFont="1" applyFill="1" applyBorder="1" applyAlignment="1">
      <alignment horizontal="center" vertical="center"/>
    </xf>
    <xf numFmtId="0" fontId="17" fillId="26" borderId="94" xfId="3" applyFont="1" applyFill="1" applyBorder="1" applyAlignment="1">
      <alignment horizontal="center" vertical="center"/>
    </xf>
    <xf numFmtId="0" fontId="17" fillId="7" borderId="29" xfId="3" applyFont="1" applyFill="1" applyBorder="1" applyAlignment="1">
      <alignment horizontal="center" vertical="center"/>
    </xf>
    <xf numFmtId="0" fontId="17" fillId="26" borderId="92" xfId="3" applyFont="1" applyFill="1" applyBorder="1" applyAlignment="1">
      <alignment horizontal="center" vertical="center"/>
    </xf>
    <xf numFmtId="1" fontId="19" fillId="7" borderId="92" xfId="3" applyNumberFormat="1" applyFont="1" applyFill="1" applyBorder="1" applyAlignment="1">
      <alignment horizontal="center" vertical="center"/>
    </xf>
    <xf numFmtId="0" fontId="17" fillId="7" borderId="26" xfId="3" applyFont="1" applyFill="1" applyBorder="1" applyAlignment="1">
      <alignment horizontal="center" vertical="center"/>
    </xf>
    <xf numFmtId="0" fontId="19" fillId="26" borderId="49" xfId="3" applyFont="1" applyFill="1" applyBorder="1" applyAlignment="1">
      <alignment horizontal="center" vertical="center"/>
    </xf>
    <xf numFmtId="0" fontId="19" fillId="7" borderId="29" xfId="3" applyFont="1" applyFill="1" applyBorder="1" applyAlignment="1">
      <alignment horizontal="center" vertical="center"/>
    </xf>
    <xf numFmtId="0" fontId="16" fillId="24" borderId="13" xfId="0" applyFont="1" applyFill="1" applyBorder="1" applyAlignment="1">
      <alignment horizontal="left" vertical="center"/>
    </xf>
    <xf numFmtId="0" fontId="16" fillId="27" borderId="61" xfId="3" applyFont="1" applyFill="1" applyBorder="1" applyAlignment="1">
      <alignment horizontal="left" vertical="center"/>
    </xf>
    <xf numFmtId="0" fontId="23" fillId="25" borderId="5" xfId="3" applyFont="1" applyFill="1" applyBorder="1" applyAlignment="1">
      <alignment vertical="top" wrapText="1"/>
    </xf>
    <xf numFmtId="0" fontId="17" fillId="28" borderId="87" xfId="3" applyFont="1" applyFill="1" applyBorder="1" applyAlignment="1">
      <alignment horizontal="center" vertical="center"/>
    </xf>
    <xf numFmtId="0" fontId="17" fillId="30" borderId="15" xfId="3" applyFont="1" applyFill="1" applyBorder="1" applyAlignment="1">
      <alignment horizontal="center" vertical="center"/>
    </xf>
    <xf numFmtId="0" fontId="17" fillId="7" borderId="57" xfId="3" applyFont="1" applyFill="1" applyBorder="1" applyAlignment="1">
      <alignment horizontal="center" vertical="center"/>
    </xf>
    <xf numFmtId="0" fontId="17" fillId="18" borderId="86" xfId="3" applyFont="1" applyFill="1" applyBorder="1" applyAlignment="1">
      <alignment horizontal="center" vertical="center"/>
    </xf>
    <xf numFmtId="49" fontId="17" fillId="26" borderId="92" xfId="3" applyNumberFormat="1" applyFont="1" applyFill="1" applyBorder="1" applyAlignment="1">
      <alignment horizontal="left" vertical="center" wrapText="1"/>
    </xf>
    <xf numFmtId="0" fontId="17" fillId="7" borderId="78" xfId="3" applyFont="1" applyFill="1" applyBorder="1" applyAlignment="1">
      <alignment horizontal="center" vertical="center"/>
    </xf>
    <xf numFmtId="0" fontId="19" fillId="7" borderId="30" xfId="3" applyFont="1" applyFill="1" applyBorder="1" applyAlignment="1">
      <alignment horizontal="center" vertical="center"/>
    </xf>
    <xf numFmtId="0" fontId="17" fillId="11" borderId="77" xfId="3" applyFont="1" applyFill="1" applyBorder="1" applyAlignment="1">
      <alignment vertical="center"/>
    </xf>
    <xf numFmtId="0" fontId="17" fillId="7" borderId="102" xfId="3" applyFont="1" applyFill="1" applyBorder="1" applyAlignment="1">
      <alignment horizontal="right" vertical="center"/>
    </xf>
    <xf numFmtId="0" fontId="43" fillId="2" borderId="0" xfId="0" applyFont="1" applyFill="1" applyAlignment="1">
      <alignment horizontal="left" vertical="center"/>
    </xf>
    <xf numFmtId="0" fontId="1" fillId="12" borderId="0" xfId="3" applyFont="1" applyFill="1" applyAlignment="1">
      <alignment vertical="center"/>
    </xf>
    <xf numFmtId="0" fontId="3" fillId="3" borderId="0" xfId="3" applyFill="1" applyAlignment="1">
      <alignment horizontal="right" vertical="center"/>
    </xf>
    <xf numFmtId="0" fontId="16" fillId="24" borderId="61" xfId="3" applyFont="1" applyFill="1" applyBorder="1" applyAlignment="1">
      <alignment vertical="center"/>
    </xf>
    <xf numFmtId="0" fontId="16" fillId="24" borderId="13" xfId="3" applyFont="1" applyFill="1" applyBorder="1" applyAlignment="1">
      <alignment vertical="center"/>
    </xf>
    <xf numFmtId="0" fontId="16" fillId="24" borderId="29" xfId="3" applyFont="1" applyFill="1" applyBorder="1" applyAlignment="1">
      <alignment vertical="center"/>
    </xf>
    <xf numFmtId="0" fontId="16" fillId="24" borderId="61" xfId="0" applyFont="1" applyFill="1" applyBorder="1" applyAlignment="1">
      <alignment vertical="center"/>
    </xf>
    <xf numFmtId="49" fontId="16" fillId="24" borderId="61" xfId="0" applyNumberFormat="1" applyFont="1" applyFill="1" applyBorder="1" applyAlignment="1">
      <alignment vertical="center"/>
    </xf>
    <xf numFmtId="49" fontId="16" fillId="24" borderId="61" xfId="3" applyNumberFormat="1" applyFont="1" applyFill="1" applyBorder="1" applyAlignment="1">
      <alignment vertical="center" wrapText="1"/>
    </xf>
    <xf numFmtId="0" fontId="16" fillId="27" borderId="61" xfId="3" applyFont="1" applyFill="1" applyBorder="1" applyAlignment="1">
      <alignment vertical="center"/>
    </xf>
    <xf numFmtId="49" fontId="16" fillId="27" borderId="61" xfId="3" applyNumberFormat="1" applyFont="1" applyFill="1" applyBorder="1" applyAlignment="1">
      <alignment vertical="center"/>
    </xf>
    <xf numFmtId="49" fontId="16" fillId="27" borderId="62" xfId="3" applyNumberFormat="1" applyFont="1" applyFill="1" applyBorder="1" applyAlignment="1">
      <alignment vertical="center"/>
    </xf>
    <xf numFmtId="49" fontId="16" fillId="27" borderId="61" xfId="3" applyNumberFormat="1" applyFont="1" applyFill="1" applyBorder="1" applyAlignment="1">
      <alignment vertical="center" wrapText="1"/>
    </xf>
    <xf numFmtId="49" fontId="16" fillId="25" borderId="61" xfId="3" applyNumberFormat="1" applyFont="1" applyFill="1" applyBorder="1" applyAlignment="1">
      <alignment vertical="center"/>
    </xf>
    <xf numFmtId="49" fontId="16" fillId="25" borderId="13" xfId="3" applyNumberFormat="1" applyFont="1" applyFill="1" applyBorder="1" applyAlignment="1">
      <alignment vertical="center"/>
    </xf>
    <xf numFmtId="49" fontId="16" fillId="25" borderId="29" xfId="3" applyNumberFormat="1" applyFont="1" applyFill="1" applyBorder="1" applyAlignment="1">
      <alignment vertical="center"/>
    </xf>
    <xf numFmtId="49" fontId="16" fillId="25" borderId="21" xfId="3" applyNumberFormat="1" applyFont="1" applyFill="1" applyBorder="1" applyAlignment="1">
      <alignment vertical="center"/>
    </xf>
    <xf numFmtId="49" fontId="16" fillId="25" borderId="62" xfId="3" applyNumberFormat="1" applyFont="1" applyFill="1" applyBorder="1" applyAlignment="1">
      <alignment vertical="center"/>
    </xf>
    <xf numFmtId="0" fontId="17" fillId="8" borderId="102" xfId="3" applyFont="1" applyFill="1" applyBorder="1" applyAlignment="1">
      <alignment horizontal="right" vertical="center"/>
    </xf>
    <xf numFmtId="0" fontId="16" fillId="27" borderId="86" xfId="3" applyFont="1" applyFill="1" applyBorder="1" applyAlignment="1">
      <alignment horizontal="center" vertical="center" wrapText="1"/>
    </xf>
    <xf numFmtId="0" fontId="16" fillId="27" borderId="10" xfId="3" applyFont="1" applyFill="1" applyBorder="1" applyAlignment="1">
      <alignment horizontal="center" vertical="center" wrapText="1"/>
    </xf>
    <xf numFmtId="0" fontId="16" fillId="27" borderId="87" xfId="3" applyFont="1" applyFill="1" applyBorder="1" applyAlignment="1">
      <alignment horizontal="center" vertical="center" wrapText="1"/>
    </xf>
    <xf numFmtId="0" fontId="17" fillId="5" borderId="31" xfId="3" applyFont="1" applyFill="1" applyBorder="1" applyAlignment="1">
      <alignment horizontal="center" vertical="center"/>
    </xf>
    <xf numFmtId="0" fontId="17" fillId="26" borderId="17" xfId="3" applyFont="1" applyFill="1" applyBorder="1" applyAlignment="1">
      <alignment vertical="center"/>
    </xf>
    <xf numFmtId="0" fontId="19" fillId="26" borderId="16" xfId="3" applyFont="1" applyFill="1" applyBorder="1" applyAlignment="1">
      <alignment horizontal="center" vertical="center"/>
    </xf>
    <xf numFmtId="0" fontId="19" fillId="26" borderId="0" xfId="3" applyFont="1" applyFill="1" applyAlignment="1">
      <alignment horizontal="center" vertical="center"/>
    </xf>
    <xf numFmtId="0" fontId="17" fillId="26" borderId="45" xfId="3" applyFont="1" applyFill="1" applyBorder="1" applyAlignment="1">
      <alignment horizontal="center" vertical="center"/>
    </xf>
    <xf numFmtId="1" fontId="17" fillId="26" borderId="30" xfId="3" applyNumberFormat="1" applyFont="1" applyFill="1" applyBorder="1" applyAlignment="1">
      <alignment horizontal="center" vertical="center" wrapText="1"/>
    </xf>
    <xf numFmtId="0" fontId="17" fillId="7" borderId="45" xfId="3" applyFont="1" applyFill="1" applyBorder="1" applyAlignment="1">
      <alignment horizontal="center" vertical="center"/>
    </xf>
    <xf numFmtId="0" fontId="17" fillId="7" borderId="0" xfId="3" applyFont="1" applyFill="1" applyAlignment="1">
      <alignment horizontal="center" vertical="center"/>
    </xf>
    <xf numFmtId="1" fontId="17" fillId="7" borderId="30" xfId="3" applyNumberFormat="1" applyFont="1" applyFill="1" applyBorder="1" applyAlignment="1">
      <alignment vertical="center" wrapText="1"/>
    </xf>
    <xf numFmtId="0" fontId="19" fillId="7" borderId="16" xfId="3" applyFont="1" applyFill="1" applyBorder="1" applyAlignment="1">
      <alignment horizontal="center" vertical="center"/>
    </xf>
    <xf numFmtId="0" fontId="19" fillId="7" borderId="45" xfId="3" applyFont="1" applyFill="1" applyBorder="1" applyAlignment="1">
      <alignment horizontal="center" vertical="center"/>
    </xf>
    <xf numFmtId="0" fontId="19" fillId="7" borderId="0" xfId="3" applyFont="1" applyFill="1" applyAlignment="1">
      <alignment horizontal="center" vertical="center"/>
    </xf>
    <xf numFmtId="1" fontId="19" fillId="7" borderId="92" xfId="3" applyNumberFormat="1" applyFont="1" applyFill="1" applyBorder="1" applyAlignment="1">
      <alignment vertical="center" wrapText="1"/>
    </xf>
    <xf numFmtId="49" fontId="17" fillId="26" borderId="30" xfId="3" applyNumberFormat="1" applyFont="1" applyFill="1" applyBorder="1" applyAlignment="1">
      <alignment horizontal="left" vertical="center" wrapText="1"/>
    </xf>
    <xf numFmtId="49" fontId="22" fillId="26" borderId="78" xfId="3" applyNumberFormat="1" applyFont="1" applyFill="1" applyBorder="1" applyAlignment="1">
      <alignment vertical="center" wrapText="1"/>
    </xf>
    <xf numFmtId="0" fontId="22" fillId="26" borderId="17" xfId="3" applyFont="1" applyFill="1" applyBorder="1" applyAlignment="1">
      <alignment horizontal="center" vertical="center"/>
    </xf>
    <xf numFmtId="0" fontId="19" fillId="26" borderId="19" xfId="3" applyFont="1" applyFill="1" applyBorder="1" applyAlignment="1">
      <alignment horizontal="center" vertical="center"/>
    </xf>
    <xf numFmtId="0" fontId="19" fillId="26" borderId="45" xfId="3" applyFont="1" applyFill="1" applyBorder="1" applyAlignment="1">
      <alignment horizontal="center" vertical="center"/>
    </xf>
    <xf numFmtId="1" fontId="19" fillId="7" borderId="92" xfId="3" applyNumberFormat="1" applyFont="1" applyFill="1" applyBorder="1" applyAlignment="1">
      <alignment horizontal="center" vertical="center" wrapText="1"/>
    </xf>
    <xf numFmtId="1" fontId="19" fillId="7" borderId="57" xfId="3" applyNumberFormat="1" applyFont="1" applyFill="1" applyBorder="1" applyAlignment="1">
      <alignment vertical="center" wrapText="1"/>
    </xf>
    <xf numFmtId="1" fontId="19" fillId="7" borderId="57" xfId="3" applyNumberFormat="1" applyFont="1" applyFill="1" applyBorder="1" applyAlignment="1">
      <alignment horizontal="center" vertical="center" wrapText="1"/>
    </xf>
    <xf numFmtId="49" fontId="16" fillId="25" borderId="61" xfId="3" applyNumberFormat="1" applyFont="1" applyFill="1" applyBorder="1" applyAlignment="1">
      <alignment vertical="center" wrapText="1"/>
    </xf>
    <xf numFmtId="0" fontId="16" fillId="25" borderId="86" xfId="3" applyFont="1" applyFill="1" applyBorder="1" applyAlignment="1">
      <alignment horizontal="center" vertical="center" wrapText="1"/>
    </xf>
    <xf numFmtId="0" fontId="16" fillId="25" borderId="10" xfId="3" applyFont="1" applyFill="1" applyBorder="1" applyAlignment="1">
      <alignment horizontal="center" vertical="center" wrapText="1"/>
    </xf>
    <xf numFmtId="0" fontId="16" fillId="25" borderId="87" xfId="3" applyFont="1" applyFill="1" applyBorder="1" applyAlignment="1">
      <alignment horizontal="center" vertical="center" wrapText="1"/>
    </xf>
    <xf numFmtId="49" fontId="17" fillId="18" borderId="92" xfId="3" applyNumberFormat="1" applyFont="1" applyFill="1" applyBorder="1" applyAlignment="1">
      <alignment vertical="center"/>
    </xf>
    <xf numFmtId="49" fontId="17" fillId="29" borderId="92" xfId="3" applyNumberFormat="1" applyFont="1" applyFill="1" applyBorder="1" applyAlignment="1">
      <alignment vertical="center" wrapText="1"/>
    </xf>
    <xf numFmtId="49" fontId="17" fillId="18" borderId="30" xfId="3" applyNumberFormat="1" applyFont="1" applyFill="1" applyBorder="1" applyAlignment="1">
      <alignment horizontal="left" vertical="center" wrapText="1"/>
    </xf>
    <xf numFmtId="0" fontId="17" fillId="18" borderId="78" xfId="3" applyFont="1" applyFill="1" applyBorder="1" applyAlignment="1">
      <alignment horizontal="center" vertical="center"/>
    </xf>
    <xf numFmtId="0" fontId="17" fillId="18" borderId="0" xfId="3" applyFont="1" applyFill="1" applyAlignment="1">
      <alignment horizontal="center" vertical="center"/>
    </xf>
    <xf numFmtId="0" fontId="17" fillId="18" borderId="45" xfId="3" applyFont="1" applyFill="1" applyBorder="1" applyAlignment="1">
      <alignment horizontal="center" vertical="center"/>
    </xf>
    <xf numFmtId="0" fontId="17" fillId="18" borderId="30" xfId="3" applyFont="1" applyFill="1" applyBorder="1" applyAlignment="1">
      <alignment horizontal="center" vertical="center"/>
    </xf>
    <xf numFmtId="49" fontId="17" fillId="18" borderId="29" xfId="3" applyNumberFormat="1" applyFont="1" applyFill="1" applyBorder="1" applyAlignment="1">
      <alignment vertical="center"/>
    </xf>
    <xf numFmtId="49" fontId="17" fillId="18" borderId="0" xfId="3" applyNumberFormat="1" applyFont="1" applyFill="1" applyAlignment="1">
      <alignment vertical="center" wrapText="1"/>
    </xf>
    <xf numFmtId="0" fontId="19" fillId="18" borderId="0" xfId="3" applyFont="1" applyFill="1" applyAlignment="1">
      <alignment horizontal="center" vertical="center"/>
    </xf>
    <xf numFmtId="1" fontId="19" fillId="18" borderId="30" xfId="3" applyNumberFormat="1" applyFont="1" applyFill="1" applyBorder="1" applyAlignment="1">
      <alignment horizontal="center" vertical="center" wrapText="1"/>
    </xf>
    <xf numFmtId="49" fontId="17" fillId="18" borderId="125" xfId="3" applyNumberFormat="1" applyFont="1" applyFill="1" applyBorder="1" applyAlignment="1">
      <alignment horizontal="left" vertical="center" wrapText="1"/>
    </xf>
    <xf numFmtId="0" fontId="49" fillId="18" borderId="53" xfId="3" applyFont="1" applyFill="1" applyBorder="1" applyAlignment="1">
      <alignment horizontal="center" vertical="center"/>
    </xf>
    <xf numFmtId="0" fontId="49" fillId="18" borderId="126" xfId="3" applyFont="1" applyFill="1" applyBorder="1" applyAlignment="1">
      <alignment horizontal="center" vertical="center"/>
    </xf>
    <xf numFmtId="1" fontId="1" fillId="18" borderId="125" xfId="3" applyNumberFormat="1" applyFont="1" applyFill="1" applyBorder="1" applyAlignment="1">
      <alignment horizontal="center" vertical="center" wrapText="1"/>
    </xf>
    <xf numFmtId="49" fontId="17" fillId="29" borderId="0" xfId="3" applyNumberFormat="1" applyFont="1" applyFill="1" applyAlignment="1">
      <alignment horizontal="left" vertical="center" wrapText="1"/>
    </xf>
    <xf numFmtId="49" fontId="17" fillId="29" borderId="86" xfId="3" applyNumberFormat="1" applyFont="1" applyFill="1" applyBorder="1" applyAlignment="1">
      <alignment horizontal="center" vertical="center" wrapText="1"/>
    </xf>
    <xf numFmtId="0" fontId="17" fillId="29" borderId="92" xfId="3" applyFont="1" applyFill="1" applyBorder="1" applyAlignment="1">
      <alignment horizontal="center" vertical="center"/>
    </xf>
    <xf numFmtId="0" fontId="17" fillId="28" borderId="31" xfId="4" applyFont="1" applyFill="1" applyBorder="1" applyAlignment="1">
      <alignment horizontal="center" vertical="center"/>
    </xf>
    <xf numFmtId="0" fontId="17" fillId="28" borderId="87" xfId="4" applyFont="1" applyFill="1" applyBorder="1" applyAlignment="1">
      <alignment horizontal="center" vertical="center"/>
    </xf>
    <xf numFmtId="49" fontId="16" fillId="24" borderId="13" xfId="0" applyNumberFormat="1" applyFont="1" applyFill="1" applyBorder="1" applyAlignment="1">
      <alignment vertical="center"/>
    </xf>
    <xf numFmtId="49" fontId="16" fillId="24" borderId="29" xfId="0" applyNumberFormat="1" applyFont="1" applyFill="1" applyBorder="1" applyAlignment="1">
      <alignment vertical="center"/>
    </xf>
    <xf numFmtId="49" fontId="16" fillId="24" borderId="61" xfId="3" applyNumberFormat="1" applyFont="1" applyFill="1" applyBorder="1" applyAlignment="1">
      <alignment vertical="center"/>
    </xf>
    <xf numFmtId="49" fontId="16" fillId="24" borderId="13" xfId="3" applyNumberFormat="1" applyFont="1" applyFill="1" applyBorder="1" applyAlignment="1">
      <alignment vertical="center"/>
    </xf>
    <xf numFmtId="49" fontId="16" fillId="24" borderId="29" xfId="3" applyNumberFormat="1" applyFont="1" applyFill="1" applyBorder="1" applyAlignment="1">
      <alignment vertical="center"/>
    </xf>
    <xf numFmtId="49" fontId="16" fillId="24" borderId="21" xfId="0" applyNumberFormat="1" applyFont="1" applyFill="1" applyBorder="1" applyAlignment="1">
      <alignment vertical="center"/>
    </xf>
    <xf numFmtId="0" fontId="17" fillId="7" borderId="30" xfId="3" applyFont="1" applyFill="1" applyBorder="1" applyAlignment="1">
      <alignment horizontal="center" vertical="center"/>
    </xf>
    <xf numFmtId="0" fontId="17" fillId="7" borderId="53" xfId="3" applyFont="1" applyFill="1" applyBorder="1" applyAlignment="1">
      <alignment horizontal="center" vertical="center"/>
    </xf>
    <xf numFmtId="0" fontId="17" fillId="11" borderId="87" xfId="3" applyFont="1" applyFill="1" applyBorder="1" applyAlignment="1">
      <alignment horizontal="center" vertical="center"/>
    </xf>
    <xf numFmtId="0" fontId="17" fillId="11" borderId="84" xfId="3" applyFont="1" applyFill="1" applyBorder="1" applyAlignment="1">
      <alignment horizontal="center" vertical="center"/>
    </xf>
    <xf numFmtId="0" fontId="17" fillId="11" borderId="15" xfId="3" applyFont="1" applyFill="1" applyBorder="1" applyAlignment="1">
      <alignment horizontal="center" vertical="center"/>
    </xf>
    <xf numFmtId="0" fontId="43" fillId="29" borderId="10" xfId="3" applyFont="1" applyFill="1" applyBorder="1" applyAlignment="1">
      <alignment horizontal="center" vertical="center"/>
    </xf>
    <xf numFmtId="0" fontId="43" fillId="29" borderId="8" xfId="3" applyFont="1" applyFill="1" applyBorder="1" applyAlignment="1">
      <alignment horizontal="center" vertical="center"/>
    </xf>
    <xf numFmtId="0" fontId="43" fillId="29" borderId="86" xfId="3" applyFont="1" applyFill="1" applyBorder="1" applyAlignment="1">
      <alignment horizontal="center" vertical="center"/>
    </xf>
    <xf numFmtId="0" fontId="43" fillId="28" borderId="87" xfId="6" applyFont="1" applyBorder="1" applyAlignment="1">
      <alignment horizontal="center" vertical="center"/>
    </xf>
    <xf numFmtId="0" fontId="17" fillId="3" borderId="11" xfId="4" applyFont="1" applyFill="1" applyBorder="1" applyAlignment="1">
      <alignment horizontal="center" vertical="center"/>
    </xf>
    <xf numFmtId="9" fontId="17" fillId="3" borderId="11" xfId="3" applyNumberFormat="1" applyFont="1" applyFill="1" applyBorder="1" applyAlignment="1">
      <alignment horizontal="center" vertical="center"/>
    </xf>
    <xf numFmtId="0" fontId="17" fillId="3" borderId="28" xfId="3" applyFont="1" applyFill="1" applyBorder="1" applyAlignment="1">
      <alignment horizontal="center" vertical="center"/>
    </xf>
    <xf numFmtId="168" fontId="20" fillId="2" borderId="0" xfId="3" applyNumberFormat="1" applyFont="1" applyFill="1" applyAlignment="1">
      <alignment vertical="center"/>
    </xf>
    <xf numFmtId="10" fontId="20" fillId="2" borderId="0" xfId="3" applyNumberFormat="1" applyFont="1" applyFill="1" applyAlignment="1">
      <alignment horizontal="center" vertical="center"/>
    </xf>
    <xf numFmtId="168" fontId="20" fillId="2" borderId="0" xfId="3" applyNumberFormat="1" applyFont="1" applyFill="1" applyAlignment="1">
      <alignment horizontal="center" vertical="center"/>
    </xf>
    <xf numFmtId="0" fontId="20" fillId="2" borderId="0" xfId="3" applyFont="1" applyFill="1" applyAlignment="1">
      <alignment horizontal="center"/>
    </xf>
    <xf numFmtId="164" fontId="20" fillId="2" borderId="0" xfId="3" applyNumberFormat="1" applyFont="1" applyFill="1" applyAlignment="1">
      <alignment horizontal="center"/>
    </xf>
    <xf numFmtId="0" fontId="17" fillId="11" borderId="127" xfId="3" applyFont="1" applyFill="1" applyBorder="1" applyAlignment="1">
      <alignment horizontal="center" vertical="center"/>
    </xf>
    <xf numFmtId="0" fontId="17" fillId="11" borderId="128" xfId="3" applyFont="1" applyFill="1" applyBorder="1" applyAlignment="1">
      <alignment horizontal="center" vertical="center"/>
    </xf>
    <xf numFmtId="0" fontId="17" fillId="11" borderId="129" xfId="3" applyFont="1" applyFill="1" applyBorder="1" applyAlignment="1">
      <alignment horizontal="center" vertical="center"/>
    </xf>
    <xf numFmtId="0" fontId="17" fillId="7" borderId="127" xfId="3" applyFont="1" applyFill="1" applyBorder="1" applyAlignment="1">
      <alignment horizontal="center" vertical="center"/>
    </xf>
    <xf numFmtId="0" fontId="17" fillId="7" borderId="128" xfId="3" applyFont="1" applyFill="1" applyBorder="1" applyAlignment="1">
      <alignment horizontal="center" vertical="center"/>
    </xf>
    <xf numFmtId="0" fontId="17" fillId="7" borderId="129" xfId="3" applyFont="1" applyFill="1" applyBorder="1" applyAlignment="1">
      <alignment horizontal="center" vertical="center"/>
    </xf>
    <xf numFmtId="0" fontId="17" fillId="11" borderId="130" xfId="3" applyFont="1" applyFill="1" applyBorder="1" applyAlignment="1">
      <alignment horizontal="center" vertical="center"/>
    </xf>
    <xf numFmtId="0" fontId="17" fillId="11" borderId="131" xfId="3" applyFont="1" applyFill="1" applyBorder="1" applyAlignment="1">
      <alignment horizontal="center" vertical="center"/>
    </xf>
    <xf numFmtId="0" fontId="17" fillId="11" borderId="132" xfId="3" applyFont="1" applyFill="1" applyBorder="1" applyAlignment="1">
      <alignment horizontal="center" vertical="center"/>
    </xf>
    <xf numFmtId="0" fontId="17" fillId="11" borderId="133" xfId="3" applyFont="1" applyFill="1" applyBorder="1" applyAlignment="1">
      <alignment horizontal="center" vertical="center"/>
    </xf>
    <xf numFmtId="0" fontId="52" fillId="30" borderId="36" xfId="3" applyFont="1" applyFill="1" applyBorder="1" applyAlignment="1">
      <alignment horizontal="center" vertical="center"/>
    </xf>
    <xf numFmtId="9" fontId="52" fillId="30" borderId="33" xfId="3" applyNumberFormat="1" applyFont="1" applyFill="1" applyBorder="1" applyAlignment="1">
      <alignment horizontal="center" vertical="center"/>
    </xf>
    <xf numFmtId="164" fontId="52" fillId="30" borderId="33" xfId="3" applyNumberFormat="1" applyFont="1" applyFill="1" applyBorder="1" applyAlignment="1">
      <alignment horizontal="center" vertical="center"/>
    </xf>
    <xf numFmtId="0" fontId="52" fillId="30" borderId="68" xfId="3" applyFont="1" applyFill="1" applyBorder="1" applyAlignment="1">
      <alignment horizontal="center" vertical="center"/>
    </xf>
    <xf numFmtId="0" fontId="52" fillId="28" borderId="55" xfId="3" applyFont="1" applyFill="1" applyBorder="1" applyAlignment="1">
      <alignment horizontal="center" vertical="center"/>
    </xf>
    <xf numFmtId="9" fontId="52" fillId="28" borderId="1" xfId="3" applyNumberFormat="1" applyFont="1" applyFill="1" applyBorder="1" applyAlignment="1">
      <alignment horizontal="center" vertical="center"/>
    </xf>
    <xf numFmtId="164" fontId="52" fillId="28" borderId="1" xfId="3" applyNumberFormat="1" applyFont="1" applyFill="1" applyBorder="1" applyAlignment="1">
      <alignment horizontal="center" vertical="center"/>
    </xf>
    <xf numFmtId="0" fontId="52" fillId="28" borderId="56" xfId="3" applyFont="1" applyFill="1" applyBorder="1" applyAlignment="1">
      <alignment horizontal="center" vertical="center"/>
    </xf>
    <xf numFmtId="0" fontId="52" fillId="30" borderId="55" xfId="3" applyFont="1" applyFill="1" applyBorder="1" applyAlignment="1">
      <alignment horizontal="center" vertical="center"/>
    </xf>
    <xf numFmtId="9" fontId="52" fillId="30" borderId="1" xfId="3" applyNumberFormat="1" applyFont="1" applyFill="1" applyBorder="1" applyAlignment="1">
      <alignment horizontal="center" vertical="center" wrapText="1"/>
    </xf>
    <xf numFmtId="164" fontId="52" fillId="30" borderId="1" xfId="3" applyNumberFormat="1" applyFont="1" applyFill="1" applyBorder="1" applyAlignment="1">
      <alignment horizontal="center" vertical="center"/>
    </xf>
    <xf numFmtId="0" fontId="52" fillId="30" borderId="56" xfId="3" applyFont="1" applyFill="1" applyBorder="1" applyAlignment="1">
      <alignment horizontal="center" vertical="center"/>
    </xf>
    <xf numFmtId="9" fontId="52" fillId="30" borderId="1" xfId="3" applyNumberFormat="1" applyFont="1" applyFill="1" applyBorder="1" applyAlignment="1">
      <alignment horizontal="center" vertical="center"/>
    </xf>
    <xf numFmtId="0" fontId="52" fillId="28" borderId="65" xfId="3" applyFont="1" applyFill="1" applyBorder="1" applyAlignment="1">
      <alignment horizontal="center" vertical="center"/>
    </xf>
    <xf numFmtId="9" fontId="52" fillId="28" borderId="66" xfId="3" applyNumberFormat="1" applyFont="1" applyFill="1" applyBorder="1" applyAlignment="1">
      <alignment horizontal="center" vertical="center"/>
    </xf>
    <xf numFmtId="164" fontId="52" fillId="28" borderId="66" xfId="3" applyNumberFormat="1" applyFont="1" applyFill="1" applyBorder="1" applyAlignment="1">
      <alignment horizontal="center" vertical="center"/>
    </xf>
    <xf numFmtId="0" fontId="52" fillId="28" borderId="67" xfId="3" applyFont="1" applyFill="1" applyBorder="1" applyAlignment="1">
      <alignment horizontal="center" vertical="center"/>
    </xf>
    <xf numFmtId="49" fontId="53" fillId="24" borderId="0" xfId="0" applyNumberFormat="1" applyFont="1" applyFill="1" applyAlignment="1">
      <alignment vertical="center"/>
    </xf>
    <xf numFmtId="9" fontId="53" fillId="24" borderId="0" xfId="0" applyNumberFormat="1" applyFont="1" applyFill="1" applyAlignment="1">
      <alignment vertical="center"/>
    </xf>
    <xf numFmtId="49" fontId="53" fillId="24" borderId="30" xfId="0" applyNumberFormat="1" applyFont="1" applyFill="1" applyBorder="1" applyAlignment="1">
      <alignment vertical="center"/>
    </xf>
    <xf numFmtId="0" fontId="52" fillId="30" borderId="65" xfId="3" applyFont="1" applyFill="1" applyBorder="1" applyAlignment="1">
      <alignment horizontal="center" vertical="center"/>
    </xf>
    <xf numFmtId="9" fontId="52" fillId="30" borderId="66" xfId="3" applyNumberFormat="1" applyFont="1" applyFill="1" applyBorder="1" applyAlignment="1">
      <alignment horizontal="center" vertical="center" wrapText="1"/>
    </xf>
    <xf numFmtId="164" fontId="52" fillId="30" borderId="66" xfId="3" applyNumberFormat="1" applyFont="1" applyFill="1" applyBorder="1" applyAlignment="1">
      <alignment horizontal="center" vertical="center"/>
    </xf>
    <xf numFmtId="0" fontId="52" fillId="30" borderId="67" xfId="3" applyFont="1" applyFill="1" applyBorder="1" applyAlignment="1">
      <alignment horizontal="center" vertical="center"/>
    </xf>
    <xf numFmtId="9" fontId="52" fillId="30" borderId="33" xfId="3" applyNumberFormat="1" applyFont="1" applyFill="1" applyBorder="1" applyAlignment="1">
      <alignment horizontal="center" vertical="center" wrapText="1"/>
    </xf>
    <xf numFmtId="9" fontId="52" fillId="28" borderId="1" xfId="3" applyNumberFormat="1" applyFont="1" applyFill="1" applyBorder="1" applyAlignment="1">
      <alignment horizontal="center" vertical="center" wrapText="1"/>
    </xf>
    <xf numFmtId="9" fontId="52" fillId="30" borderId="66" xfId="3" applyNumberFormat="1" applyFont="1" applyFill="1" applyBorder="1" applyAlignment="1">
      <alignment horizontal="center" vertical="center"/>
    </xf>
    <xf numFmtId="0" fontId="52" fillId="30" borderId="73" xfId="3" applyFont="1" applyFill="1" applyBorder="1" applyAlignment="1">
      <alignment horizontal="center" vertical="center"/>
    </xf>
    <xf numFmtId="9" fontId="52" fillId="30" borderId="74" xfId="3" applyNumberFormat="1" applyFont="1" applyFill="1" applyBorder="1" applyAlignment="1">
      <alignment horizontal="center" vertical="center" wrapText="1"/>
    </xf>
    <xf numFmtId="164" fontId="52" fillId="30" borderId="74" xfId="3" applyNumberFormat="1" applyFont="1" applyFill="1" applyBorder="1" applyAlignment="1">
      <alignment horizontal="center" vertical="center"/>
    </xf>
    <xf numFmtId="0" fontId="52" fillId="30" borderId="75" xfId="3" applyFont="1" applyFill="1" applyBorder="1" applyAlignment="1">
      <alignment horizontal="center" vertical="center"/>
    </xf>
    <xf numFmtId="9" fontId="52" fillId="28" borderId="66" xfId="3" applyNumberFormat="1" applyFont="1" applyFill="1" applyBorder="1" applyAlignment="1">
      <alignment horizontal="center" vertical="center" wrapText="1"/>
    </xf>
    <xf numFmtId="9" fontId="52" fillId="30" borderId="33" xfId="1" applyFont="1" applyFill="1" applyBorder="1" applyAlignment="1">
      <alignment horizontal="center" vertical="center"/>
    </xf>
    <xf numFmtId="0" fontId="52" fillId="30" borderId="33" xfId="3" applyFont="1" applyFill="1" applyBorder="1" applyAlignment="1">
      <alignment horizontal="center" vertical="center"/>
    </xf>
    <xf numFmtId="9" fontId="52" fillId="28" borderId="66" xfId="1" applyFont="1" applyFill="1" applyBorder="1" applyAlignment="1">
      <alignment horizontal="center" vertical="center" wrapText="1"/>
    </xf>
    <xf numFmtId="49" fontId="53" fillId="24" borderId="0" xfId="3" applyNumberFormat="1" applyFont="1" applyFill="1" applyAlignment="1">
      <alignment vertical="center" wrapText="1"/>
    </xf>
    <xf numFmtId="9" fontId="53" fillId="24" borderId="0" xfId="3" applyNumberFormat="1" applyFont="1" applyFill="1" applyAlignment="1">
      <alignment vertical="center" wrapText="1"/>
    </xf>
    <xf numFmtId="49" fontId="53" fillId="24" borderId="30" xfId="3" applyNumberFormat="1" applyFont="1" applyFill="1" applyBorder="1" applyAlignment="1">
      <alignment vertical="center" wrapText="1"/>
    </xf>
    <xf numFmtId="9" fontId="52" fillId="28" borderId="66" xfId="1" applyFont="1" applyFill="1" applyBorder="1" applyAlignment="1">
      <alignment horizontal="center" vertical="center"/>
    </xf>
    <xf numFmtId="49" fontId="53" fillId="25" borderId="0" xfId="3" applyNumberFormat="1" applyFont="1" applyFill="1" applyAlignment="1">
      <alignment vertical="center"/>
    </xf>
    <xf numFmtId="9" fontId="53" fillId="25" borderId="0" xfId="3" applyNumberFormat="1" applyFont="1" applyFill="1" applyAlignment="1">
      <alignment vertical="center"/>
    </xf>
    <xf numFmtId="49" fontId="53" fillId="25" borderId="30" xfId="3" applyNumberFormat="1" applyFont="1" applyFill="1" applyBorder="1" applyAlignment="1">
      <alignment vertical="center"/>
    </xf>
    <xf numFmtId="49" fontId="53" fillId="25" borderId="0" xfId="3" applyNumberFormat="1" applyFont="1" applyFill="1" applyAlignment="1">
      <alignment vertical="center" wrapText="1"/>
    </xf>
    <xf numFmtId="9" fontId="53" fillId="25" borderId="0" xfId="3" applyNumberFormat="1" applyFont="1" applyFill="1" applyAlignment="1">
      <alignment vertical="center" wrapText="1"/>
    </xf>
    <xf numFmtId="49" fontId="53" fillId="25" borderId="30" xfId="3" applyNumberFormat="1" applyFont="1" applyFill="1" applyBorder="1" applyAlignment="1">
      <alignment vertical="center" wrapText="1"/>
    </xf>
    <xf numFmtId="0" fontId="52" fillId="30" borderId="83" xfId="3" applyFont="1" applyFill="1" applyBorder="1" applyAlignment="1">
      <alignment horizontal="center" vertical="center"/>
    </xf>
    <xf numFmtId="9" fontId="52" fillId="30" borderId="11" xfId="3" applyNumberFormat="1" applyFont="1" applyFill="1" applyBorder="1" applyAlignment="1">
      <alignment horizontal="center" vertical="center"/>
    </xf>
    <xf numFmtId="164" fontId="52" fillId="30" borderId="11" xfId="3" applyNumberFormat="1" applyFont="1" applyFill="1" applyBorder="1" applyAlignment="1">
      <alignment horizontal="center" vertical="center"/>
    </xf>
    <xf numFmtId="0" fontId="52" fillId="30" borderId="84" xfId="3" applyFont="1" applyFill="1" applyBorder="1" applyAlignment="1">
      <alignment horizontal="center" vertical="center"/>
    </xf>
    <xf numFmtId="0" fontId="52" fillId="28" borderId="86" xfId="3" applyFont="1" applyFill="1" applyBorder="1" applyAlignment="1">
      <alignment horizontal="center" vertical="center"/>
    </xf>
    <xf numFmtId="9" fontId="52" fillId="28" borderId="10" xfId="3" applyNumberFormat="1" applyFont="1" applyFill="1" applyBorder="1" applyAlignment="1">
      <alignment horizontal="center" vertical="center"/>
    </xf>
    <xf numFmtId="164" fontId="52" fillId="28" borderId="10" xfId="3" applyNumberFormat="1" applyFont="1" applyFill="1" applyBorder="1" applyAlignment="1">
      <alignment horizontal="center" vertical="center"/>
    </xf>
    <xf numFmtId="0" fontId="52" fillId="28" borderId="87" xfId="3" applyFont="1" applyFill="1" applyBorder="1" applyAlignment="1">
      <alignment horizontal="center" vertical="center"/>
    </xf>
    <xf numFmtId="49" fontId="53" fillId="25" borderId="61" xfId="3" applyNumberFormat="1" applyFont="1" applyFill="1" applyBorder="1" applyAlignment="1">
      <alignment vertical="center"/>
    </xf>
    <xf numFmtId="49" fontId="53" fillId="25" borderId="62" xfId="3" applyNumberFormat="1" applyFont="1" applyFill="1" applyBorder="1" applyAlignment="1">
      <alignment vertical="center"/>
    </xf>
    <xf numFmtId="0" fontId="52" fillId="30" borderId="86" xfId="3" applyFont="1" applyFill="1" applyBorder="1" applyAlignment="1">
      <alignment horizontal="center" vertical="center"/>
    </xf>
    <xf numFmtId="9" fontId="52" fillId="30" borderId="10" xfId="3" applyNumberFormat="1" applyFont="1" applyFill="1" applyBorder="1" applyAlignment="1">
      <alignment horizontal="center" vertical="center"/>
    </xf>
    <xf numFmtId="164" fontId="52" fillId="30" borderId="10" xfId="3" applyNumberFormat="1" applyFont="1" applyFill="1" applyBorder="1" applyAlignment="1">
      <alignment horizontal="center" vertical="center"/>
    </xf>
    <xf numFmtId="0" fontId="52" fillId="30" borderId="87" xfId="3" applyFont="1" applyFill="1" applyBorder="1" applyAlignment="1">
      <alignment horizontal="center" vertical="center"/>
    </xf>
    <xf numFmtId="9" fontId="52" fillId="28" borderId="10" xfId="3" applyNumberFormat="1" applyFont="1" applyFill="1" applyBorder="1" applyAlignment="1">
      <alignment horizontal="center" vertical="center" wrapText="1"/>
    </xf>
    <xf numFmtId="0" fontId="52" fillId="30" borderId="71" xfId="3" applyFont="1" applyFill="1" applyBorder="1" applyAlignment="1">
      <alignment horizontal="center" vertical="center"/>
    </xf>
    <xf numFmtId="9" fontId="52" fillId="30" borderId="14" xfId="3" applyNumberFormat="1" applyFont="1" applyFill="1" applyBorder="1" applyAlignment="1">
      <alignment horizontal="center" vertical="center" wrapText="1"/>
    </xf>
    <xf numFmtId="164" fontId="52" fillId="30" borderId="14" xfId="3" applyNumberFormat="1" applyFont="1" applyFill="1" applyBorder="1" applyAlignment="1">
      <alignment horizontal="center" vertical="center"/>
    </xf>
    <xf numFmtId="0" fontId="52" fillId="30" borderId="15" xfId="3" applyFont="1" applyFill="1" applyBorder="1" applyAlignment="1">
      <alignment horizontal="center" vertical="center"/>
    </xf>
    <xf numFmtId="0" fontId="52" fillId="30" borderId="55" xfId="3" applyFont="1" applyFill="1" applyBorder="1" applyAlignment="1">
      <alignment horizontal="center" vertical="center" wrapText="1"/>
    </xf>
    <xf numFmtId="9" fontId="52" fillId="30" borderId="10" xfId="3" applyNumberFormat="1" applyFont="1" applyFill="1" applyBorder="1" applyAlignment="1">
      <alignment horizontal="center" vertical="center" wrapText="1"/>
    </xf>
    <xf numFmtId="9" fontId="52" fillId="28" borderId="10" xfId="1" applyFont="1" applyFill="1" applyBorder="1" applyAlignment="1">
      <alignment horizontal="center" vertical="center"/>
    </xf>
    <xf numFmtId="49" fontId="53" fillId="27" borderId="61" xfId="3" applyNumberFormat="1" applyFont="1" applyFill="1" applyBorder="1" applyAlignment="1">
      <alignment vertical="center"/>
    </xf>
    <xf numFmtId="49" fontId="53" fillId="27" borderId="62" xfId="3" applyNumberFormat="1" applyFont="1" applyFill="1" applyBorder="1" applyAlignment="1">
      <alignment vertical="center"/>
    </xf>
    <xf numFmtId="9" fontId="52" fillId="30" borderId="11" xfId="1" applyFont="1" applyFill="1" applyBorder="1" applyAlignment="1">
      <alignment horizontal="center" vertical="center"/>
    </xf>
    <xf numFmtId="0" fontId="52" fillId="30" borderId="11" xfId="3" applyFont="1" applyFill="1" applyBorder="1" applyAlignment="1">
      <alignment horizontal="center" vertical="center"/>
    </xf>
    <xf numFmtId="0" fontId="53" fillId="24" borderId="61" xfId="0" applyFont="1" applyFill="1" applyBorder="1" applyAlignment="1">
      <alignment vertical="center"/>
    </xf>
    <xf numFmtId="9" fontId="53" fillId="24" borderId="61" xfId="0" applyNumberFormat="1" applyFont="1" applyFill="1" applyBorder="1" applyAlignment="1">
      <alignment vertical="center"/>
    </xf>
    <xf numFmtId="0" fontId="53" fillId="24" borderId="62" xfId="0" applyFont="1" applyFill="1" applyBorder="1" applyAlignment="1">
      <alignment vertical="center"/>
    </xf>
    <xf numFmtId="49" fontId="53" fillId="24" borderId="13" xfId="0" applyNumberFormat="1" applyFont="1" applyFill="1" applyBorder="1" applyAlignment="1">
      <alignment horizontal="left" vertical="center"/>
    </xf>
    <xf numFmtId="9" fontId="53" fillId="24" borderId="13" xfId="0" applyNumberFormat="1" applyFont="1" applyFill="1" applyBorder="1" applyAlignment="1">
      <alignment horizontal="left" vertical="center"/>
    </xf>
    <xf numFmtId="49" fontId="53" fillId="24" borderId="29" xfId="0" applyNumberFormat="1" applyFont="1" applyFill="1" applyBorder="1" applyAlignment="1">
      <alignment horizontal="left" vertical="center"/>
    </xf>
    <xf numFmtId="9" fontId="52" fillId="3" borderId="33" xfId="3" applyNumberFormat="1" applyFont="1" applyFill="1" applyBorder="1" applyAlignment="1">
      <alignment horizontal="center" vertical="center" wrapText="1"/>
    </xf>
    <xf numFmtId="164" fontId="52" fillId="3" borderId="33" xfId="3" applyNumberFormat="1" applyFont="1" applyFill="1" applyBorder="1" applyAlignment="1">
      <alignment horizontal="center" vertical="center"/>
    </xf>
    <xf numFmtId="0" fontId="52" fillId="3" borderId="68" xfId="3" applyFont="1" applyFill="1" applyBorder="1" applyAlignment="1">
      <alignment horizontal="center" vertical="center"/>
    </xf>
    <xf numFmtId="9" fontId="52" fillId="5" borderId="1" xfId="3" applyNumberFormat="1" applyFont="1" applyFill="1" applyBorder="1" applyAlignment="1">
      <alignment horizontal="center" vertical="center" wrapText="1"/>
    </xf>
    <xf numFmtId="164" fontId="52" fillId="5" borderId="1" xfId="3" applyNumberFormat="1" applyFont="1" applyFill="1" applyBorder="1" applyAlignment="1">
      <alignment horizontal="center" vertical="center"/>
    </xf>
    <xf numFmtId="0" fontId="52" fillId="5" borderId="56" xfId="3" applyFont="1" applyFill="1" applyBorder="1" applyAlignment="1">
      <alignment horizontal="center" vertical="center"/>
    </xf>
    <xf numFmtId="9" fontId="52" fillId="3" borderId="1" xfId="3" applyNumberFormat="1" applyFont="1" applyFill="1" applyBorder="1" applyAlignment="1">
      <alignment horizontal="center" vertical="center" wrapText="1"/>
    </xf>
    <xf numFmtId="164" fontId="52" fillId="3" borderId="1" xfId="3" applyNumberFormat="1" applyFont="1" applyFill="1" applyBorder="1" applyAlignment="1">
      <alignment horizontal="center" vertical="center"/>
    </xf>
    <xf numFmtId="0" fontId="52" fillId="3" borderId="56" xfId="3" applyFont="1" applyFill="1" applyBorder="1" applyAlignment="1">
      <alignment horizontal="center" vertical="center"/>
    </xf>
    <xf numFmtId="0" fontId="53" fillId="24" borderId="0" xfId="0" applyFont="1" applyFill="1" applyAlignment="1">
      <alignment vertical="center"/>
    </xf>
    <xf numFmtId="0" fontId="53" fillId="24" borderId="30" xfId="0" applyFont="1" applyFill="1" applyBorder="1" applyAlignment="1">
      <alignment vertical="center"/>
    </xf>
    <xf numFmtId="9" fontId="52" fillId="5" borderId="66" xfId="3" applyNumberFormat="1" applyFont="1" applyFill="1" applyBorder="1" applyAlignment="1">
      <alignment horizontal="center" vertical="center" wrapText="1"/>
    </xf>
    <xf numFmtId="164" fontId="52" fillId="5" borderId="66" xfId="3" applyNumberFormat="1" applyFont="1" applyFill="1" applyBorder="1" applyAlignment="1">
      <alignment horizontal="center" vertical="center"/>
    </xf>
    <xf numFmtId="0" fontId="52" fillId="5" borderId="67" xfId="3" applyFont="1" applyFill="1" applyBorder="1" applyAlignment="1">
      <alignment horizontal="center" vertical="center"/>
    </xf>
    <xf numFmtId="9" fontId="52" fillId="3" borderId="1" xfId="3" applyNumberFormat="1" applyFont="1" applyFill="1" applyBorder="1" applyAlignment="1">
      <alignment horizontal="center" vertical="center"/>
    </xf>
    <xf numFmtId="9" fontId="53" fillId="25" borderId="61" xfId="3" applyNumberFormat="1" applyFont="1" applyFill="1" applyBorder="1" applyAlignment="1">
      <alignment vertical="center"/>
    </xf>
    <xf numFmtId="9" fontId="52" fillId="3" borderId="14" xfId="3" applyNumberFormat="1" applyFont="1" applyFill="1" applyBorder="1" applyAlignment="1">
      <alignment horizontal="center" vertical="center" wrapText="1"/>
    </xf>
    <xf numFmtId="164" fontId="52" fillId="3" borderId="14" xfId="3" applyNumberFormat="1" applyFont="1" applyFill="1" applyBorder="1" applyAlignment="1">
      <alignment horizontal="center" vertical="center"/>
    </xf>
    <xf numFmtId="0" fontId="52" fillId="3" borderId="15" xfId="3" applyFont="1" applyFill="1" applyBorder="1" applyAlignment="1">
      <alignment horizontal="center" vertical="center"/>
    </xf>
    <xf numFmtId="9" fontId="52" fillId="5" borderId="1" xfId="3" applyNumberFormat="1" applyFont="1" applyFill="1" applyBorder="1" applyAlignment="1">
      <alignment horizontal="center" vertical="center"/>
    </xf>
    <xf numFmtId="9" fontId="52" fillId="5" borderId="66" xfId="3" applyNumberFormat="1" applyFont="1" applyFill="1" applyBorder="1" applyAlignment="1">
      <alignment horizontal="center" vertical="center"/>
    </xf>
    <xf numFmtId="0" fontId="53" fillId="27" borderId="21" xfId="3" applyFont="1" applyFill="1" applyBorder="1" applyAlignment="1">
      <alignment vertical="center"/>
    </xf>
    <xf numFmtId="9" fontId="53" fillId="27" borderId="21" xfId="3" applyNumberFormat="1" applyFont="1" applyFill="1" applyBorder="1" applyAlignment="1">
      <alignment vertical="center"/>
    </xf>
    <xf numFmtId="0" fontId="53" fillId="27" borderId="26" xfId="3" applyFont="1" applyFill="1" applyBorder="1" applyAlignment="1">
      <alignment vertical="center"/>
    </xf>
    <xf numFmtId="49" fontId="53" fillId="27" borderId="13" xfId="3" applyNumberFormat="1" applyFont="1" applyFill="1" applyBorder="1" applyAlignment="1">
      <alignment horizontal="left" vertical="center"/>
    </xf>
    <xf numFmtId="9" fontId="53" fillId="27" borderId="13" xfId="3" applyNumberFormat="1" applyFont="1" applyFill="1" applyBorder="1" applyAlignment="1">
      <alignment horizontal="left" vertical="center"/>
    </xf>
    <xf numFmtId="49" fontId="53" fillId="27" borderId="29" xfId="3" applyNumberFormat="1" applyFont="1" applyFill="1" applyBorder="1" applyAlignment="1">
      <alignment horizontal="left" vertical="center"/>
    </xf>
    <xf numFmtId="9" fontId="52" fillId="3" borderId="33" xfId="3" applyNumberFormat="1" applyFont="1" applyFill="1" applyBorder="1" applyAlignment="1">
      <alignment horizontal="center" vertical="center"/>
    </xf>
    <xf numFmtId="9" fontId="52" fillId="5" borderId="10" xfId="3" applyNumberFormat="1" applyFont="1" applyFill="1" applyBorder="1" applyAlignment="1">
      <alignment horizontal="center" vertical="center"/>
    </xf>
    <xf numFmtId="164" fontId="52" fillId="5" borderId="10" xfId="3" applyNumberFormat="1" applyFont="1" applyFill="1" applyBorder="1" applyAlignment="1">
      <alignment horizontal="center" vertical="center"/>
    </xf>
    <xf numFmtId="0" fontId="53" fillId="27" borderId="61" xfId="3" applyFont="1" applyFill="1" applyBorder="1" applyAlignment="1">
      <alignment vertical="center"/>
    </xf>
    <xf numFmtId="9" fontId="53" fillId="27" borderId="61" xfId="3" applyNumberFormat="1" applyFont="1" applyFill="1" applyBorder="1" applyAlignment="1">
      <alignment vertical="center"/>
    </xf>
    <xf numFmtId="0" fontId="53" fillId="27" borderId="62" xfId="3" applyFont="1" applyFill="1" applyBorder="1" applyAlignment="1">
      <alignment vertical="center"/>
    </xf>
    <xf numFmtId="9" fontId="52" fillId="3" borderId="11" xfId="3" applyNumberFormat="1" applyFont="1" applyFill="1" applyBorder="1" applyAlignment="1">
      <alignment horizontal="center" vertical="center"/>
    </xf>
    <xf numFmtId="164" fontId="52" fillId="3" borderId="11" xfId="3" applyNumberFormat="1" applyFont="1" applyFill="1" applyBorder="1" applyAlignment="1">
      <alignment horizontal="center" vertical="center"/>
    </xf>
    <xf numFmtId="0" fontId="52" fillId="3" borderId="84" xfId="3" applyFont="1" applyFill="1" applyBorder="1" applyAlignment="1">
      <alignment horizontal="center" vertical="center"/>
    </xf>
    <xf numFmtId="9" fontId="52" fillId="3" borderId="66" xfId="3" applyNumberFormat="1" applyFont="1" applyFill="1" applyBorder="1" applyAlignment="1">
      <alignment horizontal="center" vertical="center"/>
    </xf>
    <xf numFmtId="164" fontId="52" fillId="3" borderId="66" xfId="3" applyNumberFormat="1" applyFont="1" applyFill="1" applyBorder="1" applyAlignment="1">
      <alignment horizontal="center" vertical="center"/>
    </xf>
    <xf numFmtId="0" fontId="52" fillId="3" borderId="67" xfId="3" applyFont="1" applyFill="1" applyBorder="1" applyAlignment="1">
      <alignment horizontal="center" vertical="center"/>
    </xf>
    <xf numFmtId="9" fontId="53" fillId="27" borderId="0" xfId="3" applyNumberFormat="1" applyFont="1" applyFill="1" applyAlignment="1">
      <alignment vertical="center"/>
    </xf>
    <xf numFmtId="49" fontId="53" fillId="27" borderId="0" xfId="3" applyNumberFormat="1" applyFont="1" applyFill="1" applyAlignment="1">
      <alignment vertical="center" wrapText="1"/>
    </xf>
    <xf numFmtId="9" fontId="53" fillId="27" borderId="0" xfId="3" applyNumberFormat="1" applyFont="1" applyFill="1" applyAlignment="1">
      <alignment vertical="center" wrapText="1"/>
    </xf>
    <xf numFmtId="49" fontId="53" fillId="27" borderId="30" xfId="3" applyNumberFormat="1" applyFont="1" applyFill="1" applyBorder="1" applyAlignment="1">
      <alignment vertical="center" wrapText="1"/>
    </xf>
    <xf numFmtId="49" fontId="53" fillId="27" borderId="0" xfId="3" applyNumberFormat="1" applyFont="1" applyFill="1" applyAlignment="1">
      <alignment vertical="center"/>
    </xf>
    <xf numFmtId="49" fontId="53" fillId="27" borderId="30" xfId="3" applyNumberFormat="1" applyFont="1" applyFill="1" applyBorder="1" applyAlignment="1">
      <alignment vertical="center"/>
    </xf>
    <xf numFmtId="0" fontId="17" fillId="11" borderId="134" xfId="3" applyFont="1" applyFill="1" applyBorder="1" applyAlignment="1">
      <alignment horizontal="center" vertical="center"/>
    </xf>
    <xf numFmtId="0" fontId="17" fillId="11" borderId="135" xfId="3" applyFont="1" applyFill="1" applyBorder="1" applyAlignment="1">
      <alignment horizontal="center" vertical="center"/>
    </xf>
    <xf numFmtId="0" fontId="17" fillId="11" borderId="136" xfId="3" applyFont="1" applyFill="1" applyBorder="1" applyAlignment="1">
      <alignment horizontal="center" vertical="center"/>
    </xf>
    <xf numFmtId="0" fontId="55" fillId="2" borderId="0" xfId="3" applyFont="1" applyFill="1" applyAlignment="1">
      <alignment vertical="center"/>
    </xf>
    <xf numFmtId="0" fontId="52" fillId="2" borderId="0" xfId="3" applyFont="1" applyFill="1" applyAlignment="1">
      <alignment vertical="center"/>
    </xf>
    <xf numFmtId="0" fontId="56" fillId="2" borderId="0" xfId="3" applyFont="1" applyFill="1" applyAlignment="1">
      <alignment vertical="center"/>
    </xf>
    <xf numFmtId="0" fontId="56" fillId="2" borderId="0" xfId="3" applyFont="1" applyFill="1" applyAlignment="1">
      <alignment horizontal="left" vertical="center"/>
    </xf>
    <xf numFmtId="0" fontId="17" fillId="7" borderId="19" xfId="3" applyFont="1" applyFill="1" applyBorder="1" applyAlignment="1">
      <alignment horizontal="center" vertical="center"/>
    </xf>
    <xf numFmtId="0" fontId="17" fillId="7" borderId="134" xfId="3" applyFont="1" applyFill="1" applyBorder="1" applyAlignment="1">
      <alignment horizontal="center" vertical="center"/>
    </xf>
    <xf numFmtId="0" fontId="17" fillId="7" borderId="135" xfId="3" applyFont="1" applyFill="1" applyBorder="1" applyAlignment="1">
      <alignment horizontal="center" vertical="center"/>
    </xf>
    <xf numFmtId="0" fontId="17" fillId="7" borderId="136" xfId="3" applyFont="1" applyFill="1" applyBorder="1" applyAlignment="1">
      <alignment horizontal="center" vertical="center"/>
    </xf>
    <xf numFmtId="49" fontId="16" fillId="25" borderId="61" xfId="3" applyNumberFormat="1" applyFont="1" applyFill="1" applyBorder="1" applyAlignment="1">
      <alignment horizontal="center" vertical="center"/>
    </xf>
    <xf numFmtId="49" fontId="16" fillId="25" borderId="61" xfId="3" applyNumberFormat="1" applyFont="1" applyFill="1" applyBorder="1" applyAlignment="1">
      <alignment horizontal="center" vertical="center" wrapText="1"/>
    </xf>
    <xf numFmtId="49" fontId="16" fillId="27" borderId="61" xfId="3" applyNumberFormat="1" applyFont="1" applyFill="1" applyBorder="1" applyAlignment="1">
      <alignment horizontal="center" vertical="center"/>
    </xf>
    <xf numFmtId="0" fontId="16" fillId="24" borderId="61" xfId="3" applyFont="1" applyFill="1" applyBorder="1" applyAlignment="1">
      <alignment horizontal="center" vertical="center"/>
    </xf>
    <xf numFmtId="0" fontId="16" fillId="24" borderId="61" xfId="0" applyFont="1" applyFill="1" applyBorder="1" applyAlignment="1">
      <alignment horizontal="center" vertical="center"/>
    </xf>
    <xf numFmtId="49" fontId="16" fillId="24" borderId="0" xfId="0" applyNumberFormat="1" applyFont="1" applyFill="1" applyAlignment="1">
      <alignment horizontal="center" vertical="center"/>
    </xf>
    <xf numFmtId="49" fontId="16" fillId="24" borderId="61" xfId="0" applyNumberFormat="1" applyFont="1" applyFill="1" applyBorder="1" applyAlignment="1">
      <alignment horizontal="center" vertical="center"/>
    </xf>
    <xf numFmtId="49" fontId="16" fillId="24" borderId="61" xfId="3" applyNumberFormat="1" applyFont="1" applyFill="1" applyBorder="1" applyAlignment="1">
      <alignment horizontal="center" vertical="center" wrapText="1"/>
    </xf>
    <xf numFmtId="49" fontId="16" fillId="25" borderId="21" xfId="3" applyNumberFormat="1" applyFont="1" applyFill="1" applyBorder="1" applyAlignment="1">
      <alignment horizontal="center" vertical="center"/>
    </xf>
    <xf numFmtId="0" fontId="16" fillId="27" borderId="61" xfId="3" applyFont="1" applyFill="1" applyBorder="1" applyAlignment="1">
      <alignment horizontal="center" vertical="center"/>
    </xf>
    <xf numFmtId="49" fontId="16" fillId="27" borderId="61" xfId="3" applyNumberFormat="1" applyFont="1" applyFill="1" applyBorder="1" applyAlignment="1">
      <alignment horizontal="center" vertical="center" wrapText="1"/>
    </xf>
    <xf numFmtId="49" fontId="16" fillId="24" borderId="61" xfId="3" applyNumberFormat="1" applyFont="1" applyFill="1" applyBorder="1" applyAlignment="1">
      <alignment horizontal="center" vertical="center"/>
    </xf>
    <xf numFmtId="49" fontId="16" fillId="24" borderId="21" xfId="0" applyNumberFormat="1" applyFont="1" applyFill="1" applyBorder="1" applyAlignment="1">
      <alignment horizontal="center" vertical="center"/>
    </xf>
    <xf numFmtId="0" fontId="52" fillId="5" borderId="87" xfId="3" applyFont="1" applyFill="1" applyBorder="1" applyAlignment="1">
      <alignment horizontal="center" vertical="center"/>
    </xf>
    <xf numFmtId="49" fontId="53" fillId="27" borderId="61" xfId="3" applyNumberFormat="1" applyFont="1" applyFill="1" applyBorder="1" applyAlignment="1">
      <alignment vertical="center" wrapText="1"/>
    </xf>
    <xf numFmtId="9" fontId="53" fillId="27" borderId="61" xfId="3" applyNumberFormat="1" applyFont="1" applyFill="1" applyBorder="1" applyAlignment="1">
      <alignment vertical="center" wrapText="1"/>
    </xf>
    <xf numFmtId="49" fontId="53" fillId="27" borderId="62" xfId="3" applyNumberFormat="1" applyFont="1" applyFill="1" applyBorder="1" applyAlignment="1">
      <alignment vertical="center" wrapText="1"/>
    </xf>
    <xf numFmtId="0" fontId="17" fillId="29" borderId="103" xfId="3" applyFont="1" applyFill="1" applyBorder="1" applyAlignment="1">
      <alignment horizontal="right" vertical="center" wrapText="1"/>
    </xf>
    <xf numFmtId="49" fontId="43" fillId="29" borderId="92" xfId="3" applyNumberFormat="1" applyFont="1" applyFill="1" applyBorder="1" applyAlignment="1">
      <alignment vertical="center" wrapText="1"/>
    </xf>
    <xf numFmtId="1" fontId="19" fillId="29" borderId="44" xfId="3" applyNumberFormat="1" applyFont="1" applyFill="1" applyBorder="1" applyAlignment="1">
      <alignment horizontal="center" vertical="center"/>
    </xf>
    <xf numFmtId="1" fontId="19" fillId="29" borderId="92" xfId="3" applyNumberFormat="1" applyFont="1" applyFill="1" applyBorder="1" applyAlignment="1">
      <alignment horizontal="center" vertical="center"/>
    </xf>
    <xf numFmtId="0" fontId="17" fillId="7" borderId="8" xfId="3" applyFont="1" applyFill="1" applyBorder="1" applyAlignment="1">
      <alignment vertical="center"/>
    </xf>
    <xf numFmtId="49" fontId="53" fillId="25" borderId="61" xfId="3" applyNumberFormat="1" applyFont="1" applyFill="1" applyBorder="1" applyAlignment="1">
      <alignment vertical="center" wrapText="1"/>
    </xf>
    <xf numFmtId="9" fontId="53" fillId="25" borderId="61" xfId="3" applyNumberFormat="1" applyFont="1" applyFill="1" applyBorder="1" applyAlignment="1">
      <alignment vertical="center" wrapText="1"/>
    </xf>
    <xf numFmtId="49" fontId="53" fillId="25" borderId="62" xfId="3" applyNumberFormat="1" applyFont="1" applyFill="1" applyBorder="1" applyAlignment="1">
      <alignment vertical="center" wrapText="1"/>
    </xf>
    <xf numFmtId="0" fontId="17" fillId="22" borderId="103" xfId="3" applyFont="1" applyFill="1" applyBorder="1" applyAlignment="1">
      <alignment horizontal="right" vertical="center"/>
    </xf>
    <xf numFmtId="49" fontId="17" fillId="22" borderId="92" xfId="3" applyNumberFormat="1" applyFont="1" applyFill="1" applyBorder="1" applyAlignment="1">
      <alignment horizontal="left" vertical="center" wrapText="1"/>
    </xf>
    <xf numFmtId="0" fontId="19" fillId="22" borderId="53" xfId="3" applyFont="1" applyFill="1" applyBorder="1" applyAlignment="1">
      <alignment horizontal="center" vertical="center"/>
    </xf>
    <xf numFmtId="0" fontId="19" fillId="22" borderId="44" xfId="3" applyFont="1" applyFill="1" applyBorder="1" applyAlignment="1">
      <alignment horizontal="center" vertical="center"/>
    </xf>
    <xf numFmtId="0" fontId="19" fillId="22" borderId="92" xfId="3" applyFont="1" applyFill="1" applyBorder="1" applyAlignment="1">
      <alignment horizontal="center" vertical="center"/>
    </xf>
    <xf numFmtId="49" fontId="53" fillId="24" borderId="61" xfId="0" applyNumberFormat="1" applyFont="1" applyFill="1" applyBorder="1" applyAlignment="1">
      <alignment vertical="center"/>
    </xf>
    <xf numFmtId="49" fontId="53" fillId="24" borderId="62" xfId="0" applyNumberFormat="1" applyFont="1" applyFill="1" applyBorder="1" applyAlignment="1">
      <alignment vertical="center"/>
    </xf>
    <xf numFmtId="0" fontId="17" fillId="3" borderId="27" xfId="3" applyFont="1" applyFill="1" applyBorder="1" applyAlignment="1">
      <alignment horizontal="center" vertical="center"/>
    </xf>
    <xf numFmtId="0" fontId="50" fillId="2" borderId="0" xfId="3" applyFont="1" applyFill="1" applyAlignment="1">
      <alignment vertical="center"/>
    </xf>
    <xf numFmtId="0" fontId="40" fillId="2" borderId="0" xfId="3" applyFont="1" applyFill="1" applyAlignment="1">
      <alignment vertical="center"/>
    </xf>
    <xf numFmtId="0" fontId="40" fillId="2" borderId="0" xfId="3" applyFont="1" applyFill="1" applyAlignment="1">
      <alignment horizontal="left" vertical="center"/>
    </xf>
    <xf numFmtId="0" fontId="57" fillId="2" borderId="0" xfId="0" applyFont="1" applyFill="1" applyAlignment="1">
      <alignment horizontal="center" vertical="center"/>
    </xf>
    <xf numFmtId="168" fontId="20" fillId="2" borderId="0" xfId="3" applyNumberFormat="1" applyFont="1" applyFill="1" applyAlignment="1">
      <alignment horizontal="center"/>
    </xf>
    <xf numFmtId="169" fontId="20" fillId="2" borderId="0" xfId="3" applyNumberFormat="1" applyFont="1" applyFill="1" applyAlignment="1">
      <alignment horizontal="center" vertical="center"/>
    </xf>
    <xf numFmtId="0" fontId="17" fillId="21" borderId="19" xfId="3" applyFont="1" applyFill="1" applyBorder="1" applyAlignment="1">
      <alignment horizontal="left" vertical="center"/>
    </xf>
    <xf numFmtId="0" fontId="17" fillId="26" borderId="0" xfId="3" applyFont="1" applyFill="1" applyAlignment="1">
      <alignment horizontal="left" vertical="center"/>
    </xf>
    <xf numFmtId="0" fontId="0" fillId="22" borderId="16" xfId="0" applyFill="1" applyBorder="1" applyAlignment="1">
      <alignment vertical="center"/>
    </xf>
    <xf numFmtId="0" fontId="10" fillId="22" borderId="0" xfId="5" applyFill="1" applyBorder="1" applyAlignment="1">
      <alignment vertical="center"/>
    </xf>
    <xf numFmtId="0" fontId="17" fillId="22" borderId="0" xfId="0" applyFont="1" applyFill="1" applyAlignment="1">
      <alignment vertical="center" wrapText="1"/>
    </xf>
    <xf numFmtId="0" fontId="17" fillId="22" borderId="20" xfId="0" applyFont="1" applyFill="1" applyBorder="1" applyAlignment="1">
      <alignment vertical="center" wrapText="1"/>
    </xf>
    <xf numFmtId="0" fontId="17" fillId="22" borderId="21" xfId="0" applyFont="1" applyFill="1" applyBorder="1" applyAlignment="1">
      <alignment vertical="center" wrapText="1"/>
    </xf>
    <xf numFmtId="0" fontId="17" fillId="22" borderId="27" xfId="3" applyFont="1" applyFill="1" applyBorder="1" applyAlignment="1">
      <alignment horizontal="center" vertical="center"/>
    </xf>
    <xf numFmtId="0" fontId="17" fillId="22" borderId="8" xfId="3" applyFont="1" applyFill="1" applyBorder="1" applyAlignment="1">
      <alignment horizontal="center" vertical="center"/>
    </xf>
    <xf numFmtId="0" fontId="17" fillId="22" borderId="92" xfId="3" applyFont="1" applyFill="1" applyBorder="1" applyAlignment="1">
      <alignment horizontal="center" vertical="center"/>
    </xf>
    <xf numFmtId="0" fontId="24" fillId="27" borderId="13" xfId="3" applyFont="1" applyFill="1" applyBorder="1" applyAlignment="1">
      <alignment wrapText="1"/>
    </xf>
    <xf numFmtId="0" fontId="23" fillId="27" borderId="5" xfId="3" applyFont="1" applyFill="1" applyBorder="1" applyAlignment="1">
      <alignment vertical="top" wrapText="1"/>
    </xf>
    <xf numFmtId="0" fontId="16" fillId="26" borderId="0" xfId="3" applyFont="1" applyFill="1" applyAlignment="1">
      <alignment horizontal="center" vertical="center"/>
    </xf>
    <xf numFmtId="0" fontId="17" fillId="26" borderId="21" xfId="3" applyFont="1" applyFill="1" applyBorder="1" applyAlignment="1">
      <alignment horizontal="center"/>
    </xf>
    <xf numFmtId="0" fontId="17" fillId="26" borderId="21" xfId="3" applyFont="1" applyFill="1" applyBorder="1"/>
    <xf numFmtId="166" fontId="17" fillId="26" borderId="21" xfId="3" applyNumberFormat="1" applyFont="1" applyFill="1" applyBorder="1" applyAlignment="1">
      <alignment horizontal="center" vertical="center"/>
    </xf>
    <xf numFmtId="0" fontId="17" fillId="29" borderId="21" xfId="3" applyFont="1" applyFill="1" applyBorder="1" applyAlignment="1">
      <alignment horizontal="center" vertical="center"/>
    </xf>
    <xf numFmtId="0" fontId="24" fillId="9" borderId="13" xfId="3" applyFont="1" applyFill="1" applyBorder="1" applyAlignment="1">
      <alignment wrapText="1"/>
    </xf>
    <xf numFmtId="0" fontId="23" fillId="9" borderId="5" xfId="3" applyFont="1" applyFill="1" applyBorder="1" applyAlignment="1">
      <alignment vertical="top" wrapText="1"/>
    </xf>
    <xf numFmtId="0" fontId="17" fillId="26" borderId="23" xfId="3" applyFont="1" applyFill="1" applyBorder="1"/>
    <xf numFmtId="0" fontId="16" fillId="21" borderId="27" xfId="3" applyFont="1" applyFill="1" applyBorder="1" applyAlignment="1">
      <alignment horizontal="center" vertical="center" wrapText="1"/>
    </xf>
    <xf numFmtId="0" fontId="17" fillId="29" borderId="23" xfId="3" applyFont="1" applyFill="1" applyBorder="1" applyAlignment="1">
      <alignment horizontal="center" vertical="center"/>
    </xf>
    <xf numFmtId="0" fontId="8" fillId="21" borderId="19" xfId="3" applyFont="1" applyFill="1" applyBorder="1" applyAlignment="1">
      <alignment horizontal="center" vertical="center" wrapText="1"/>
    </xf>
    <xf numFmtId="0" fontId="17" fillId="21" borderId="23" xfId="3" applyFont="1" applyFill="1" applyBorder="1" applyAlignment="1">
      <alignment horizontal="center" vertical="center"/>
    </xf>
    <xf numFmtId="0" fontId="10" fillId="2" borderId="16" xfId="5" applyFill="1" applyBorder="1" applyAlignment="1" applyProtection="1">
      <alignment horizontal="center" vertical="center"/>
    </xf>
    <xf numFmtId="0" fontId="0" fillId="2" borderId="0" xfId="0" applyFill="1" applyAlignment="1">
      <alignment horizontal="center" vertical="center"/>
    </xf>
    <xf numFmtId="0" fontId="10" fillId="2" borderId="0" xfId="5" applyFill="1" applyBorder="1" applyAlignment="1" applyProtection="1">
      <alignment horizontal="left" vertical="center"/>
    </xf>
    <xf numFmtId="0" fontId="10" fillId="5" borderId="30" xfId="5" applyFill="1" applyBorder="1" applyAlignment="1">
      <alignment horizontal="left" vertical="center"/>
    </xf>
    <xf numFmtId="0" fontId="10" fillId="5" borderId="20" xfId="5" applyFill="1" applyBorder="1" applyAlignment="1">
      <alignment horizontal="left" vertical="center"/>
    </xf>
    <xf numFmtId="0" fontId="28" fillId="5" borderId="21" xfId="0" applyFont="1" applyFill="1" applyBorder="1" applyAlignment="1">
      <alignment horizontal="left" vertical="center"/>
    </xf>
    <xf numFmtId="0" fontId="10" fillId="5" borderId="26" xfId="5" applyFill="1" applyBorder="1" applyAlignment="1">
      <alignment horizontal="left" vertical="center"/>
    </xf>
    <xf numFmtId="0" fontId="17" fillId="11" borderId="138" xfId="3" applyFont="1" applyFill="1" applyBorder="1" applyAlignment="1">
      <alignment vertical="center"/>
    </xf>
    <xf numFmtId="0" fontId="17" fillId="11" borderId="139" xfId="3" applyFont="1" applyFill="1" applyBorder="1" applyAlignment="1">
      <alignment vertical="center"/>
    </xf>
    <xf numFmtId="0" fontId="17" fillId="11" borderId="137" xfId="3" applyFont="1" applyFill="1" applyBorder="1" applyAlignment="1">
      <alignment horizontal="center" vertical="center"/>
    </xf>
    <xf numFmtId="0" fontId="17" fillId="7" borderId="139" xfId="3" applyFont="1" applyFill="1" applyBorder="1" applyAlignment="1">
      <alignment horizontal="center" vertical="center"/>
    </xf>
    <xf numFmtId="0" fontId="17" fillId="11" borderId="139" xfId="3" applyFont="1" applyFill="1" applyBorder="1" applyAlignment="1">
      <alignment horizontal="center" vertical="center"/>
    </xf>
    <xf numFmtId="0" fontId="17" fillId="11" borderId="16" xfId="3" applyFont="1" applyFill="1" applyBorder="1" applyAlignment="1">
      <alignment vertical="center"/>
    </xf>
    <xf numFmtId="0" fontId="17" fillId="7" borderId="16" xfId="3" applyFont="1" applyFill="1" applyBorder="1" applyAlignment="1">
      <alignment vertical="center"/>
    </xf>
    <xf numFmtId="0" fontId="17" fillId="7" borderId="139" xfId="3" applyFont="1" applyFill="1" applyBorder="1" applyAlignment="1">
      <alignment vertical="center"/>
    </xf>
    <xf numFmtId="0" fontId="17" fillId="28" borderId="25" xfId="3" applyFont="1" applyFill="1" applyBorder="1" applyAlignment="1">
      <alignment horizontal="center" vertical="center"/>
    </xf>
    <xf numFmtId="0" fontId="10" fillId="19" borderId="16" xfId="5" applyFill="1" applyBorder="1" applyAlignment="1" applyProtection="1">
      <alignment horizontal="center" vertical="center"/>
    </xf>
    <xf numFmtId="0" fontId="10" fillId="19" borderId="54" xfId="5" applyFill="1" applyBorder="1" applyAlignment="1" applyProtection="1">
      <alignment horizontal="center" vertical="center"/>
    </xf>
    <xf numFmtId="0" fontId="0" fillId="19" borderId="45" xfId="0" applyFill="1" applyBorder="1" applyAlignment="1">
      <alignment horizontal="center" vertical="center"/>
    </xf>
    <xf numFmtId="0" fontId="0" fillId="19" borderId="46" xfId="0" applyFill="1" applyBorder="1" applyAlignment="1">
      <alignment horizontal="center" vertical="center"/>
    </xf>
    <xf numFmtId="0" fontId="10" fillId="19" borderId="0" xfId="5" applyFill="1" applyBorder="1" applyAlignment="1" applyProtection="1">
      <alignment horizontal="left" vertical="center"/>
    </xf>
    <xf numFmtId="0" fontId="10" fillId="19" borderId="5" xfId="5" applyFill="1" applyBorder="1" applyAlignment="1" applyProtection="1">
      <alignment horizontal="left" vertical="center"/>
    </xf>
    <xf numFmtId="0" fontId="10" fillId="16" borderId="53" xfId="5" applyFill="1" applyBorder="1" applyAlignment="1" applyProtection="1">
      <alignment horizontal="center" vertical="center"/>
    </xf>
    <xf numFmtId="0" fontId="10" fillId="16" borderId="16" xfId="5" applyFill="1" applyBorder="1" applyAlignment="1" applyProtection="1">
      <alignment horizontal="center" vertical="center"/>
    </xf>
    <xf numFmtId="0" fontId="0" fillId="16" borderId="44" xfId="0" applyFill="1" applyBorder="1" applyAlignment="1">
      <alignment horizontal="center" vertical="center"/>
    </xf>
    <xf numFmtId="0" fontId="0" fillId="16" borderId="45" xfId="0" applyFill="1" applyBorder="1" applyAlignment="1">
      <alignment horizontal="center" vertical="center"/>
    </xf>
    <xf numFmtId="0" fontId="10" fillId="16" borderId="8" xfId="5" applyFill="1" applyBorder="1" applyAlignment="1" applyProtection="1">
      <alignment horizontal="left" vertical="center"/>
    </xf>
    <xf numFmtId="0" fontId="10" fillId="16" borderId="0" xfId="5" applyFill="1" applyBorder="1" applyAlignment="1" applyProtection="1">
      <alignment horizontal="left" vertical="center"/>
    </xf>
    <xf numFmtId="0" fontId="10" fillId="17" borderId="27" xfId="5" applyFill="1" applyBorder="1" applyAlignment="1" applyProtection="1">
      <alignment horizontal="center" vertical="center"/>
    </xf>
    <xf numFmtId="0" fontId="10" fillId="17" borderId="28" xfId="5" applyFill="1" applyBorder="1" applyAlignment="1" applyProtection="1">
      <alignment horizontal="center" vertical="center"/>
    </xf>
    <xf numFmtId="0" fontId="0" fillId="18" borderId="44" xfId="0" applyFill="1" applyBorder="1" applyAlignment="1">
      <alignment horizontal="center" vertical="center"/>
    </xf>
    <xf numFmtId="0" fontId="0" fillId="18" borderId="46" xfId="0" applyFill="1" applyBorder="1" applyAlignment="1">
      <alignment horizontal="center" vertical="center"/>
    </xf>
    <xf numFmtId="0" fontId="10" fillId="18" borderId="8" xfId="5" applyFill="1" applyBorder="1" applyAlignment="1" applyProtection="1">
      <alignment horizontal="left" vertical="center"/>
    </xf>
    <xf numFmtId="0" fontId="10" fillId="18" borderId="5" xfId="5" applyFill="1" applyBorder="1" applyAlignment="1" applyProtection="1">
      <alignment horizontal="left" vertical="center"/>
    </xf>
    <xf numFmtId="164" fontId="54" fillId="5" borderId="29" xfId="3" applyNumberFormat="1" applyFont="1" applyFill="1" applyBorder="1" applyAlignment="1">
      <alignment horizontal="center" vertical="center"/>
    </xf>
    <xf numFmtId="164" fontId="54" fillId="5" borderId="30" xfId="3" applyNumberFormat="1" applyFont="1" applyFill="1" applyBorder="1" applyAlignment="1">
      <alignment horizontal="center" vertical="center"/>
    </xf>
    <xf numFmtId="0" fontId="17" fillId="2" borderId="0" xfId="3" applyFont="1" applyFill="1" applyAlignment="1">
      <alignment horizontal="left" vertical="center"/>
    </xf>
    <xf numFmtId="0" fontId="52" fillId="30" borderId="68" xfId="3" applyFont="1" applyFill="1" applyBorder="1" applyAlignment="1">
      <alignment horizontal="center" vertical="center"/>
    </xf>
    <xf numFmtId="0" fontId="52" fillId="30" borderId="56" xfId="3" applyFont="1" applyFill="1" applyBorder="1" applyAlignment="1">
      <alignment horizontal="center" vertical="center"/>
    </xf>
    <xf numFmtId="0" fontId="17" fillId="30" borderId="15" xfId="3" applyFont="1" applyFill="1" applyBorder="1" applyAlignment="1">
      <alignment horizontal="center" vertical="center"/>
    </xf>
    <xf numFmtId="0" fontId="17" fillId="30" borderId="84" xfId="3" applyFont="1" applyFill="1" applyBorder="1" applyAlignment="1">
      <alignment horizontal="center" vertical="center"/>
    </xf>
    <xf numFmtId="0" fontId="17" fillId="30" borderId="25" xfId="3" applyFont="1" applyFill="1" applyBorder="1" applyAlignment="1">
      <alignment horizontal="center" vertical="center"/>
    </xf>
    <xf numFmtId="0" fontId="53" fillId="0" borderId="17" xfId="3" applyFont="1" applyBorder="1" applyAlignment="1">
      <alignment horizontal="center" vertical="center"/>
    </xf>
    <xf numFmtId="0" fontId="53" fillId="0" borderId="22" xfId="3" applyFont="1" applyBorder="1" applyAlignment="1">
      <alignment horizontal="center" vertical="center"/>
    </xf>
    <xf numFmtId="164" fontId="53" fillId="0" borderId="30" xfId="3" applyNumberFormat="1" applyFont="1" applyBorder="1" applyAlignment="1">
      <alignment horizontal="center" vertical="center"/>
    </xf>
    <xf numFmtId="164" fontId="53" fillId="0" borderId="26" xfId="3" applyNumberFormat="1" applyFont="1" applyBorder="1" applyAlignment="1">
      <alignment horizontal="center" vertical="center"/>
    </xf>
    <xf numFmtId="0" fontId="2" fillId="5" borderId="12" xfId="3" applyFont="1" applyFill="1" applyBorder="1" applyAlignment="1">
      <alignment horizontal="right" vertical="center" wrapText="1"/>
    </xf>
    <xf numFmtId="0" fontId="2" fillId="5" borderId="13" xfId="3" applyFont="1" applyFill="1" applyBorder="1" applyAlignment="1">
      <alignment horizontal="right" vertical="center" wrapText="1"/>
    </xf>
    <xf numFmtId="0" fontId="2" fillId="5" borderId="16" xfId="3" applyFont="1" applyFill="1" applyBorder="1" applyAlignment="1">
      <alignment horizontal="right" vertical="center" wrapText="1"/>
    </xf>
    <xf numFmtId="0" fontId="2" fillId="5" borderId="0" xfId="3" applyFont="1" applyFill="1" applyAlignment="1">
      <alignment horizontal="right" vertical="center" wrapText="1"/>
    </xf>
    <xf numFmtId="0" fontId="52" fillId="28" borderId="56" xfId="3" applyFont="1" applyFill="1" applyBorder="1" applyAlignment="1">
      <alignment horizontal="center" vertical="center"/>
    </xf>
    <xf numFmtId="0" fontId="52" fillId="30" borderId="67" xfId="3" applyFont="1" applyFill="1" applyBorder="1" applyAlignment="1">
      <alignment horizontal="center" vertical="center"/>
    </xf>
    <xf numFmtId="0" fontId="17" fillId="7" borderId="38" xfId="3" applyFont="1" applyFill="1" applyBorder="1" applyAlignment="1">
      <alignment horizontal="center" vertical="center"/>
    </xf>
    <xf numFmtId="0" fontId="17" fillId="7" borderId="32" xfId="3" applyFont="1" applyFill="1" applyBorder="1" applyAlignment="1">
      <alignment horizontal="center" vertical="center"/>
    </xf>
    <xf numFmtId="0" fontId="17" fillId="11" borderId="37" xfId="3" applyFont="1" applyFill="1" applyBorder="1" applyAlignment="1">
      <alignment horizontal="center" vertical="center"/>
    </xf>
    <xf numFmtId="0" fontId="17" fillId="11" borderId="63" xfId="3" applyFont="1" applyFill="1" applyBorder="1" applyAlignment="1">
      <alignment horizontal="center" vertical="center"/>
    </xf>
    <xf numFmtId="0" fontId="17" fillId="7" borderId="93" xfId="3" applyFont="1" applyFill="1" applyBorder="1" applyAlignment="1">
      <alignment horizontal="center" vertical="center"/>
    </xf>
    <xf numFmtId="0" fontId="17" fillId="7" borderId="24" xfId="3" applyFont="1" applyFill="1" applyBorder="1" applyAlignment="1">
      <alignment horizontal="center" vertical="center"/>
    </xf>
    <xf numFmtId="0" fontId="17" fillId="11" borderId="38" xfId="3" applyFont="1" applyFill="1" applyBorder="1" applyAlignment="1">
      <alignment horizontal="center" vertical="center"/>
    </xf>
    <xf numFmtId="0" fontId="17" fillId="11" borderId="32" xfId="3" applyFont="1" applyFill="1" applyBorder="1" applyAlignment="1">
      <alignment horizontal="center" vertical="center"/>
    </xf>
    <xf numFmtId="0" fontId="17" fillId="28" borderId="87" xfId="3" applyFont="1" applyFill="1" applyBorder="1" applyAlignment="1">
      <alignment horizontal="center" vertical="center"/>
    </xf>
    <xf numFmtId="0" fontId="17" fillId="28" borderId="84" xfId="3" applyFont="1" applyFill="1" applyBorder="1" applyAlignment="1">
      <alignment horizontal="center" vertical="center"/>
    </xf>
    <xf numFmtId="0" fontId="17" fillId="30" borderId="87" xfId="3" applyFont="1" applyFill="1" applyBorder="1" applyAlignment="1">
      <alignment horizontal="center" vertical="center"/>
    </xf>
    <xf numFmtId="0" fontId="17" fillId="11" borderId="12" xfId="3" applyFont="1" applyFill="1" applyBorder="1" applyAlignment="1">
      <alignment horizontal="center" vertical="center"/>
    </xf>
    <xf numFmtId="0" fontId="17" fillId="11" borderId="13" xfId="3" applyFont="1" applyFill="1" applyBorder="1" applyAlignment="1">
      <alignment horizontal="center" vertical="center"/>
    </xf>
    <xf numFmtId="0" fontId="47" fillId="2" borderId="0" xfId="3" applyFont="1" applyFill="1" applyAlignment="1">
      <alignment horizontal="left" vertical="center"/>
    </xf>
    <xf numFmtId="49" fontId="16" fillId="24" borderId="15" xfId="3" applyNumberFormat="1" applyFont="1" applyFill="1" applyBorder="1" applyAlignment="1">
      <alignment horizontal="center" vertical="center" wrapText="1"/>
    </xf>
    <xf numFmtId="49" fontId="16" fillId="24" borderId="25" xfId="3" applyNumberFormat="1" applyFont="1" applyFill="1" applyBorder="1" applyAlignment="1">
      <alignment horizontal="center" vertical="center" wrapText="1"/>
    </xf>
    <xf numFmtId="49" fontId="16" fillId="24" borderId="14" xfId="3" applyNumberFormat="1" applyFont="1" applyFill="1" applyBorder="1" applyAlignment="1">
      <alignment horizontal="center" vertical="center" wrapText="1"/>
    </xf>
    <xf numFmtId="49" fontId="16" fillId="24" borderId="22" xfId="3" applyNumberFormat="1" applyFont="1" applyFill="1" applyBorder="1" applyAlignment="1">
      <alignment horizontal="center" vertical="center" wrapText="1"/>
    </xf>
    <xf numFmtId="0" fontId="16" fillId="24" borderId="14" xfId="3" applyFont="1" applyFill="1" applyBorder="1" applyAlignment="1">
      <alignment horizontal="center" vertical="center"/>
    </xf>
    <xf numFmtId="0" fontId="16" fillId="24" borderId="22" xfId="3" applyFont="1" applyFill="1" applyBorder="1" applyAlignment="1">
      <alignment horizontal="center" vertical="center"/>
    </xf>
    <xf numFmtId="0" fontId="16" fillId="24" borderId="71" xfId="3" applyFont="1" applyFill="1" applyBorder="1" applyAlignment="1">
      <alignment horizontal="center" vertical="center"/>
    </xf>
    <xf numFmtId="0" fontId="16" fillId="24" borderId="72" xfId="3" applyFont="1" applyFill="1" applyBorder="1" applyAlignment="1">
      <alignment horizontal="center" vertical="center"/>
    </xf>
    <xf numFmtId="49" fontId="17" fillId="31" borderId="92" xfId="3" applyNumberFormat="1" applyFont="1" applyFill="1" applyBorder="1" applyAlignment="1">
      <alignment horizontal="left" vertical="center" wrapText="1"/>
    </xf>
    <xf numFmtId="49" fontId="17" fillId="31" borderId="57" xfId="3" applyNumberFormat="1" applyFont="1" applyFill="1" applyBorder="1" applyAlignment="1">
      <alignment horizontal="left" vertical="center" wrapText="1"/>
    </xf>
    <xf numFmtId="0" fontId="19" fillId="8" borderId="44" xfId="3" applyFont="1" applyFill="1" applyBorder="1" applyAlignment="1">
      <alignment horizontal="center" vertical="center"/>
    </xf>
    <xf numFmtId="0" fontId="19" fillId="8" borderId="114" xfId="3" applyFont="1" applyFill="1" applyBorder="1" applyAlignment="1">
      <alignment horizontal="center" vertical="center"/>
    </xf>
    <xf numFmtId="49" fontId="17" fillId="8" borderId="29" xfId="3" applyNumberFormat="1" applyFont="1" applyFill="1" applyBorder="1" applyAlignment="1">
      <alignment horizontal="left" vertical="center" wrapText="1"/>
    </xf>
    <xf numFmtId="49" fontId="17" fillId="8" borderId="57" xfId="3" applyNumberFormat="1" applyFont="1" applyFill="1" applyBorder="1" applyAlignment="1">
      <alignment horizontal="left" vertical="center" wrapText="1"/>
    </xf>
    <xf numFmtId="49" fontId="17" fillId="8" borderId="92" xfId="3" applyNumberFormat="1" applyFont="1" applyFill="1" applyBorder="1" applyAlignment="1">
      <alignment horizontal="left" vertical="center" wrapText="1"/>
    </xf>
    <xf numFmtId="0" fontId="17" fillId="8" borderId="10" xfId="3" applyFont="1" applyFill="1" applyBorder="1" applyAlignment="1">
      <alignment horizontal="center" vertical="center"/>
    </xf>
    <xf numFmtId="0" fontId="17" fillId="8" borderId="22" xfId="3" applyFont="1" applyFill="1" applyBorder="1" applyAlignment="1">
      <alignment horizontal="center" vertical="center"/>
    </xf>
    <xf numFmtId="0" fontId="16" fillId="2" borderId="0" xfId="3" applyFont="1" applyFill="1" applyAlignment="1">
      <alignment horizontal="right" vertical="center"/>
    </xf>
    <xf numFmtId="0" fontId="19" fillId="31" borderId="2" xfId="3" applyFont="1" applyFill="1" applyBorder="1" applyAlignment="1">
      <alignment horizontal="center" vertical="center"/>
    </xf>
    <xf numFmtId="0" fontId="16" fillId="2" borderId="0" xfId="3" applyFont="1" applyFill="1" applyAlignment="1">
      <alignment horizontal="left" vertical="center"/>
    </xf>
    <xf numFmtId="0" fontId="52" fillId="30" borderId="36" xfId="3" applyFont="1" applyFill="1" applyBorder="1" applyAlignment="1">
      <alignment horizontal="center" vertical="center"/>
    </xf>
    <xf numFmtId="0" fontId="52" fillId="30" borderId="65" xfId="3" applyFont="1" applyFill="1" applyBorder="1" applyAlignment="1">
      <alignment horizontal="center" vertical="center"/>
    </xf>
    <xf numFmtId="9" fontId="52" fillId="30" borderId="33" xfId="3" applyNumberFormat="1" applyFont="1" applyFill="1" applyBorder="1" applyAlignment="1">
      <alignment horizontal="center" vertical="center" wrapText="1"/>
    </xf>
    <xf numFmtId="9" fontId="52" fillId="30" borderId="66" xfId="3" applyNumberFormat="1" applyFont="1" applyFill="1" applyBorder="1" applyAlignment="1">
      <alignment horizontal="center" vertical="center" wrapText="1"/>
    </xf>
    <xf numFmtId="49" fontId="17" fillId="8" borderId="26" xfId="3" applyNumberFormat="1" applyFont="1" applyFill="1" applyBorder="1" applyAlignment="1">
      <alignment horizontal="left" vertical="center" wrapText="1"/>
    </xf>
    <xf numFmtId="0" fontId="17" fillId="8" borderId="14" xfId="3" applyFont="1" applyFill="1" applyBorder="1" applyAlignment="1">
      <alignment horizontal="center" vertical="center"/>
    </xf>
    <xf numFmtId="0" fontId="17" fillId="8" borderId="71" xfId="3" applyFont="1" applyFill="1" applyBorder="1" applyAlignment="1">
      <alignment horizontal="center" vertical="center"/>
    </xf>
    <xf numFmtId="0" fontId="17" fillId="8" borderId="72" xfId="3" applyFont="1" applyFill="1" applyBorder="1" applyAlignment="1">
      <alignment horizontal="center" vertical="center"/>
    </xf>
    <xf numFmtId="49" fontId="17" fillId="31" borderId="94" xfId="3" applyNumberFormat="1" applyFont="1" applyFill="1" applyBorder="1" applyAlignment="1">
      <alignment horizontal="left" vertical="center" wrapText="1"/>
    </xf>
    <xf numFmtId="0" fontId="17" fillId="11" borderId="71" xfId="3" applyFont="1" applyFill="1" applyBorder="1" applyAlignment="1">
      <alignment horizontal="center" vertical="center"/>
    </xf>
    <xf numFmtId="0" fontId="17" fillId="11" borderId="14" xfId="3" applyFont="1" applyFill="1" applyBorder="1" applyAlignment="1">
      <alignment horizontal="center" vertical="center"/>
    </xf>
    <xf numFmtId="0" fontId="17" fillId="11" borderId="15" xfId="3" applyFont="1" applyFill="1" applyBorder="1" applyAlignment="1">
      <alignment horizontal="center" vertical="center"/>
    </xf>
    <xf numFmtId="0" fontId="19" fillId="8" borderId="18" xfId="3" applyFont="1" applyFill="1" applyBorder="1" applyAlignment="1">
      <alignment horizontal="center" vertical="center"/>
    </xf>
    <xf numFmtId="0" fontId="19" fillId="8" borderId="23" xfId="3" applyFont="1" applyFill="1" applyBorder="1" applyAlignment="1">
      <alignment horizontal="center" vertical="center"/>
    </xf>
    <xf numFmtId="0" fontId="19" fillId="8" borderId="13" xfId="3" applyFont="1" applyFill="1" applyBorder="1" applyAlignment="1">
      <alignment horizontal="center" vertical="center"/>
    </xf>
    <xf numFmtId="0" fontId="19" fillId="8" borderId="21" xfId="3" applyFont="1" applyFill="1" applyBorder="1" applyAlignment="1">
      <alignment horizontal="center" vertical="center"/>
    </xf>
    <xf numFmtId="0" fontId="19" fillId="8" borderId="27" xfId="3" applyFont="1" applyFill="1" applyBorder="1" applyAlignment="1">
      <alignment horizontal="center" vertical="center"/>
    </xf>
    <xf numFmtId="0" fontId="17" fillId="11" borderId="54" xfId="3" applyFont="1" applyFill="1" applyBorder="1" applyAlignment="1">
      <alignment horizontal="center" vertical="center"/>
    </xf>
    <xf numFmtId="0" fontId="17" fillId="11" borderId="57" xfId="3" applyFont="1" applyFill="1" applyBorder="1" applyAlignment="1">
      <alignment horizontal="center" vertical="center"/>
    </xf>
    <xf numFmtId="0" fontId="17" fillId="11" borderId="140" xfId="3" applyFont="1" applyFill="1" applyBorder="1" applyAlignment="1">
      <alignment horizontal="center" vertical="center"/>
    </xf>
    <xf numFmtId="0" fontId="17" fillId="11" borderId="141" xfId="3" applyFont="1" applyFill="1" applyBorder="1" applyAlignment="1">
      <alignment horizontal="center" vertical="center"/>
    </xf>
    <xf numFmtId="0" fontId="17" fillId="7" borderId="140" xfId="3" applyFont="1" applyFill="1" applyBorder="1" applyAlignment="1">
      <alignment horizontal="center" vertical="center"/>
    </xf>
    <xf numFmtId="0" fontId="17" fillId="7" borderId="141" xfId="3" applyFont="1" applyFill="1" applyBorder="1" applyAlignment="1">
      <alignment horizontal="center" vertical="center"/>
    </xf>
    <xf numFmtId="0" fontId="17" fillId="7" borderId="54" xfId="3" applyFont="1" applyFill="1" applyBorder="1" applyAlignment="1">
      <alignment horizontal="center" vertical="center"/>
    </xf>
    <xf numFmtId="0" fontId="17" fillId="7" borderId="57" xfId="3" applyFont="1" applyFill="1" applyBorder="1" applyAlignment="1">
      <alignment horizontal="center" vertical="center"/>
    </xf>
    <xf numFmtId="0" fontId="24" fillId="9" borderId="12" xfId="3" applyFont="1" applyFill="1" applyBorder="1" applyAlignment="1">
      <alignment horizontal="center" wrapText="1"/>
    </xf>
    <xf numFmtId="0" fontId="25" fillId="9" borderId="79" xfId="3" applyFont="1" applyFill="1" applyBorder="1" applyAlignment="1">
      <alignment horizontal="center" wrapText="1"/>
    </xf>
    <xf numFmtId="165" fontId="16" fillId="22" borderId="0" xfId="3" applyNumberFormat="1" applyFont="1" applyFill="1" applyAlignment="1">
      <alignment horizontal="left" vertical="center"/>
    </xf>
    <xf numFmtId="165" fontId="16" fillId="22" borderId="30" xfId="3" applyNumberFormat="1" applyFont="1" applyFill="1" applyBorder="1" applyAlignment="1">
      <alignment horizontal="left" vertical="center"/>
    </xf>
    <xf numFmtId="167" fontId="16" fillId="22" borderId="0" xfId="3" applyNumberFormat="1" applyFont="1" applyFill="1" applyAlignment="1">
      <alignment horizontal="left" vertical="center"/>
    </xf>
    <xf numFmtId="167" fontId="16" fillId="22" borderId="30" xfId="3" applyNumberFormat="1" applyFont="1" applyFill="1" applyBorder="1" applyAlignment="1">
      <alignment horizontal="left" vertical="center"/>
    </xf>
    <xf numFmtId="49" fontId="17" fillId="8" borderId="94" xfId="3" applyNumberFormat="1" applyFont="1" applyFill="1" applyBorder="1" applyAlignment="1">
      <alignment horizontal="left" vertical="center" wrapText="1"/>
    </xf>
    <xf numFmtId="0" fontId="17" fillId="8" borderId="55" xfId="3" applyFont="1" applyFill="1" applyBorder="1" applyAlignment="1">
      <alignment horizontal="center" vertical="center"/>
    </xf>
    <xf numFmtId="0" fontId="16" fillId="5" borderId="30" xfId="3" applyFont="1" applyFill="1" applyBorder="1" applyAlignment="1">
      <alignment horizontal="left" vertical="center" wrapText="1"/>
    </xf>
    <xf numFmtId="0" fontId="16" fillId="5" borderId="26" xfId="3" applyFont="1" applyFill="1" applyBorder="1" applyAlignment="1">
      <alignment horizontal="left" vertical="center" wrapText="1"/>
    </xf>
    <xf numFmtId="0" fontId="16" fillId="5" borderId="101" xfId="3" applyFont="1" applyFill="1" applyBorder="1" applyAlignment="1">
      <alignment horizontal="right" vertical="center"/>
    </xf>
    <xf numFmtId="0" fontId="16" fillId="5" borderId="104" xfId="3" applyFont="1" applyFill="1" applyBorder="1" applyAlignment="1">
      <alignment horizontal="right" vertical="center"/>
    </xf>
    <xf numFmtId="0" fontId="17" fillId="22" borderId="27" xfId="3" applyFont="1" applyFill="1" applyBorder="1" applyAlignment="1">
      <alignment horizontal="left" vertical="center" wrapText="1"/>
    </xf>
    <xf numFmtId="0" fontId="17" fillId="22" borderId="8" xfId="3" applyFont="1" applyFill="1" applyBorder="1" applyAlignment="1">
      <alignment horizontal="left" vertical="center"/>
    </xf>
    <xf numFmtId="0" fontId="17" fillId="22" borderId="19" xfId="3" applyFont="1" applyFill="1" applyBorder="1" applyAlignment="1">
      <alignment horizontal="left" vertical="center"/>
    </xf>
    <xf numFmtId="0" fontId="17" fillId="22" borderId="0" xfId="3" applyFont="1" applyFill="1" applyAlignment="1">
      <alignment horizontal="left" vertical="center"/>
    </xf>
    <xf numFmtId="0" fontId="17" fillId="22" borderId="23" xfId="3" applyFont="1" applyFill="1" applyBorder="1" applyAlignment="1">
      <alignment horizontal="left" vertical="center"/>
    </xf>
    <xf numFmtId="0" fontId="17" fillId="22" borderId="21" xfId="3" applyFont="1" applyFill="1" applyBorder="1" applyAlignment="1">
      <alignment horizontal="left" vertical="center"/>
    </xf>
    <xf numFmtId="0" fontId="24" fillId="9" borderId="18" xfId="3" applyFont="1" applyFill="1" applyBorder="1" applyAlignment="1">
      <alignment horizontal="center" wrapText="1"/>
    </xf>
    <xf numFmtId="0" fontId="24" fillId="9" borderId="13" xfId="3" applyFont="1" applyFill="1" applyBorder="1" applyAlignment="1">
      <alignment horizontal="center" wrapText="1"/>
    </xf>
    <xf numFmtId="0" fontId="24" fillId="9" borderId="79" xfId="3" applyFont="1" applyFill="1" applyBorder="1" applyAlignment="1">
      <alignment horizontal="center" wrapText="1"/>
    </xf>
    <xf numFmtId="0" fontId="8" fillId="9" borderId="13" xfId="3" applyFont="1" applyFill="1" applyBorder="1" applyAlignment="1">
      <alignment horizontal="center"/>
    </xf>
    <xf numFmtId="0" fontId="8" fillId="9" borderId="29" xfId="3" applyFont="1" applyFill="1" applyBorder="1" applyAlignment="1">
      <alignment horizontal="center"/>
    </xf>
    <xf numFmtId="0" fontId="16" fillId="5" borderId="28" xfId="3" applyFont="1" applyFill="1" applyBorder="1" applyAlignment="1">
      <alignment horizontal="center" vertical="center" wrapText="1"/>
    </xf>
    <xf numFmtId="0" fontId="16" fillId="5" borderId="81" xfId="3" applyFont="1" applyFill="1" applyBorder="1" applyAlignment="1">
      <alignment horizontal="center" vertical="center" wrapText="1"/>
    </xf>
    <xf numFmtId="0" fontId="16" fillId="5" borderId="36" xfId="3" applyFont="1" applyFill="1" applyBorder="1" applyAlignment="1">
      <alignment horizontal="center" vertical="center" wrapText="1"/>
    </xf>
    <xf numFmtId="0" fontId="16" fillId="5" borderId="33" xfId="3" applyFont="1" applyFill="1" applyBorder="1" applyAlignment="1">
      <alignment horizontal="center" vertical="center"/>
    </xf>
    <xf numFmtId="0" fontId="16" fillId="5" borderId="68" xfId="3" applyFont="1" applyFill="1" applyBorder="1" applyAlignment="1">
      <alignment horizontal="center" vertical="center"/>
    </xf>
    <xf numFmtId="0" fontId="17" fillId="22" borderId="8" xfId="3" applyFont="1" applyFill="1" applyBorder="1" applyAlignment="1">
      <alignment horizontal="left" vertical="center" wrapText="1"/>
    </xf>
    <xf numFmtId="0" fontId="16" fillId="22" borderId="0" xfId="3" applyFont="1" applyFill="1" applyAlignment="1">
      <alignment horizontal="right" vertical="center"/>
    </xf>
    <xf numFmtId="0" fontId="52" fillId="30" borderId="55" xfId="3" applyFont="1" applyFill="1" applyBorder="1" applyAlignment="1">
      <alignment horizontal="center" vertical="center"/>
    </xf>
    <xf numFmtId="0" fontId="16" fillId="5" borderId="11" xfId="4" applyFont="1" applyFill="1" applyBorder="1" applyAlignment="1">
      <alignment horizontal="center" vertical="center" wrapText="1"/>
    </xf>
    <xf numFmtId="0" fontId="16" fillId="5" borderId="66" xfId="4" applyFont="1" applyFill="1" applyBorder="1" applyAlignment="1">
      <alignment horizontal="center" vertical="center" wrapText="1"/>
    </xf>
    <xf numFmtId="0" fontId="16" fillId="5" borderId="11" xfId="3" applyFont="1" applyFill="1" applyBorder="1" applyAlignment="1">
      <alignment horizontal="center" vertical="center"/>
    </xf>
    <xf numFmtId="0" fontId="16" fillId="5" borderId="66" xfId="3" applyFont="1" applyFill="1" applyBorder="1" applyAlignment="1">
      <alignment horizontal="center" vertical="center"/>
    </xf>
    <xf numFmtId="0" fontId="23" fillId="9" borderId="54" xfId="3" applyFont="1" applyFill="1" applyBorder="1" applyAlignment="1">
      <alignment horizontal="center" vertical="top" wrapText="1"/>
    </xf>
    <xf numFmtId="0" fontId="23" fillId="9" borderId="7" xfId="3" applyFont="1" applyFill="1" applyBorder="1" applyAlignment="1">
      <alignment horizontal="center" vertical="top" wrapText="1"/>
    </xf>
    <xf numFmtId="0" fontId="23" fillId="9" borderId="28" xfId="3" applyFont="1" applyFill="1" applyBorder="1" applyAlignment="1">
      <alignment horizontal="center" vertical="top" wrapText="1"/>
    </xf>
    <xf numFmtId="0" fontId="23" fillId="9" borderId="5" xfId="3" applyFont="1" applyFill="1" applyBorder="1" applyAlignment="1">
      <alignment horizontal="center" vertical="top" wrapText="1"/>
    </xf>
    <xf numFmtId="0" fontId="23" fillId="9" borderId="5" xfId="3" applyFont="1" applyFill="1" applyBorder="1" applyAlignment="1">
      <alignment horizontal="center" vertical="top"/>
    </xf>
    <xf numFmtId="0" fontId="23" fillId="9" borderId="57" xfId="3" applyFont="1" applyFill="1" applyBorder="1" applyAlignment="1">
      <alignment horizontal="center" vertical="top"/>
    </xf>
    <xf numFmtId="1" fontId="53" fillId="0" borderId="29" xfId="3" applyNumberFormat="1" applyFont="1" applyBorder="1" applyAlignment="1">
      <alignment horizontal="center" vertical="center"/>
    </xf>
    <xf numFmtId="1" fontId="53" fillId="0" borderId="26" xfId="3" applyNumberFormat="1" applyFont="1" applyBorder="1" applyAlignment="1">
      <alignment horizontal="center" vertical="center"/>
    </xf>
    <xf numFmtId="0" fontId="16" fillId="0" borderId="12" xfId="3" applyFont="1" applyBorder="1" applyAlignment="1">
      <alignment horizontal="right" vertical="center"/>
    </xf>
    <xf numFmtId="0" fontId="16" fillId="0" borderId="13" xfId="3" applyFont="1" applyBorder="1" applyAlignment="1">
      <alignment horizontal="right" vertical="center"/>
    </xf>
    <xf numFmtId="0" fontId="16" fillId="0" borderId="29" xfId="3" applyFont="1" applyBorder="1" applyAlignment="1">
      <alignment horizontal="right" vertical="center"/>
    </xf>
    <xf numFmtId="0" fontId="16" fillId="0" borderId="20" xfId="3" applyFont="1" applyBorder="1" applyAlignment="1">
      <alignment horizontal="right" vertical="center"/>
    </xf>
    <xf numFmtId="0" fontId="16" fillId="0" borderId="21" xfId="3" applyFont="1" applyBorder="1" applyAlignment="1">
      <alignment horizontal="right" vertical="center"/>
    </xf>
    <xf numFmtId="0" fontId="16" fillId="0" borderId="26" xfId="3" applyFont="1" applyBorder="1" applyAlignment="1">
      <alignment horizontal="right" vertical="center"/>
    </xf>
    <xf numFmtId="0" fontId="19" fillId="31" borderId="111" xfId="3" applyFont="1" applyFill="1" applyBorder="1" applyAlignment="1">
      <alignment horizontal="center" vertical="center"/>
    </xf>
    <xf numFmtId="0" fontId="16" fillId="0" borderId="16" xfId="3" applyFont="1" applyBorder="1" applyAlignment="1">
      <alignment horizontal="right" vertical="center"/>
    </xf>
    <xf numFmtId="0" fontId="16" fillId="0" borderId="0" xfId="3" applyFont="1" applyAlignment="1">
      <alignment horizontal="right" vertical="center"/>
    </xf>
    <xf numFmtId="0" fontId="17" fillId="8" borderId="11" xfId="3" applyFont="1" applyFill="1" applyBorder="1" applyAlignment="1">
      <alignment horizontal="center" vertical="center"/>
    </xf>
    <xf numFmtId="0" fontId="19" fillId="8" borderId="28" xfId="3" applyFont="1" applyFill="1" applyBorder="1" applyAlignment="1">
      <alignment horizontal="center" vertical="center"/>
    </xf>
    <xf numFmtId="0" fontId="19" fillId="8" borderId="113" xfId="3" applyFont="1" applyFill="1" applyBorder="1" applyAlignment="1">
      <alignment horizontal="center" vertical="center"/>
    </xf>
    <xf numFmtId="0" fontId="19" fillId="8" borderId="46" xfId="3" applyFont="1" applyFill="1" applyBorder="1" applyAlignment="1">
      <alignment horizontal="center" vertical="center"/>
    </xf>
    <xf numFmtId="0" fontId="17" fillId="30" borderId="33" xfId="4" applyFont="1" applyFill="1" applyBorder="1" applyAlignment="1">
      <alignment horizontal="center" vertical="center"/>
    </xf>
    <xf numFmtId="9" fontId="52" fillId="30" borderId="1" xfId="3" applyNumberFormat="1" applyFont="1" applyFill="1" applyBorder="1" applyAlignment="1">
      <alignment horizontal="center" vertical="center" wrapText="1"/>
    </xf>
    <xf numFmtId="0" fontId="16" fillId="5" borderId="60" xfId="3" applyFont="1" applyFill="1" applyBorder="1" applyAlignment="1">
      <alignment horizontal="right" vertical="center"/>
    </xf>
    <xf numFmtId="0" fontId="16" fillId="5" borderId="61" xfId="3" applyFont="1" applyFill="1" applyBorder="1" applyAlignment="1">
      <alignment horizontal="right" vertical="center"/>
    </xf>
    <xf numFmtId="0" fontId="17" fillId="8" borderId="31" xfId="3" applyFont="1" applyFill="1" applyBorder="1" applyAlignment="1">
      <alignment horizontal="center" vertical="center"/>
    </xf>
    <xf numFmtId="0" fontId="17" fillId="8" borderId="76" xfId="3" applyFont="1" applyFill="1" applyBorder="1" applyAlignment="1">
      <alignment horizontal="center" vertical="center"/>
    </xf>
    <xf numFmtId="0" fontId="17" fillId="8" borderId="79" xfId="3" applyFont="1" applyFill="1" applyBorder="1" applyAlignment="1">
      <alignment horizontal="center" vertical="center"/>
    </xf>
    <xf numFmtId="0" fontId="17" fillId="8" borderId="7" xfId="3" applyFont="1" applyFill="1" applyBorder="1" applyAlignment="1">
      <alignment horizontal="center" vertical="center"/>
    </xf>
    <xf numFmtId="9" fontId="52" fillId="28" borderId="1" xfId="3" applyNumberFormat="1" applyFont="1" applyFill="1" applyBorder="1" applyAlignment="1">
      <alignment horizontal="center" vertical="center" wrapText="1"/>
    </xf>
    <xf numFmtId="1" fontId="16" fillId="2" borderId="72" xfId="3" applyNumberFormat="1" applyFont="1" applyFill="1" applyBorder="1" applyAlignment="1">
      <alignment horizontal="center" vertical="center"/>
    </xf>
    <xf numFmtId="0" fontId="16" fillId="2" borderId="22" xfId="0" applyFont="1" applyFill="1" applyBorder="1" applyAlignment="1">
      <alignment horizontal="center" vertical="center"/>
    </xf>
    <xf numFmtId="0" fontId="16" fillId="2" borderId="25" xfId="0" applyFont="1" applyFill="1" applyBorder="1" applyAlignment="1">
      <alignment horizontal="center" vertical="center"/>
    </xf>
    <xf numFmtId="0" fontId="17" fillId="8" borderId="1" xfId="3" applyFont="1" applyFill="1" applyBorder="1" applyAlignment="1">
      <alignment horizontal="center" vertical="center"/>
    </xf>
    <xf numFmtId="0" fontId="19" fillId="8" borderId="2" xfId="3" applyFont="1" applyFill="1" applyBorder="1" applyAlignment="1">
      <alignment horizontal="center" vertical="center"/>
    </xf>
    <xf numFmtId="0" fontId="19" fillId="8" borderId="93" xfId="3" applyFont="1" applyFill="1" applyBorder="1" applyAlignment="1">
      <alignment horizontal="center" vertical="center"/>
    </xf>
    <xf numFmtId="10" fontId="16" fillId="5" borderId="17" xfId="3" applyNumberFormat="1" applyFont="1" applyFill="1" applyBorder="1" applyAlignment="1">
      <alignment horizontal="center" vertical="center" wrapText="1"/>
    </xf>
    <xf numFmtId="10" fontId="16" fillId="5" borderId="22" xfId="3" applyNumberFormat="1" applyFont="1" applyFill="1" applyBorder="1" applyAlignment="1">
      <alignment horizontal="center" vertical="center" wrapText="1"/>
    </xf>
    <xf numFmtId="9" fontId="52" fillId="30" borderId="1" xfId="3" applyNumberFormat="1" applyFont="1" applyFill="1" applyBorder="1" applyAlignment="1">
      <alignment horizontal="center" vertical="center"/>
    </xf>
    <xf numFmtId="164" fontId="52" fillId="30" borderId="1" xfId="3" applyNumberFormat="1" applyFont="1" applyFill="1" applyBorder="1" applyAlignment="1">
      <alignment horizontal="center" vertical="center"/>
    </xf>
    <xf numFmtId="0" fontId="17" fillId="31" borderId="1" xfId="3" applyFont="1" applyFill="1" applyBorder="1" applyAlignment="1">
      <alignment horizontal="center" vertical="center"/>
    </xf>
    <xf numFmtId="164" fontId="52" fillId="28" borderId="1" xfId="3" applyNumberFormat="1" applyFont="1" applyFill="1" applyBorder="1" applyAlignment="1">
      <alignment horizontal="center" vertical="center"/>
    </xf>
    <xf numFmtId="0" fontId="52" fillId="28" borderId="55" xfId="3" applyFont="1" applyFill="1" applyBorder="1" applyAlignment="1">
      <alignment horizontal="center" vertical="center"/>
    </xf>
    <xf numFmtId="9" fontId="52" fillId="28" borderId="1" xfId="3" applyNumberFormat="1" applyFont="1" applyFill="1" applyBorder="1" applyAlignment="1">
      <alignment horizontal="center" vertical="center"/>
    </xf>
    <xf numFmtId="0" fontId="17" fillId="11" borderId="60" xfId="3" applyFont="1" applyFill="1" applyBorder="1" applyAlignment="1">
      <alignment horizontal="center" vertical="center"/>
    </xf>
    <xf numFmtId="0" fontId="17" fillId="11" borderId="61" xfId="3" applyFont="1" applyFill="1" applyBorder="1" applyAlignment="1">
      <alignment horizontal="center" vertical="center"/>
    </xf>
    <xf numFmtId="0" fontId="16" fillId="5" borderId="16" xfId="3" applyFont="1" applyFill="1" applyBorder="1" applyAlignment="1">
      <alignment horizontal="center" vertical="center"/>
    </xf>
    <xf numFmtId="0" fontId="16" fillId="5" borderId="0" xfId="3" applyFont="1" applyFill="1" applyAlignment="1">
      <alignment horizontal="center" vertical="center"/>
    </xf>
    <xf numFmtId="0" fontId="16" fillId="5" borderId="20" xfId="3" applyFont="1" applyFill="1" applyBorder="1" applyAlignment="1">
      <alignment horizontal="center" vertical="center"/>
    </xf>
    <xf numFmtId="0" fontId="16" fillId="5" borderId="21" xfId="3" applyFont="1" applyFill="1" applyBorder="1" applyAlignment="1">
      <alignment horizontal="center" vertical="center"/>
    </xf>
    <xf numFmtId="164" fontId="52" fillId="30" borderId="66" xfId="3" applyNumberFormat="1" applyFont="1" applyFill="1" applyBorder="1" applyAlignment="1">
      <alignment horizontal="center" vertical="center"/>
    </xf>
    <xf numFmtId="164" fontId="52" fillId="30" borderId="33" xfId="3" applyNumberFormat="1" applyFont="1" applyFill="1" applyBorder="1" applyAlignment="1">
      <alignment horizontal="center" vertical="center"/>
    </xf>
    <xf numFmtId="49" fontId="17" fillId="31" borderId="94" xfId="0" applyNumberFormat="1" applyFont="1" applyFill="1" applyBorder="1" applyAlignment="1">
      <alignment horizontal="left" vertical="center" wrapText="1"/>
    </xf>
    <xf numFmtId="0" fontId="17" fillId="31" borderId="55" xfId="3" applyFont="1" applyFill="1" applyBorder="1" applyAlignment="1">
      <alignment horizontal="center" vertical="center"/>
    </xf>
    <xf numFmtId="0" fontId="17" fillId="28" borderId="19" xfId="3" applyFont="1" applyFill="1" applyBorder="1" applyAlignment="1">
      <alignment horizontal="center" vertical="center"/>
    </xf>
    <xf numFmtId="0" fontId="17" fillId="28" borderId="28" xfId="3" applyFont="1" applyFill="1" applyBorder="1" applyAlignment="1">
      <alignment horizontal="center" vertical="center"/>
    </xf>
    <xf numFmtId="0" fontId="19" fillId="31" borderId="103" xfId="3" applyFont="1" applyFill="1" applyBorder="1" applyAlignment="1">
      <alignment horizontal="center" vertical="center"/>
    </xf>
    <xf numFmtId="0" fontId="19" fillId="31" borderId="39" xfId="3" applyFont="1" applyFill="1" applyBorder="1" applyAlignment="1">
      <alignment horizontal="center" vertical="center"/>
    </xf>
    <xf numFmtId="0" fontId="19" fillId="8" borderId="37" xfId="3" applyFont="1" applyFill="1" applyBorder="1" applyAlignment="1">
      <alignment horizontal="center" vertical="center"/>
    </xf>
    <xf numFmtId="0" fontId="19" fillId="8" borderId="38" xfId="3" applyFont="1" applyFill="1" applyBorder="1" applyAlignment="1">
      <alignment horizontal="center" vertical="center"/>
    </xf>
    <xf numFmtId="0" fontId="16" fillId="5" borderId="78" xfId="3" applyFont="1" applyFill="1" applyBorder="1" applyAlignment="1">
      <alignment horizontal="center" vertical="center"/>
    </xf>
    <xf numFmtId="0" fontId="16" fillId="5" borderId="72" xfId="3" applyFont="1" applyFill="1" applyBorder="1" applyAlignment="1">
      <alignment horizontal="center" vertical="center"/>
    </xf>
    <xf numFmtId="0" fontId="17" fillId="31" borderId="10" xfId="3" applyFont="1" applyFill="1" applyBorder="1" applyAlignment="1">
      <alignment horizontal="center" vertical="center"/>
    </xf>
    <xf numFmtId="0" fontId="17" fillId="31" borderId="11" xfId="3" applyFont="1" applyFill="1" applyBorder="1" applyAlignment="1">
      <alignment horizontal="center" vertical="center"/>
    </xf>
    <xf numFmtId="0" fontId="19" fillId="31" borderId="44" xfId="3" applyFont="1" applyFill="1" applyBorder="1" applyAlignment="1">
      <alignment horizontal="center" vertical="center"/>
    </xf>
    <xf numFmtId="0" fontId="19" fillId="31" borderId="46" xfId="3" applyFont="1" applyFill="1" applyBorder="1" applyAlignment="1">
      <alignment horizontal="center" vertical="center"/>
    </xf>
    <xf numFmtId="0" fontId="19" fillId="31" borderId="27" xfId="3" applyFont="1" applyFill="1" applyBorder="1" applyAlignment="1">
      <alignment horizontal="center" vertical="center"/>
    </xf>
    <xf numFmtId="0" fontId="19" fillId="31" borderId="28" xfId="3" applyFont="1" applyFill="1" applyBorder="1" applyAlignment="1">
      <alignment horizontal="center" vertical="center"/>
    </xf>
    <xf numFmtId="0" fontId="17" fillId="8" borderId="86" xfId="3" applyFont="1" applyFill="1" applyBorder="1" applyAlignment="1">
      <alignment horizontal="center" vertical="center"/>
    </xf>
    <xf numFmtId="0" fontId="17" fillId="8" borderId="83" xfId="3" applyFont="1" applyFill="1" applyBorder="1" applyAlignment="1">
      <alignment horizontal="center" vertical="center"/>
    </xf>
    <xf numFmtId="0" fontId="19" fillId="31" borderId="8" xfId="3" applyFont="1" applyFill="1" applyBorder="1" applyAlignment="1">
      <alignment horizontal="center" vertical="center"/>
    </xf>
    <xf numFmtId="0" fontId="19" fillId="31" borderId="5" xfId="3" applyFont="1" applyFill="1" applyBorder="1" applyAlignment="1">
      <alignment horizontal="center" vertical="center"/>
    </xf>
    <xf numFmtId="0" fontId="19" fillId="8" borderId="8" xfId="3" applyFont="1" applyFill="1" applyBorder="1" applyAlignment="1">
      <alignment horizontal="center" vertical="center"/>
    </xf>
    <xf numFmtId="0" fontId="19" fillId="8" borderId="5" xfId="3" applyFont="1" applyFill="1" applyBorder="1" applyAlignment="1">
      <alignment horizontal="center" vertical="center"/>
    </xf>
    <xf numFmtId="0" fontId="17" fillId="31" borderId="86" xfId="3" applyFont="1" applyFill="1" applyBorder="1" applyAlignment="1">
      <alignment horizontal="center" vertical="center"/>
    </xf>
    <xf numFmtId="0" fontId="17" fillId="31" borderId="83" xfId="3" applyFont="1" applyFill="1" applyBorder="1" applyAlignment="1">
      <alignment horizontal="center" vertical="center"/>
    </xf>
    <xf numFmtId="0" fontId="20" fillId="2" borderId="0" xfId="3" applyFont="1" applyFill="1" applyAlignment="1">
      <alignment horizontal="center" vertical="center"/>
    </xf>
    <xf numFmtId="0" fontId="16" fillId="5" borderId="17" xfId="3" applyFont="1" applyFill="1" applyBorder="1" applyAlignment="1">
      <alignment horizontal="center" vertical="center"/>
    </xf>
    <xf numFmtId="0" fontId="16" fillId="5" borderId="22" xfId="3" applyFont="1" applyFill="1" applyBorder="1" applyAlignment="1">
      <alignment horizontal="center" vertical="center"/>
    </xf>
    <xf numFmtId="0" fontId="16" fillId="5" borderId="34" xfId="3" applyFont="1" applyFill="1" applyBorder="1" applyAlignment="1">
      <alignment horizontal="center" vertical="center" wrapText="1"/>
    </xf>
    <xf numFmtId="0" fontId="16" fillId="5" borderId="25" xfId="3" applyFont="1" applyFill="1" applyBorder="1" applyAlignment="1">
      <alignment horizontal="center" vertical="center" wrapText="1"/>
    </xf>
    <xf numFmtId="9" fontId="52" fillId="30" borderId="33" xfId="3" applyNumberFormat="1" applyFont="1" applyFill="1" applyBorder="1" applyAlignment="1">
      <alignment horizontal="center" vertical="center"/>
    </xf>
    <xf numFmtId="9" fontId="52" fillId="30" borderId="66" xfId="3" applyNumberFormat="1" applyFont="1" applyFill="1" applyBorder="1" applyAlignment="1">
      <alignment horizontal="center" vertical="center"/>
    </xf>
    <xf numFmtId="0" fontId="16" fillId="24" borderId="36" xfId="3" applyFont="1" applyFill="1" applyBorder="1" applyAlignment="1">
      <alignment horizontal="center" vertical="center" wrapText="1"/>
    </xf>
    <xf numFmtId="0" fontId="17" fillId="24" borderId="33" xfId="3" applyFont="1" applyFill="1" applyBorder="1" applyAlignment="1">
      <alignment horizontal="center" vertical="center"/>
    </xf>
    <xf numFmtId="0" fontId="17" fillId="24" borderId="68" xfId="3" applyFont="1" applyFill="1" applyBorder="1" applyAlignment="1">
      <alignment horizontal="center" vertical="center"/>
    </xf>
    <xf numFmtId="0" fontId="17" fillId="11" borderId="93" xfId="3" applyFont="1" applyFill="1" applyBorder="1" applyAlignment="1">
      <alignment horizontal="center" vertical="center"/>
    </xf>
    <xf numFmtId="0" fontId="17" fillId="11" borderId="24" xfId="3" applyFont="1" applyFill="1" applyBorder="1" applyAlignment="1">
      <alignment horizontal="center" vertical="center"/>
    </xf>
    <xf numFmtId="0" fontId="17" fillId="7" borderId="49" xfId="3" applyFont="1" applyFill="1" applyBorder="1" applyAlignment="1">
      <alignment horizontal="center" vertical="center"/>
    </xf>
    <xf numFmtId="0" fontId="17" fillId="11" borderId="64" xfId="3" applyFont="1" applyFill="1" applyBorder="1" applyAlignment="1">
      <alignment horizontal="center" vertical="center"/>
    </xf>
    <xf numFmtId="0" fontId="17" fillId="7" borderId="94" xfId="3" applyFont="1" applyFill="1" applyBorder="1" applyAlignment="1">
      <alignment horizontal="center" vertical="center"/>
    </xf>
    <xf numFmtId="0" fontId="17" fillId="11" borderId="49" xfId="3" applyFont="1" applyFill="1" applyBorder="1" applyAlignment="1">
      <alignment horizontal="center" vertical="center"/>
    </xf>
    <xf numFmtId="0" fontId="17" fillId="11" borderId="62" xfId="3" applyFont="1" applyFill="1" applyBorder="1" applyAlignment="1">
      <alignment horizontal="center" vertical="center"/>
    </xf>
    <xf numFmtId="49" fontId="17" fillId="8" borderId="120" xfId="3" applyNumberFormat="1" applyFont="1" applyFill="1" applyBorder="1" applyAlignment="1">
      <alignment horizontal="left" vertical="center" wrapText="1"/>
    </xf>
    <xf numFmtId="49" fontId="17" fillId="8" borderId="121" xfId="3" applyNumberFormat="1" applyFont="1" applyFill="1" applyBorder="1" applyAlignment="1">
      <alignment horizontal="left" vertical="center" wrapText="1"/>
    </xf>
    <xf numFmtId="49" fontId="17" fillId="31" borderId="24" xfId="3" applyNumberFormat="1" applyFont="1" applyFill="1" applyBorder="1" applyAlignment="1">
      <alignment vertical="center" wrapText="1"/>
    </xf>
    <xf numFmtId="49" fontId="17" fillId="8" borderId="63" xfId="3" applyNumberFormat="1" applyFont="1" applyFill="1" applyBorder="1" applyAlignment="1">
      <alignment horizontal="left" vertical="center" wrapText="1"/>
    </xf>
    <xf numFmtId="49" fontId="17" fillId="8" borderId="24" xfId="3" applyNumberFormat="1" applyFont="1" applyFill="1" applyBorder="1" applyAlignment="1">
      <alignment horizontal="left" vertical="center" wrapText="1"/>
    </xf>
    <xf numFmtId="49" fontId="17" fillId="8" borderId="24" xfId="3" applyNumberFormat="1" applyFont="1" applyFill="1" applyBorder="1" applyAlignment="1">
      <alignment vertical="center" wrapText="1"/>
    </xf>
    <xf numFmtId="49" fontId="17" fillId="8" borderId="64" xfId="3" applyNumberFormat="1" applyFont="1" applyFill="1" applyBorder="1" applyAlignment="1">
      <alignment horizontal="left" vertical="center" wrapText="1"/>
    </xf>
    <xf numFmtId="0" fontId="24" fillId="24" borderId="12" xfId="3" applyFont="1" applyFill="1" applyBorder="1" applyAlignment="1">
      <alignment horizontal="center" wrapText="1"/>
    </xf>
    <xf numFmtId="0" fontId="25" fillId="24" borderId="79" xfId="3" applyFont="1" applyFill="1" applyBorder="1" applyAlignment="1">
      <alignment horizontal="center" wrapText="1"/>
    </xf>
    <xf numFmtId="0" fontId="24" fillId="24" borderId="18" xfId="3" applyFont="1" applyFill="1" applyBorder="1" applyAlignment="1">
      <alignment horizontal="center" wrapText="1"/>
    </xf>
    <xf numFmtId="0" fontId="24" fillId="24" borderId="13" xfId="3" applyFont="1" applyFill="1" applyBorder="1" applyAlignment="1">
      <alignment horizontal="center" wrapText="1"/>
    </xf>
    <xf numFmtId="0" fontId="24" fillId="24" borderId="79" xfId="3" applyFont="1" applyFill="1" applyBorder="1" applyAlignment="1">
      <alignment horizontal="center" wrapText="1"/>
    </xf>
    <xf numFmtId="0" fontId="8" fillId="24" borderId="13" xfId="3" applyFont="1" applyFill="1" applyBorder="1" applyAlignment="1">
      <alignment horizontal="center"/>
    </xf>
    <xf numFmtId="0" fontId="8" fillId="24" borderId="29" xfId="3" applyFont="1" applyFill="1" applyBorder="1" applyAlignment="1">
      <alignment horizontal="center"/>
    </xf>
    <xf numFmtId="0" fontId="17" fillId="30" borderId="19" xfId="3" applyFont="1" applyFill="1" applyBorder="1" applyAlignment="1">
      <alignment horizontal="center" vertical="center"/>
    </xf>
    <xf numFmtId="0" fontId="16" fillId="24" borderId="37" xfId="3" applyFont="1" applyFill="1" applyBorder="1" applyAlignment="1">
      <alignment horizontal="center" vertical="center" wrapText="1"/>
    </xf>
    <xf numFmtId="0" fontId="16" fillId="24" borderId="63" xfId="3" applyFont="1" applyFill="1" applyBorder="1" applyAlignment="1">
      <alignment horizontal="center" vertical="center" wrapText="1"/>
    </xf>
    <xf numFmtId="0" fontId="16" fillId="24" borderId="64" xfId="3" applyFont="1" applyFill="1" applyBorder="1" applyAlignment="1">
      <alignment horizontal="center" vertical="center" wrapText="1"/>
    </xf>
    <xf numFmtId="0" fontId="23" fillId="24" borderId="54" xfId="3" applyFont="1" applyFill="1" applyBorder="1" applyAlignment="1">
      <alignment horizontal="center" vertical="top" wrapText="1"/>
    </xf>
    <xf numFmtId="0" fontId="23" fillId="24" borderId="7" xfId="3" applyFont="1" applyFill="1" applyBorder="1" applyAlignment="1">
      <alignment horizontal="center" vertical="top" wrapText="1"/>
    </xf>
    <xf numFmtId="0" fontId="23" fillId="24" borderId="28" xfId="3" applyFont="1" applyFill="1" applyBorder="1" applyAlignment="1">
      <alignment horizontal="center" vertical="top" wrapText="1"/>
    </xf>
    <xf numFmtId="0" fontId="23" fillId="24" borderId="5" xfId="3" applyFont="1" applyFill="1" applyBorder="1" applyAlignment="1">
      <alignment horizontal="center" vertical="top" wrapText="1"/>
    </xf>
    <xf numFmtId="0" fontId="23" fillId="24" borderId="5" xfId="3" applyFont="1" applyFill="1" applyBorder="1" applyAlignment="1">
      <alignment horizontal="center" vertical="top"/>
    </xf>
    <xf numFmtId="0" fontId="23" fillId="24" borderId="57" xfId="3" applyFont="1" applyFill="1" applyBorder="1" applyAlignment="1">
      <alignment horizontal="center" vertical="top"/>
    </xf>
    <xf numFmtId="0" fontId="17" fillId="8" borderId="33" xfId="3" applyFont="1" applyFill="1" applyBorder="1" applyAlignment="1">
      <alignment horizontal="center" vertical="center"/>
    </xf>
    <xf numFmtId="0" fontId="17" fillId="8" borderId="66" xfId="3" applyFont="1" applyFill="1" applyBorder="1" applyAlignment="1">
      <alignment horizontal="center" vertical="center"/>
    </xf>
    <xf numFmtId="0" fontId="19" fillId="8" borderId="35" xfId="3" applyFont="1" applyFill="1" applyBorder="1" applyAlignment="1">
      <alignment horizontal="center" vertical="center"/>
    </xf>
    <xf numFmtId="0" fontId="19" fillId="8" borderId="81" xfId="3" applyFont="1" applyFill="1" applyBorder="1" applyAlignment="1">
      <alignment horizontal="center" vertical="center"/>
    </xf>
    <xf numFmtId="0" fontId="16" fillId="5" borderId="17" xfId="4" applyFont="1" applyFill="1" applyBorder="1" applyAlignment="1">
      <alignment horizontal="center" vertical="center" wrapText="1"/>
    </xf>
    <xf numFmtId="0" fontId="16" fillId="5" borderId="22" xfId="4" applyFont="1" applyFill="1" applyBorder="1" applyAlignment="1">
      <alignment horizontal="center" vertical="center" wrapText="1"/>
    </xf>
    <xf numFmtId="0" fontId="16" fillId="5" borderId="54" xfId="3" applyFont="1" applyFill="1" applyBorder="1" applyAlignment="1">
      <alignment horizontal="center" vertical="center" wrapText="1"/>
    </xf>
    <xf numFmtId="0" fontId="16" fillId="5" borderId="5" xfId="3" applyFont="1" applyFill="1" applyBorder="1" applyAlignment="1">
      <alignment horizontal="center" vertical="center" wrapText="1"/>
    </xf>
    <xf numFmtId="0" fontId="16" fillId="5" borderId="57" xfId="3" applyFont="1" applyFill="1" applyBorder="1" applyAlignment="1">
      <alignment horizontal="center" vertical="center" wrapText="1"/>
    </xf>
    <xf numFmtId="0" fontId="16" fillId="5" borderId="19" xfId="3" applyFont="1" applyFill="1" applyBorder="1" applyAlignment="1">
      <alignment horizontal="center" vertical="center" wrapText="1"/>
    </xf>
    <xf numFmtId="0" fontId="16" fillId="5" borderId="23" xfId="3" applyFont="1" applyFill="1" applyBorder="1" applyAlignment="1">
      <alignment horizontal="center" vertical="center" wrapText="1"/>
    </xf>
    <xf numFmtId="0" fontId="16" fillId="5" borderId="12" xfId="3" applyFont="1" applyFill="1" applyBorder="1" applyAlignment="1">
      <alignment horizontal="center" vertical="center"/>
    </xf>
    <xf numFmtId="0" fontId="16" fillId="5" borderId="29" xfId="3" applyFont="1" applyFill="1" applyBorder="1" applyAlignment="1">
      <alignment horizontal="center" vertical="center"/>
    </xf>
    <xf numFmtId="0" fontId="16" fillId="5" borderId="26" xfId="3" applyFont="1" applyFill="1" applyBorder="1" applyAlignment="1">
      <alignment horizontal="center" vertical="center"/>
    </xf>
    <xf numFmtId="0" fontId="17" fillId="30" borderId="27" xfId="3" applyFont="1" applyFill="1" applyBorder="1" applyAlignment="1">
      <alignment horizontal="center" vertical="center"/>
    </xf>
    <xf numFmtId="0" fontId="17" fillId="30" borderId="28" xfId="3" applyFont="1" applyFill="1" applyBorder="1" applyAlignment="1">
      <alignment horizontal="center" vertical="center"/>
    </xf>
    <xf numFmtId="0" fontId="53" fillId="2" borderId="17" xfId="3" applyFont="1" applyFill="1" applyBorder="1" applyAlignment="1">
      <alignment horizontal="center" vertical="center"/>
    </xf>
    <xf numFmtId="0" fontId="53" fillId="2" borderId="22" xfId="3" applyFont="1" applyFill="1" applyBorder="1" applyAlignment="1">
      <alignment horizontal="center" vertical="center"/>
    </xf>
    <xf numFmtId="0" fontId="16" fillId="5" borderId="12" xfId="3" applyFont="1" applyFill="1" applyBorder="1" applyAlignment="1">
      <alignment horizontal="right" vertical="center" wrapText="1"/>
    </xf>
    <xf numFmtId="0" fontId="16" fillId="5" borderId="13" xfId="3" applyFont="1" applyFill="1" applyBorder="1" applyAlignment="1">
      <alignment horizontal="right" vertical="center" wrapText="1"/>
    </xf>
    <xf numFmtId="0" fontId="16" fillId="5" borderId="16" xfId="3" applyFont="1" applyFill="1" applyBorder="1" applyAlignment="1">
      <alignment horizontal="right" vertical="center" wrapText="1"/>
    </xf>
    <xf numFmtId="0" fontId="16" fillId="5" borderId="0" xfId="3" applyFont="1" applyFill="1" applyAlignment="1">
      <alignment horizontal="right" vertical="center" wrapText="1"/>
    </xf>
    <xf numFmtId="164" fontId="53" fillId="5" borderId="29" xfId="3" applyNumberFormat="1" applyFont="1" applyFill="1" applyBorder="1" applyAlignment="1">
      <alignment horizontal="center" vertical="center"/>
    </xf>
    <xf numFmtId="164" fontId="53" fillId="5" borderId="30" xfId="3" applyNumberFormat="1" applyFont="1" applyFill="1" applyBorder="1" applyAlignment="1">
      <alignment horizontal="center" vertical="center"/>
    </xf>
    <xf numFmtId="49" fontId="17" fillId="8" borderId="32" xfId="3" applyNumberFormat="1" applyFont="1" applyFill="1" applyBorder="1" applyAlignment="1">
      <alignment vertical="center" wrapText="1"/>
    </xf>
    <xf numFmtId="0" fontId="17" fillId="28" borderId="27" xfId="3" applyFont="1" applyFill="1" applyBorder="1" applyAlignment="1">
      <alignment horizontal="center" vertical="center"/>
    </xf>
    <xf numFmtId="1" fontId="16" fillId="2" borderId="73" xfId="3" applyNumberFormat="1" applyFont="1" applyFill="1" applyBorder="1" applyAlignment="1">
      <alignment horizontal="center" vertical="center"/>
    </xf>
    <xf numFmtId="0" fontId="16" fillId="2" borderId="74" xfId="3" applyFont="1" applyFill="1" applyBorder="1" applyAlignment="1">
      <alignment horizontal="center" vertical="center"/>
    </xf>
    <xf numFmtId="0" fontId="16" fillId="2" borderId="75" xfId="3" applyFont="1" applyFill="1" applyBorder="1" applyAlignment="1">
      <alignment horizontal="center" vertical="center"/>
    </xf>
    <xf numFmtId="0" fontId="16" fillId="5" borderId="62" xfId="3" applyFont="1" applyFill="1" applyBorder="1" applyAlignment="1">
      <alignment horizontal="right" vertical="center"/>
    </xf>
    <xf numFmtId="49" fontId="17" fillId="8" borderId="49" xfId="3" applyNumberFormat="1" applyFont="1" applyFill="1" applyBorder="1" applyAlignment="1">
      <alignment horizontal="left" vertical="center" wrapText="1"/>
    </xf>
    <xf numFmtId="0" fontId="19" fillId="8" borderId="97" xfId="3" applyFont="1" applyFill="1" applyBorder="1" applyAlignment="1">
      <alignment horizontal="center" vertical="center"/>
    </xf>
    <xf numFmtId="0" fontId="19" fillId="8" borderId="116" xfId="3" applyFont="1" applyFill="1" applyBorder="1" applyAlignment="1">
      <alignment horizontal="center" vertical="center"/>
    </xf>
    <xf numFmtId="0" fontId="19" fillId="31" borderId="97" xfId="3" applyFont="1" applyFill="1" applyBorder="1" applyAlignment="1">
      <alignment horizontal="center" vertical="center"/>
    </xf>
    <xf numFmtId="0" fontId="19" fillId="31" borderId="116" xfId="3" applyFont="1" applyFill="1" applyBorder="1" applyAlignment="1">
      <alignment horizontal="center" vertical="center"/>
    </xf>
    <xf numFmtId="0" fontId="17" fillId="11" borderId="94" xfId="3" applyFont="1" applyFill="1" applyBorder="1" applyAlignment="1">
      <alignment horizontal="center" vertical="center"/>
    </xf>
    <xf numFmtId="0" fontId="19" fillId="8" borderId="117" xfId="3" applyFont="1" applyFill="1" applyBorder="1" applyAlignment="1">
      <alignment horizontal="center" vertical="center"/>
    </xf>
    <xf numFmtId="0" fontId="17" fillId="30" borderId="11" xfId="4" applyFont="1" applyFill="1" applyBorder="1" applyAlignment="1">
      <alignment horizontal="center" vertical="center"/>
    </xf>
    <xf numFmtId="0" fontId="17" fillId="29" borderId="10" xfId="3" applyFont="1" applyFill="1" applyBorder="1" applyAlignment="1">
      <alignment horizontal="center" vertical="center"/>
    </xf>
    <xf numFmtId="0" fontId="17" fillId="29" borderId="11" xfId="3" applyFont="1" applyFill="1" applyBorder="1" applyAlignment="1">
      <alignment horizontal="center" vertical="center"/>
    </xf>
    <xf numFmtId="49" fontId="16" fillId="25" borderId="15" xfId="3" applyNumberFormat="1" applyFont="1" applyFill="1" applyBorder="1" applyAlignment="1">
      <alignment horizontal="center" vertical="center" wrapText="1"/>
    </xf>
    <xf numFmtId="49" fontId="16" fillId="25" borderId="25" xfId="3" applyNumberFormat="1" applyFont="1" applyFill="1" applyBorder="1" applyAlignment="1">
      <alignment horizontal="center" vertical="center" wrapText="1"/>
    </xf>
    <xf numFmtId="49" fontId="16" fillId="25" borderId="14" xfId="3" applyNumberFormat="1" applyFont="1" applyFill="1" applyBorder="1" applyAlignment="1">
      <alignment horizontal="center" vertical="center" wrapText="1"/>
    </xf>
    <xf numFmtId="49" fontId="16" fillId="25" borderId="22" xfId="3" applyNumberFormat="1" applyFont="1" applyFill="1" applyBorder="1" applyAlignment="1">
      <alignment horizontal="center" vertical="center" wrapText="1"/>
    </xf>
    <xf numFmtId="0" fontId="16" fillId="25" borderId="14" xfId="3" applyFont="1" applyFill="1" applyBorder="1" applyAlignment="1">
      <alignment horizontal="center" vertical="center"/>
    </xf>
    <xf numFmtId="0" fontId="16" fillId="25" borderId="22" xfId="3" applyFont="1" applyFill="1" applyBorder="1" applyAlignment="1">
      <alignment horizontal="center" vertical="center"/>
    </xf>
    <xf numFmtId="0" fontId="16" fillId="25" borderId="71" xfId="3" applyFont="1" applyFill="1" applyBorder="1" applyAlignment="1">
      <alignment horizontal="center" vertical="center"/>
    </xf>
    <xf numFmtId="0" fontId="16" fillId="25" borderId="72" xfId="3" applyFont="1" applyFill="1" applyBorder="1" applyAlignment="1">
      <alignment horizontal="center" vertical="center"/>
    </xf>
    <xf numFmtId="0" fontId="17" fillId="11" borderId="53" xfId="3" applyFont="1" applyFill="1" applyBorder="1" applyAlignment="1">
      <alignment horizontal="center" vertical="center"/>
    </xf>
    <xf numFmtId="0" fontId="17" fillId="11" borderId="92" xfId="3" applyFont="1" applyFill="1" applyBorder="1" applyAlignment="1">
      <alignment horizontal="center" vertical="center"/>
    </xf>
    <xf numFmtId="0" fontId="17" fillId="18" borderId="86" xfId="3" applyFont="1" applyFill="1" applyBorder="1" applyAlignment="1">
      <alignment horizontal="center" vertical="center"/>
    </xf>
    <xf numFmtId="0" fontId="17" fillId="18" borderId="83" xfId="3" applyFont="1" applyFill="1" applyBorder="1" applyAlignment="1">
      <alignment horizontal="center" vertical="center"/>
    </xf>
    <xf numFmtId="0" fontId="17" fillId="18" borderId="10" xfId="3" applyFont="1" applyFill="1" applyBorder="1" applyAlignment="1">
      <alignment horizontal="center" vertical="center"/>
    </xf>
    <xf numFmtId="0" fontId="17" fillId="18" borderId="11" xfId="3" applyFont="1" applyFill="1" applyBorder="1" applyAlignment="1">
      <alignment horizontal="center" vertical="center"/>
    </xf>
    <xf numFmtId="165" fontId="16" fillId="21" borderId="0" xfId="3" applyNumberFormat="1" applyFont="1" applyFill="1" applyAlignment="1">
      <alignment horizontal="left" vertical="center"/>
    </xf>
    <xf numFmtId="165" fontId="16" fillId="21" borderId="30" xfId="3" applyNumberFormat="1" applyFont="1" applyFill="1" applyBorder="1" applyAlignment="1">
      <alignment horizontal="left" vertical="center"/>
    </xf>
    <xf numFmtId="166" fontId="16" fillId="21" borderId="0" xfId="3" applyNumberFormat="1" applyFont="1" applyFill="1" applyAlignment="1">
      <alignment horizontal="left" vertical="center"/>
    </xf>
    <xf numFmtId="166" fontId="16" fillId="21" borderId="30" xfId="3" applyNumberFormat="1" applyFont="1" applyFill="1" applyBorder="1" applyAlignment="1">
      <alignment horizontal="left" vertical="center"/>
    </xf>
    <xf numFmtId="0" fontId="16" fillId="5" borderId="9" xfId="3" applyFont="1" applyFill="1" applyBorder="1" applyAlignment="1">
      <alignment horizontal="center" vertical="center"/>
    </xf>
    <xf numFmtId="0" fontId="16" fillId="5" borderId="76" xfId="3" applyFont="1" applyFill="1" applyBorder="1" applyAlignment="1">
      <alignment horizontal="center" vertical="center"/>
    </xf>
    <xf numFmtId="0" fontId="16" fillId="5" borderId="17" xfId="3" applyFont="1" applyFill="1" applyBorder="1" applyAlignment="1">
      <alignment horizontal="center" vertical="center" wrapText="1"/>
    </xf>
    <xf numFmtId="0" fontId="16" fillId="5" borderId="22" xfId="3" applyFont="1" applyFill="1" applyBorder="1" applyAlignment="1">
      <alignment horizontal="center" vertical="center" wrapText="1"/>
    </xf>
    <xf numFmtId="0" fontId="16" fillId="21" borderId="0" xfId="3" applyFont="1" applyFill="1" applyAlignment="1">
      <alignment horizontal="right" vertical="center"/>
    </xf>
    <xf numFmtId="0" fontId="19" fillId="18" borderId="27" xfId="3" applyFont="1" applyFill="1" applyBorder="1" applyAlignment="1">
      <alignment horizontal="center" vertical="center"/>
    </xf>
    <xf numFmtId="0" fontId="19" fillId="18" borderId="28" xfId="3" applyFont="1" applyFill="1" applyBorder="1" applyAlignment="1">
      <alignment horizontal="center" vertical="center"/>
    </xf>
    <xf numFmtId="0" fontId="19" fillId="18" borderId="44" xfId="3" applyFont="1" applyFill="1" applyBorder="1" applyAlignment="1">
      <alignment horizontal="center" vertical="center"/>
    </xf>
    <xf numFmtId="0" fontId="19" fillId="18" borderId="46" xfId="3" applyFont="1" applyFill="1" applyBorder="1" applyAlignment="1">
      <alignment horizontal="center" vertical="center"/>
    </xf>
    <xf numFmtId="0" fontId="20" fillId="2" borderId="0" xfId="3" applyFont="1" applyFill="1" applyAlignment="1">
      <alignment vertical="center"/>
    </xf>
    <xf numFmtId="49" fontId="17" fillId="29" borderId="94" xfId="3" applyNumberFormat="1" applyFont="1" applyFill="1" applyBorder="1" applyAlignment="1">
      <alignment horizontal="left" vertical="center" wrapText="1"/>
    </xf>
    <xf numFmtId="49" fontId="17" fillId="29" borderId="24" xfId="3" applyNumberFormat="1" applyFont="1" applyFill="1" applyBorder="1" applyAlignment="1">
      <alignment horizontal="left" vertical="center" wrapText="1"/>
    </xf>
    <xf numFmtId="0" fontId="17" fillId="18" borderId="17" xfId="3" applyFont="1" applyFill="1" applyBorder="1" applyAlignment="1">
      <alignment horizontal="center" vertical="center"/>
    </xf>
    <xf numFmtId="0" fontId="19" fillId="18" borderId="19" xfId="3" applyFont="1" applyFill="1" applyBorder="1" applyAlignment="1">
      <alignment horizontal="center" vertical="center"/>
    </xf>
    <xf numFmtId="0" fontId="19" fillId="18" borderId="12" xfId="3" applyFont="1" applyFill="1" applyBorder="1" applyAlignment="1">
      <alignment horizontal="center" vertical="center"/>
    </xf>
    <xf numFmtId="0" fontId="19" fillId="18" borderId="20" xfId="3" applyFont="1" applyFill="1" applyBorder="1" applyAlignment="1">
      <alignment horizontal="center" vertical="center"/>
    </xf>
    <xf numFmtId="49" fontId="17" fillId="29" borderId="94" xfId="0" applyNumberFormat="1" applyFont="1" applyFill="1" applyBorder="1" applyAlignment="1">
      <alignment horizontal="left" vertical="center" wrapText="1"/>
    </xf>
    <xf numFmtId="0" fontId="17" fillId="29" borderId="3" xfId="3" applyFont="1" applyFill="1" applyBorder="1" applyAlignment="1">
      <alignment horizontal="center" vertical="center"/>
    </xf>
    <xf numFmtId="0" fontId="17" fillId="29" borderId="1" xfId="3" applyFont="1" applyFill="1" applyBorder="1" applyAlignment="1">
      <alignment horizontal="center" vertical="center"/>
    </xf>
    <xf numFmtId="0" fontId="19" fillId="29" borderId="2" xfId="3" applyFont="1" applyFill="1" applyBorder="1" applyAlignment="1">
      <alignment horizontal="center" vertical="center"/>
    </xf>
    <xf numFmtId="0" fontId="19" fillId="29" borderId="111" xfId="3" applyFont="1" applyFill="1" applyBorder="1" applyAlignment="1">
      <alignment horizontal="center" vertical="center"/>
    </xf>
    <xf numFmtId="49" fontId="17" fillId="18" borderId="94" xfId="3" applyNumberFormat="1" applyFont="1" applyFill="1" applyBorder="1" applyAlignment="1">
      <alignment horizontal="left" vertical="center" wrapText="1"/>
    </xf>
    <xf numFmtId="0" fontId="16" fillId="25" borderId="36" xfId="3" applyFont="1" applyFill="1" applyBorder="1" applyAlignment="1">
      <alignment horizontal="center" vertical="center" wrapText="1"/>
    </xf>
    <xf numFmtId="0" fontId="17" fillId="25" borderId="33" xfId="3" applyFont="1" applyFill="1" applyBorder="1" applyAlignment="1">
      <alignment horizontal="center" vertical="center"/>
    </xf>
    <xf numFmtId="0" fontId="17" fillId="25" borderId="68" xfId="3" applyFont="1" applyFill="1" applyBorder="1" applyAlignment="1">
      <alignment horizontal="center" vertical="center"/>
    </xf>
    <xf numFmtId="0" fontId="19" fillId="18" borderId="53" xfId="3" applyFont="1" applyFill="1" applyBorder="1" applyAlignment="1">
      <alignment horizontal="center" vertical="center"/>
    </xf>
    <xf numFmtId="0" fontId="19" fillId="18" borderId="54" xfId="3" applyFont="1" applyFill="1" applyBorder="1" applyAlignment="1">
      <alignment horizontal="center" vertical="center"/>
    </xf>
    <xf numFmtId="49" fontId="17" fillId="18" borderId="24" xfId="3" applyNumberFormat="1" applyFont="1" applyFill="1" applyBorder="1" applyAlignment="1">
      <alignment horizontal="left" vertical="center" wrapText="1"/>
    </xf>
    <xf numFmtId="49" fontId="17" fillId="18" borderId="8" xfId="3" applyNumberFormat="1" applyFont="1" applyFill="1" applyBorder="1" applyAlignment="1">
      <alignment horizontal="left" vertical="center" wrapText="1"/>
    </xf>
    <xf numFmtId="0" fontId="17" fillId="29" borderId="86" xfId="3" applyFont="1" applyFill="1" applyBorder="1" applyAlignment="1">
      <alignment horizontal="center" vertical="center"/>
    </xf>
    <xf numFmtId="0" fontId="17" fillId="29" borderId="83" xfId="3" applyFont="1" applyFill="1" applyBorder="1" applyAlignment="1">
      <alignment horizontal="center" vertical="center"/>
    </xf>
    <xf numFmtId="0" fontId="17" fillId="18" borderId="22" xfId="3" applyFont="1" applyFill="1" applyBorder="1" applyAlignment="1">
      <alignment horizontal="center" vertical="center"/>
    </xf>
    <xf numFmtId="0" fontId="19" fillId="29" borderId="44" xfId="3" applyFont="1" applyFill="1" applyBorder="1" applyAlignment="1">
      <alignment horizontal="center" vertical="center"/>
    </xf>
    <xf numFmtId="0" fontId="19" fillId="29" borderId="46" xfId="3" applyFont="1" applyFill="1" applyBorder="1" applyAlignment="1">
      <alignment horizontal="center" vertical="center"/>
    </xf>
    <xf numFmtId="0" fontId="19" fillId="29" borderId="27" xfId="3" applyFont="1" applyFill="1" applyBorder="1" applyAlignment="1">
      <alignment horizontal="center" vertical="center"/>
    </xf>
    <xf numFmtId="0" fontId="19" fillId="29" borderId="28" xfId="3" applyFont="1" applyFill="1" applyBorder="1" applyAlignment="1">
      <alignment horizontal="center" vertical="center"/>
    </xf>
    <xf numFmtId="0" fontId="17" fillId="18" borderId="72" xfId="3" applyFont="1" applyFill="1" applyBorder="1" applyAlignment="1">
      <alignment horizontal="center" vertical="center"/>
    </xf>
    <xf numFmtId="0" fontId="19" fillId="18" borderId="23" xfId="3" applyFont="1" applyFill="1" applyBorder="1" applyAlignment="1">
      <alignment horizontal="center" vertical="center"/>
    </xf>
    <xf numFmtId="0" fontId="19" fillId="18" borderId="114" xfId="3" applyFont="1" applyFill="1" applyBorder="1" applyAlignment="1">
      <alignment horizontal="center" vertical="center"/>
    </xf>
    <xf numFmtId="0" fontId="19" fillId="18" borderId="8" xfId="3" applyFont="1" applyFill="1" applyBorder="1" applyAlignment="1">
      <alignment horizontal="center" vertical="center"/>
    </xf>
    <xf numFmtId="0" fontId="19" fillId="18" borderId="5" xfId="3" applyFont="1" applyFill="1" applyBorder="1" applyAlignment="1">
      <alignment horizontal="center" vertical="center"/>
    </xf>
    <xf numFmtId="0" fontId="24" fillId="25" borderId="12" xfId="3" applyFont="1" applyFill="1" applyBorder="1" applyAlignment="1">
      <alignment horizontal="center" wrapText="1"/>
    </xf>
    <xf numFmtId="0" fontId="24" fillId="25" borderId="79" xfId="3" applyFont="1" applyFill="1" applyBorder="1" applyAlignment="1">
      <alignment horizontal="center" wrapText="1"/>
    </xf>
    <xf numFmtId="0" fontId="24" fillId="25" borderId="18" xfId="3" applyFont="1" applyFill="1" applyBorder="1" applyAlignment="1">
      <alignment horizontal="center" wrapText="1"/>
    </xf>
    <xf numFmtId="0" fontId="24" fillId="25" borderId="13" xfId="3" applyFont="1" applyFill="1" applyBorder="1" applyAlignment="1">
      <alignment horizontal="center" wrapText="1"/>
    </xf>
    <xf numFmtId="0" fontId="8" fillId="25" borderId="13" xfId="3" applyFont="1" applyFill="1" applyBorder="1" applyAlignment="1">
      <alignment horizontal="center"/>
    </xf>
    <xf numFmtId="0" fontId="8" fillId="25" borderId="29" xfId="3" applyFont="1" applyFill="1" applyBorder="1" applyAlignment="1">
      <alignment horizontal="center"/>
    </xf>
    <xf numFmtId="0" fontId="23" fillId="25" borderId="54" xfId="3" applyFont="1" applyFill="1" applyBorder="1" applyAlignment="1">
      <alignment horizontal="center" vertical="top" wrapText="1"/>
    </xf>
    <xf numFmtId="0" fontId="23" fillId="25" borderId="7" xfId="3" applyFont="1" applyFill="1" applyBorder="1" applyAlignment="1">
      <alignment horizontal="center" vertical="top" wrapText="1"/>
    </xf>
    <xf numFmtId="0" fontId="23" fillId="25" borderId="28" xfId="3" applyFont="1" applyFill="1" applyBorder="1" applyAlignment="1">
      <alignment horizontal="center" vertical="top" wrapText="1"/>
    </xf>
    <xf numFmtId="0" fontId="23" fillId="25" borderId="5" xfId="3" applyFont="1" applyFill="1" applyBorder="1" applyAlignment="1">
      <alignment horizontal="center" vertical="top" wrapText="1"/>
    </xf>
    <xf numFmtId="0" fontId="23" fillId="25" borderId="5" xfId="3" applyFont="1" applyFill="1" applyBorder="1" applyAlignment="1">
      <alignment horizontal="center" vertical="top"/>
    </xf>
    <xf numFmtId="0" fontId="23" fillId="25" borderId="57" xfId="3" applyFont="1" applyFill="1" applyBorder="1" applyAlignment="1">
      <alignment horizontal="center" vertical="top"/>
    </xf>
    <xf numFmtId="0" fontId="17" fillId="21" borderId="27" xfId="3" applyFont="1" applyFill="1" applyBorder="1" applyAlignment="1">
      <alignment horizontal="left" vertical="center" wrapText="1"/>
    </xf>
    <xf numFmtId="0" fontId="17" fillId="21" borderId="8" xfId="3" applyFont="1" applyFill="1" applyBorder="1" applyAlignment="1">
      <alignment horizontal="left" vertical="center"/>
    </xf>
    <xf numFmtId="0" fontId="17" fillId="21" borderId="19" xfId="3" applyFont="1" applyFill="1" applyBorder="1" applyAlignment="1">
      <alignment horizontal="left" vertical="center"/>
    </xf>
    <xf numFmtId="0" fontId="17" fillId="21" borderId="0" xfId="3" applyFont="1" applyFill="1" applyAlignment="1">
      <alignment horizontal="left" vertical="center"/>
    </xf>
    <xf numFmtId="0" fontId="17" fillId="21" borderId="23" xfId="3" applyFont="1" applyFill="1" applyBorder="1" applyAlignment="1">
      <alignment horizontal="left" vertical="center"/>
    </xf>
    <xf numFmtId="0" fontId="17" fillId="21" borderId="21" xfId="3" applyFont="1" applyFill="1" applyBorder="1" applyAlignment="1">
      <alignment horizontal="left" vertical="center"/>
    </xf>
    <xf numFmtId="0" fontId="17" fillId="21" borderId="8" xfId="3" applyFont="1" applyFill="1" applyBorder="1" applyAlignment="1">
      <alignment horizontal="left" vertical="center" wrapText="1"/>
    </xf>
    <xf numFmtId="0" fontId="16" fillId="5" borderId="20" xfId="3" applyFont="1" applyFill="1" applyBorder="1" applyAlignment="1">
      <alignment horizontal="right" vertical="center"/>
    </xf>
    <xf numFmtId="0" fontId="16" fillId="5" borderId="21" xfId="3" applyFont="1" applyFill="1" applyBorder="1" applyAlignment="1">
      <alignment horizontal="right" vertical="center"/>
    </xf>
    <xf numFmtId="0" fontId="53" fillId="0" borderId="14" xfId="3" applyFont="1" applyBorder="1" applyAlignment="1">
      <alignment horizontal="center" vertical="center"/>
    </xf>
    <xf numFmtId="0" fontId="19" fillId="29" borderId="8" xfId="3" applyFont="1" applyFill="1" applyBorder="1" applyAlignment="1">
      <alignment horizontal="center" vertical="center"/>
    </xf>
    <xf numFmtId="0" fontId="19" fillId="29" borderId="5" xfId="3" applyFont="1" applyFill="1" applyBorder="1" applyAlignment="1">
      <alignment horizontal="center" vertical="center"/>
    </xf>
    <xf numFmtId="0" fontId="19" fillId="29" borderId="53" xfId="3" applyFont="1" applyFill="1" applyBorder="1" applyAlignment="1">
      <alignment horizontal="center" vertical="center"/>
    </xf>
    <xf numFmtId="0" fontId="19" fillId="29" borderId="54" xfId="3" applyFont="1" applyFill="1" applyBorder="1" applyAlignment="1">
      <alignment horizontal="center" vertical="center"/>
    </xf>
    <xf numFmtId="0" fontId="19" fillId="29" borderId="24" xfId="3" applyFont="1" applyFill="1" applyBorder="1" applyAlignment="1">
      <alignment horizontal="center" vertical="center"/>
    </xf>
    <xf numFmtId="0" fontId="19" fillId="29" borderId="24" xfId="0" applyFont="1" applyFill="1" applyBorder="1" applyAlignment="1">
      <alignment horizontal="center" vertical="center"/>
    </xf>
    <xf numFmtId="0" fontId="19" fillId="29" borderId="2" xfId="0" applyFont="1" applyFill="1" applyBorder="1" applyAlignment="1">
      <alignment horizontal="center" vertical="center"/>
    </xf>
    <xf numFmtId="49" fontId="16" fillId="25" borderId="34" xfId="3" applyNumberFormat="1" applyFont="1" applyFill="1" applyBorder="1" applyAlignment="1">
      <alignment horizontal="center" vertical="center" wrapText="1"/>
    </xf>
    <xf numFmtId="49" fontId="16" fillId="25" borderId="17" xfId="3" applyNumberFormat="1" applyFont="1" applyFill="1" applyBorder="1" applyAlignment="1">
      <alignment horizontal="center" vertical="center" wrapText="1"/>
    </xf>
    <xf numFmtId="0" fontId="16" fillId="25" borderId="17" xfId="3" applyFont="1" applyFill="1" applyBorder="1" applyAlignment="1">
      <alignment horizontal="center" vertical="center"/>
    </xf>
    <xf numFmtId="0" fontId="16" fillId="25" borderId="78" xfId="3" applyFont="1" applyFill="1" applyBorder="1" applyAlignment="1">
      <alignment horizontal="center" vertical="center"/>
    </xf>
    <xf numFmtId="0" fontId="17" fillId="7" borderId="53" xfId="3" applyFont="1" applyFill="1" applyBorder="1" applyAlignment="1">
      <alignment horizontal="center" vertical="center"/>
    </xf>
    <xf numFmtId="0" fontId="17" fillId="7" borderId="92" xfId="3" applyFont="1" applyFill="1" applyBorder="1" applyAlignment="1">
      <alignment horizontal="center" vertical="center"/>
    </xf>
    <xf numFmtId="0" fontId="17" fillId="11" borderId="29" xfId="3" applyFont="1" applyFill="1" applyBorder="1" applyAlignment="1">
      <alignment horizontal="center" vertical="center"/>
    </xf>
    <xf numFmtId="0" fontId="16" fillId="5" borderId="102" xfId="3" applyFont="1" applyFill="1" applyBorder="1" applyAlignment="1">
      <alignment horizontal="right" vertical="center"/>
    </xf>
    <xf numFmtId="0" fontId="17" fillId="29" borderId="31" xfId="3" applyFont="1" applyFill="1" applyBorder="1" applyAlignment="1">
      <alignment horizontal="center" vertical="center"/>
    </xf>
    <xf numFmtId="0" fontId="17" fillId="29" borderId="7" xfId="3" applyFont="1" applyFill="1" applyBorder="1" applyAlignment="1">
      <alignment horizontal="center" vertical="center"/>
    </xf>
    <xf numFmtId="0" fontId="52" fillId="30" borderId="87" xfId="3" applyFont="1" applyFill="1" applyBorder="1" applyAlignment="1">
      <alignment horizontal="center" vertical="center"/>
    </xf>
    <xf numFmtId="0" fontId="17" fillId="30" borderId="80" xfId="4" applyFont="1" applyFill="1" applyBorder="1" applyAlignment="1">
      <alignment horizontal="center" vertical="center"/>
    </xf>
    <xf numFmtId="1" fontId="16" fillId="0" borderId="73" xfId="3" applyNumberFormat="1" applyFont="1" applyBorder="1" applyAlignment="1">
      <alignment horizontal="center" vertical="center"/>
    </xf>
    <xf numFmtId="0" fontId="16" fillId="0" borderId="74" xfId="3" applyFont="1" applyBorder="1" applyAlignment="1">
      <alignment horizontal="center" vertical="center"/>
    </xf>
    <xf numFmtId="0" fontId="16" fillId="0" borderId="75" xfId="3" applyFont="1" applyBorder="1" applyAlignment="1">
      <alignment horizontal="center" vertical="center"/>
    </xf>
    <xf numFmtId="0" fontId="52" fillId="30" borderId="86" xfId="3" applyFont="1" applyFill="1" applyBorder="1" applyAlignment="1">
      <alignment horizontal="center" vertical="center"/>
    </xf>
    <xf numFmtId="9" fontId="52" fillId="30" borderId="10" xfId="3" applyNumberFormat="1" applyFont="1" applyFill="1" applyBorder="1" applyAlignment="1">
      <alignment horizontal="center" vertical="center" wrapText="1"/>
    </xf>
    <xf numFmtId="164" fontId="52" fillId="30" borderId="10" xfId="3" applyNumberFormat="1" applyFont="1" applyFill="1" applyBorder="1" applyAlignment="1">
      <alignment horizontal="center" vertical="center"/>
    </xf>
    <xf numFmtId="0" fontId="17" fillId="30" borderId="34" xfId="3" applyFont="1" applyFill="1" applyBorder="1" applyAlignment="1">
      <alignment horizontal="center" vertical="center"/>
    </xf>
    <xf numFmtId="0" fontId="17" fillId="18" borderId="78" xfId="3" applyFont="1" applyFill="1" applyBorder="1" applyAlignment="1">
      <alignment horizontal="center" vertical="center"/>
    </xf>
    <xf numFmtId="0" fontId="19" fillId="18" borderId="45" xfId="3" applyFont="1" applyFill="1" applyBorder="1" applyAlignment="1">
      <alignment horizontal="center" vertical="center"/>
    </xf>
    <xf numFmtId="49" fontId="17" fillId="18" borderId="29" xfId="3" applyNumberFormat="1" applyFont="1" applyFill="1" applyBorder="1" applyAlignment="1">
      <alignment horizontal="left" vertical="center" wrapText="1"/>
    </xf>
    <xf numFmtId="49" fontId="17" fillId="18" borderId="57" xfId="3" applyNumberFormat="1" applyFont="1" applyFill="1" applyBorder="1" applyAlignment="1">
      <alignment horizontal="left" vertical="center" wrapText="1"/>
    </xf>
    <xf numFmtId="49" fontId="17" fillId="29" borderId="92" xfId="3" applyNumberFormat="1" applyFont="1" applyFill="1" applyBorder="1" applyAlignment="1">
      <alignment horizontal="left" vertical="center" wrapText="1"/>
    </xf>
    <xf numFmtId="49" fontId="17" fillId="29" borderId="57" xfId="3" applyNumberFormat="1" applyFont="1" applyFill="1" applyBorder="1" applyAlignment="1">
      <alignment horizontal="left" vertical="center" wrapText="1"/>
    </xf>
    <xf numFmtId="1" fontId="19" fillId="18" borderId="29" xfId="3" applyNumberFormat="1" applyFont="1" applyFill="1" applyBorder="1" applyAlignment="1">
      <alignment horizontal="center" vertical="center" wrapText="1"/>
    </xf>
    <xf numFmtId="1" fontId="19" fillId="18" borderId="57" xfId="3" applyNumberFormat="1" applyFont="1" applyFill="1" applyBorder="1" applyAlignment="1">
      <alignment horizontal="center" vertical="center" wrapText="1"/>
    </xf>
    <xf numFmtId="0" fontId="17" fillId="18" borderId="31" xfId="3" applyFont="1" applyFill="1" applyBorder="1" applyAlignment="1">
      <alignment horizontal="center" vertical="center"/>
    </xf>
    <xf numFmtId="0" fontId="17" fillId="18" borderId="7" xfId="3" applyFont="1" applyFill="1" applyBorder="1" applyAlignment="1">
      <alignment horizontal="center" vertical="center"/>
    </xf>
    <xf numFmtId="0" fontId="19" fillId="18" borderId="113" xfId="3" applyFont="1" applyFill="1" applyBorder="1" applyAlignment="1">
      <alignment horizontal="center" vertical="center"/>
    </xf>
    <xf numFmtId="0" fontId="19" fillId="18" borderId="13" xfId="3" applyFont="1" applyFill="1" applyBorder="1" applyAlignment="1">
      <alignment horizontal="center" vertical="center"/>
    </xf>
    <xf numFmtId="1" fontId="19" fillId="29" borderId="92" xfId="3" applyNumberFormat="1" applyFont="1" applyFill="1" applyBorder="1" applyAlignment="1">
      <alignment horizontal="center" vertical="center" wrapText="1"/>
    </xf>
    <xf numFmtId="1" fontId="19" fillId="29" borderId="57" xfId="3" applyNumberFormat="1" applyFont="1" applyFill="1" applyBorder="1" applyAlignment="1">
      <alignment horizontal="center" vertical="center" wrapText="1"/>
    </xf>
    <xf numFmtId="0" fontId="17" fillId="18" borderId="71" xfId="3" applyFont="1" applyFill="1" applyBorder="1" applyAlignment="1">
      <alignment horizontal="center" vertical="center"/>
    </xf>
    <xf numFmtId="0" fontId="17" fillId="18" borderId="14" xfId="3" applyFont="1" applyFill="1" applyBorder="1" applyAlignment="1">
      <alignment horizontal="center" vertical="center"/>
    </xf>
    <xf numFmtId="0" fontId="19" fillId="18" borderId="18" xfId="3" applyFont="1" applyFill="1" applyBorder="1" applyAlignment="1">
      <alignment horizontal="center" vertical="center"/>
    </xf>
    <xf numFmtId="9" fontId="52" fillId="30" borderId="10" xfId="3" applyNumberFormat="1" applyFont="1" applyFill="1" applyBorder="1" applyAlignment="1">
      <alignment horizontal="center" vertical="center"/>
    </xf>
    <xf numFmtId="0" fontId="19" fillId="18" borderId="16" xfId="3" applyFont="1" applyFill="1" applyBorder="1" applyAlignment="1">
      <alignment horizontal="center" vertical="center"/>
    </xf>
    <xf numFmtId="0" fontId="16" fillId="5" borderId="10" xfId="4" applyFont="1" applyFill="1" applyBorder="1" applyAlignment="1">
      <alignment horizontal="center" vertical="center" wrapText="1"/>
    </xf>
    <xf numFmtId="0" fontId="16" fillId="5" borderId="10" xfId="3" applyFont="1" applyFill="1" applyBorder="1" applyAlignment="1">
      <alignment horizontal="center" vertical="center"/>
    </xf>
    <xf numFmtId="0" fontId="16" fillId="5" borderId="84" xfId="3" applyFont="1" applyFill="1" applyBorder="1" applyAlignment="1">
      <alignment horizontal="center" vertical="center" wrapText="1"/>
    </xf>
    <xf numFmtId="0" fontId="16" fillId="5" borderId="87" xfId="3" applyFont="1" applyFill="1" applyBorder="1" applyAlignment="1">
      <alignment horizontal="center" vertical="center" wrapText="1"/>
    </xf>
    <xf numFmtId="0" fontId="16" fillId="5" borderId="83" xfId="3" applyFont="1" applyFill="1" applyBorder="1" applyAlignment="1">
      <alignment horizontal="center" vertical="center" wrapText="1"/>
    </xf>
    <xf numFmtId="0" fontId="16" fillId="5" borderId="84" xfId="3" applyFont="1" applyFill="1" applyBorder="1" applyAlignment="1">
      <alignment horizontal="center" vertical="center"/>
    </xf>
    <xf numFmtId="0" fontId="16" fillId="5" borderId="30" xfId="3" applyFont="1" applyFill="1" applyBorder="1" applyAlignment="1">
      <alignment horizontal="center" vertical="center"/>
    </xf>
    <xf numFmtId="0" fontId="16" fillId="21" borderId="19" xfId="3" applyFont="1" applyFill="1" applyBorder="1" applyAlignment="1">
      <alignment horizontal="right" vertical="center"/>
    </xf>
    <xf numFmtId="0" fontId="17" fillId="11" borderId="5" xfId="3" applyFont="1" applyFill="1" applyBorder="1" applyAlignment="1">
      <alignment horizontal="center" vertical="center"/>
    </xf>
    <xf numFmtId="0" fontId="19" fillId="11" borderId="54" xfId="3" applyFont="1" applyFill="1" applyBorder="1" applyAlignment="1">
      <alignment horizontal="center" vertical="center"/>
    </xf>
    <xf numFmtId="0" fontId="19" fillId="11" borderId="57" xfId="3" applyFont="1" applyFill="1" applyBorder="1" applyAlignment="1">
      <alignment horizontal="center" vertical="center"/>
    </xf>
    <xf numFmtId="0" fontId="17" fillId="11" borderId="8" xfId="3" applyFont="1" applyFill="1" applyBorder="1" applyAlignment="1">
      <alignment horizontal="center" vertical="center"/>
    </xf>
    <xf numFmtId="0" fontId="21" fillId="11" borderId="54" xfId="3" applyFont="1" applyFill="1" applyBorder="1" applyAlignment="1">
      <alignment horizontal="center" vertical="center"/>
    </xf>
    <xf numFmtId="0" fontId="21" fillId="11" borderId="57" xfId="3" applyFont="1" applyFill="1" applyBorder="1" applyAlignment="1">
      <alignment horizontal="center" vertical="center"/>
    </xf>
    <xf numFmtId="0" fontId="21" fillId="7" borderId="93" xfId="3" applyFont="1" applyFill="1" applyBorder="1" applyAlignment="1">
      <alignment horizontal="center" vertical="center"/>
    </xf>
    <xf numFmtId="0" fontId="21" fillId="7" borderId="94" xfId="3" applyFont="1" applyFill="1" applyBorder="1" applyAlignment="1">
      <alignment horizontal="center" vertical="center"/>
    </xf>
    <xf numFmtId="0" fontId="21" fillId="11" borderId="53" xfId="3" applyFont="1" applyFill="1" applyBorder="1" applyAlignment="1">
      <alignment horizontal="center" vertical="center"/>
    </xf>
    <xf numFmtId="0" fontId="21" fillId="11" borderId="92" xfId="3" applyFont="1" applyFill="1" applyBorder="1" applyAlignment="1">
      <alignment horizontal="center" vertical="center"/>
    </xf>
    <xf numFmtId="0" fontId="19" fillId="11" borderId="5" xfId="3" applyFont="1" applyFill="1" applyBorder="1" applyAlignment="1">
      <alignment horizontal="center" vertical="center"/>
    </xf>
    <xf numFmtId="0" fontId="19" fillId="7" borderId="53" xfId="3" applyFont="1" applyFill="1" applyBorder="1" applyAlignment="1">
      <alignment horizontal="center" vertical="center"/>
    </xf>
    <xf numFmtId="0" fontId="19" fillId="7" borderId="8" xfId="3" applyFont="1" applyFill="1" applyBorder="1" applyAlignment="1">
      <alignment horizontal="center" vertical="center"/>
    </xf>
    <xf numFmtId="0" fontId="23" fillId="27" borderId="54" xfId="3" applyFont="1" applyFill="1" applyBorder="1" applyAlignment="1">
      <alignment horizontal="center" vertical="top" wrapText="1"/>
    </xf>
    <xf numFmtId="0" fontId="23" fillId="27" borderId="7" xfId="3" applyFont="1" applyFill="1" applyBorder="1" applyAlignment="1">
      <alignment horizontal="center" vertical="top" wrapText="1"/>
    </xf>
    <xf numFmtId="0" fontId="23" fillId="27" borderId="28" xfId="3" applyFont="1" applyFill="1" applyBorder="1" applyAlignment="1">
      <alignment horizontal="center" vertical="top" wrapText="1"/>
    </xf>
    <xf numFmtId="0" fontId="23" fillId="27" borderId="5" xfId="3" applyFont="1" applyFill="1" applyBorder="1" applyAlignment="1">
      <alignment horizontal="center" vertical="top" wrapText="1"/>
    </xf>
    <xf numFmtId="0" fontId="23" fillId="27" borderId="5" xfId="3" applyFont="1" applyFill="1" applyBorder="1" applyAlignment="1">
      <alignment horizontal="center" vertical="top"/>
    </xf>
    <xf numFmtId="0" fontId="23" fillId="27" borderId="57" xfId="3" applyFont="1" applyFill="1" applyBorder="1" applyAlignment="1">
      <alignment horizontal="center" vertical="top"/>
    </xf>
    <xf numFmtId="0" fontId="17" fillId="26" borderId="27" xfId="3" applyFont="1" applyFill="1" applyBorder="1" applyAlignment="1">
      <alignment horizontal="left" vertical="center" wrapText="1"/>
    </xf>
    <xf numFmtId="0" fontId="17" fillId="26" borderId="8" xfId="3" applyFont="1" applyFill="1" applyBorder="1" applyAlignment="1">
      <alignment horizontal="left" vertical="center"/>
    </xf>
    <xf numFmtId="0" fontId="17" fillId="26" borderId="19" xfId="3" applyFont="1" applyFill="1" applyBorder="1" applyAlignment="1">
      <alignment horizontal="left" vertical="center"/>
    </xf>
    <xf numFmtId="0" fontId="17" fillId="26" borderId="0" xfId="3" applyFont="1" applyFill="1" applyAlignment="1">
      <alignment horizontal="left" vertical="center"/>
    </xf>
    <xf numFmtId="0" fontId="17" fillId="26" borderId="23" xfId="3" applyFont="1" applyFill="1" applyBorder="1" applyAlignment="1">
      <alignment horizontal="left" vertical="center"/>
    </xf>
    <xf numFmtId="0" fontId="17" fillId="26" borderId="21" xfId="3" applyFont="1" applyFill="1" applyBorder="1" applyAlignment="1">
      <alignment horizontal="left" vertical="center"/>
    </xf>
    <xf numFmtId="0" fontId="17" fillId="26" borderId="8" xfId="3" applyFont="1" applyFill="1" applyBorder="1" applyAlignment="1">
      <alignment horizontal="left" vertical="center" wrapText="1"/>
    </xf>
    <xf numFmtId="165" fontId="16" fillId="26" borderId="0" xfId="3" applyNumberFormat="1" applyFont="1" applyFill="1" applyAlignment="1">
      <alignment horizontal="left" vertical="center"/>
    </xf>
    <xf numFmtId="165" fontId="16" fillId="26" borderId="30" xfId="3" applyNumberFormat="1" applyFont="1" applyFill="1" applyBorder="1" applyAlignment="1">
      <alignment horizontal="left" vertical="center"/>
    </xf>
    <xf numFmtId="0" fontId="16" fillId="27" borderId="37" xfId="3" applyFont="1" applyFill="1" applyBorder="1" applyAlignment="1">
      <alignment horizontal="center" vertical="center" wrapText="1"/>
    </xf>
    <xf numFmtId="0" fontId="16" fillId="27" borderId="63" xfId="3" applyFont="1" applyFill="1" applyBorder="1" applyAlignment="1">
      <alignment horizontal="center" vertical="center" wrapText="1"/>
    </xf>
    <xf numFmtId="0" fontId="16" fillId="27" borderId="64" xfId="3" applyFont="1" applyFill="1" applyBorder="1" applyAlignment="1">
      <alignment horizontal="center" vertical="center" wrapText="1"/>
    </xf>
    <xf numFmtId="0" fontId="16" fillId="5" borderId="29" xfId="3" applyFont="1" applyFill="1" applyBorder="1" applyAlignment="1">
      <alignment horizontal="left" vertical="center" wrapText="1"/>
    </xf>
    <xf numFmtId="0" fontId="16" fillId="26" borderId="19" xfId="3" applyFont="1" applyFill="1" applyBorder="1" applyAlignment="1">
      <alignment horizontal="right" vertical="center"/>
    </xf>
    <xf numFmtId="0" fontId="16" fillId="26" borderId="0" xfId="3" applyFont="1" applyFill="1" applyAlignment="1">
      <alignment horizontal="right" vertical="center"/>
    </xf>
    <xf numFmtId="166" fontId="16" fillId="26" borderId="0" xfId="3" applyNumberFormat="1" applyFont="1" applyFill="1" applyAlignment="1">
      <alignment horizontal="left" vertical="center"/>
    </xf>
    <xf numFmtId="166" fontId="16" fillId="26" borderId="30" xfId="3" applyNumberFormat="1" applyFont="1" applyFill="1" applyBorder="1" applyAlignment="1">
      <alignment horizontal="left" vertical="center"/>
    </xf>
    <xf numFmtId="49" fontId="16" fillId="27" borderId="18" xfId="3" applyNumberFormat="1" applyFont="1" applyFill="1" applyBorder="1" applyAlignment="1">
      <alignment horizontal="center" vertical="center" wrapText="1"/>
    </xf>
    <xf numFmtId="49" fontId="16" fillId="27" borderId="19" xfId="3" applyNumberFormat="1" applyFont="1" applyFill="1" applyBorder="1" applyAlignment="1">
      <alignment horizontal="center" vertical="center" wrapText="1"/>
    </xf>
    <xf numFmtId="49" fontId="16" fillId="27" borderId="14" xfId="3" applyNumberFormat="1" applyFont="1" applyFill="1" applyBorder="1" applyAlignment="1">
      <alignment horizontal="center" vertical="center" wrapText="1"/>
    </xf>
    <xf numFmtId="49" fontId="16" fillId="27" borderId="17" xfId="3" applyNumberFormat="1" applyFont="1" applyFill="1" applyBorder="1" applyAlignment="1">
      <alignment horizontal="center" vertical="center" wrapText="1"/>
    </xf>
    <xf numFmtId="0" fontId="16" fillId="27" borderId="14" xfId="3" applyFont="1" applyFill="1" applyBorder="1" applyAlignment="1">
      <alignment horizontal="center" vertical="center"/>
    </xf>
    <xf numFmtId="0" fontId="16" fillId="27" borderId="17" xfId="3" applyFont="1" applyFill="1" applyBorder="1" applyAlignment="1">
      <alignment horizontal="center" vertical="center"/>
    </xf>
    <xf numFmtId="0" fontId="16" fillId="27" borderId="71" xfId="3" applyFont="1" applyFill="1" applyBorder="1" applyAlignment="1">
      <alignment horizontal="center" vertical="center"/>
    </xf>
    <xf numFmtId="0" fontId="16" fillId="27" borderId="78" xfId="3" applyFont="1" applyFill="1" applyBorder="1" applyAlignment="1">
      <alignment horizontal="center" vertical="center"/>
    </xf>
    <xf numFmtId="0" fontId="16" fillId="5" borderId="14" xfId="3" applyFont="1" applyFill="1" applyBorder="1" applyAlignment="1">
      <alignment horizontal="center" vertical="center"/>
    </xf>
    <xf numFmtId="0" fontId="16" fillId="5" borderId="14" xfId="3" applyFont="1" applyFill="1" applyBorder="1" applyAlignment="1">
      <alignment horizontal="center" vertical="center" wrapText="1"/>
    </xf>
    <xf numFmtId="0" fontId="16" fillId="5" borderId="15" xfId="3" applyFont="1" applyFill="1" applyBorder="1" applyAlignment="1">
      <alignment horizontal="center" vertical="center" wrapText="1"/>
    </xf>
    <xf numFmtId="9" fontId="52" fillId="28" borderId="10" xfId="3" applyNumberFormat="1" applyFont="1" applyFill="1" applyBorder="1" applyAlignment="1">
      <alignment horizontal="center" vertical="center"/>
    </xf>
    <xf numFmtId="0" fontId="19" fillId="7" borderId="2" xfId="3" applyFont="1" applyFill="1" applyBorder="1" applyAlignment="1">
      <alignment horizontal="center" vertical="center"/>
    </xf>
    <xf numFmtId="164" fontId="52" fillId="28" borderId="10" xfId="3" applyNumberFormat="1" applyFont="1" applyFill="1" applyBorder="1" applyAlignment="1">
      <alignment horizontal="center" vertical="center"/>
    </xf>
    <xf numFmtId="0" fontId="17" fillId="26" borderId="1" xfId="3" applyFont="1" applyFill="1" applyBorder="1" applyAlignment="1">
      <alignment horizontal="center" vertical="center"/>
    </xf>
    <xf numFmtId="0" fontId="19" fillId="7" borderId="54" xfId="3" applyFont="1" applyFill="1" applyBorder="1" applyAlignment="1">
      <alignment horizontal="center" vertical="center"/>
    </xf>
    <xf numFmtId="0" fontId="19" fillId="7" borderId="28" xfId="3" applyFont="1" applyFill="1" applyBorder="1" applyAlignment="1">
      <alignment horizontal="center" vertical="center"/>
    </xf>
    <xf numFmtId="0" fontId="19" fillId="7" borderId="27" xfId="3" applyFont="1" applyFill="1" applyBorder="1" applyAlignment="1">
      <alignment horizontal="center" vertical="center"/>
    </xf>
    <xf numFmtId="0" fontId="17" fillId="7" borderId="1" xfId="3" applyFont="1" applyFill="1" applyBorder="1" applyAlignment="1">
      <alignment horizontal="center" vertical="center"/>
    </xf>
    <xf numFmtId="0" fontId="19" fillId="26" borderId="111" xfId="3" applyFont="1" applyFill="1" applyBorder="1" applyAlignment="1">
      <alignment horizontal="center" vertical="center"/>
    </xf>
    <xf numFmtId="0" fontId="19" fillId="26" borderId="44" xfId="3" applyFont="1" applyFill="1" applyBorder="1" applyAlignment="1">
      <alignment horizontal="center" vertical="center"/>
    </xf>
    <xf numFmtId="0" fontId="52" fillId="28" borderId="87" xfId="3" applyFont="1" applyFill="1" applyBorder="1" applyAlignment="1">
      <alignment horizontal="center" vertical="center"/>
    </xf>
    <xf numFmtId="0" fontId="17" fillId="7" borderId="55" xfId="3" applyFont="1" applyFill="1" applyBorder="1" applyAlignment="1">
      <alignment horizontal="center" vertical="center"/>
    </xf>
    <xf numFmtId="0" fontId="19" fillId="7" borderId="93" xfId="3" applyFont="1" applyFill="1" applyBorder="1" applyAlignment="1">
      <alignment horizontal="center" vertical="center"/>
    </xf>
    <xf numFmtId="0" fontId="17" fillId="7" borderId="11" xfId="3" applyFont="1" applyFill="1" applyBorder="1" applyAlignment="1">
      <alignment horizontal="center" vertical="center"/>
    </xf>
    <xf numFmtId="0" fontId="17" fillId="7" borderId="10" xfId="3" applyFont="1" applyFill="1" applyBorder="1" applyAlignment="1">
      <alignment horizontal="center" vertical="center"/>
    </xf>
    <xf numFmtId="0" fontId="52" fillId="28" borderId="86" xfId="3" applyFont="1" applyFill="1" applyBorder="1" applyAlignment="1">
      <alignment horizontal="center" vertical="center"/>
    </xf>
    <xf numFmtId="0" fontId="17" fillId="26" borderId="55" xfId="3" applyFont="1" applyFill="1" applyBorder="1" applyAlignment="1">
      <alignment horizontal="center" vertical="center"/>
    </xf>
    <xf numFmtId="0" fontId="17" fillId="26" borderId="10" xfId="3" applyFont="1" applyFill="1" applyBorder="1" applyAlignment="1">
      <alignment horizontal="center" vertical="center"/>
    </xf>
    <xf numFmtId="0" fontId="17" fillId="28" borderId="8" xfId="3" applyFont="1" applyFill="1" applyBorder="1" applyAlignment="1">
      <alignment horizontal="center" vertical="center"/>
    </xf>
    <xf numFmtId="0" fontId="19" fillId="7" borderId="111" xfId="3" applyFont="1" applyFill="1" applyBorder="1" applyAlignment="1">
      <alignment horizontal="center" vertical="center"/>
    </xf>
    <xf numFmtId="0" fontId="19" fillId="26" borderId="2" xfId="3" applyFont="1" applyFill="1" applyBorder="1" applyAlignment="1">
      <alignment horizontal="center" vertical="center"/>
    </xf>
    <xf numFmtId="0" fontId="19" fillId="26" borderId="27" xfId="3" applyFont="1" applyFill="1" applyBorder="1" applyAlignment="1">
      <alignment horizontal="center" vertical="center"/>
    </xf>
    <xf numFmtId="0" fontId="16" fillId="5" borderId="14" xfId="4" applyFont="1" applyFill="1" applyBorder="1" applyAlignment="1">
      <alignment horizontal="center" vertical="center" wrapText="1"/>
    </xf>
    <xf numFmtId="0" fontId="17" fillId="26" borderId="3" xfId="3" applyFont="1" applyFill="1" applyBorder="1" applyAlignment="1">
      <alignment horizontal="center" vertical="center"/>
    </xf>
    <xf numFmtId="0" fontId="24" fillId="27" borderId="12" xfId="3" applyFont="1" applyFill="1" applyBorder="1" applyAlignment="1">
      <alignment horizontal="center" wrapText="1"/>
    </xf>
    <xf numFmtId="0" fontId="24" fillId="27" borderId="13" xfId="3" applyFont="1" applyFill="1" applyBorder="1" applyAlignment="1">
      <alignment horizontal="center" wrapText="1"/>
    </xf>
    <xf numFmtId="0" fontId="24" fillId="27" borderId="18" xfId="3" applyFont="1" applyFill="1" applyBorder="1" applyAlignment="1">
      <alignment horizontal="center" wrapText="1"/>
    </xf>
    <xf numFmtId="0" fontId="8" fillId="27" borderId="13" xfId="3" applyFont="1" applyFill="1" applyBorder="1" applyAlignment="1">
      <alignment horizontal="center"/>
    </xf>
    <xf numFmtId="0" fontId="8" fillId="27" borderId="29" xfId="3" applyFont="1" applyFill="1" applyBorder="1" applyAlignment="1">
      <alignment horizontal="center"/>
    </xf>
    <xf numFmtId="9" fontId="52" fillId="30" borderId="11" xfId="3" applyNumberFormat="1" applyFont="1" applyFill="1" applyBorder="1" applyAlignment="1">
      <alignment horizontal="center" vertical="center" wrapText="1"/>
    </xf>
    <xf numFmtId="0" fontId="16" fillId="5" borderId="63" xfId="3" applyFont="1" applyFill="1" applyBorder="1" applyAlignment="1">
      <alignment horizontal="center" vertical="center" wrapText="1"/>
    </xf>
    <xf numFmtId="0" fontId="16" fillId="5" borderId="80" xfId="3" applyFont="1" applyFill="1" applyBorder="1" applyAlignment="1">
      <alignment horizontal="center" vertical="center" wrapText="1"/>
    </xf>
    <xf numFmtId="0" fontId="52" fillId="30" borderId="84" xfId="3" applyFont="1" applyFill="1" applyBorder="1" applyAlignment="1">
      <alignment horizontal="center" vertical="center"/>
    </xf>
    <xf numFmtId="164" fontId="52" fillId="30" borderId="11" xfId="3" applyNumberFormat="1" applyFont="1" applyFill="1" applyBorder="1" applyAlignment="1">
      <alignment horizontal="center" vertical="center"/>
    </xf>
    <xf numFmtId="0" fontId="17" fillId="26" borderId="86" xfId="3" applyFont="1" applyFill="1" applyBorder="1" applyAlignment="1">
      <alignment horizontal="center" vertical="center"/>
    </xf>
    <xf numFmtId="0" fontId="19" fillId="7" borderId="44" xfId="3" applyFont="1" applyFill="1" applyBorder="1" applyAlignment="1">
      <alignment horizontal="center" vertical="center"/>
    </xf>
    <xf numFmtId="49" fontId="17" fillId="7" borderId="94" xfId="3" applyNumberFormat="1" applyFont="1" applyFill="1" applyBorder="1" applyAlignment="1">
      <alignment horizontal="left" vertical="center" wrapText="1"/>
    </xf>
    <xf numFmtId="49" fontId="17" fillId="7" borderId="92" xfId="3" applyNumberFormat="1" applyFont="1" applyFill="1" applyBorder="1" applyAlignment="1">
      <alignment horizontal="left" vertical="center" wrapText="1"/>
    </xf>
    <xf numFmtId="49" fontId="17" fillId="26" borderId="94" xfId="3" applyNumberFormat="1" applyFont="1" applyFill="1" applyBorder="1" applyAlignment="1">
      <alignment horizontal="left" vertical="center" wrapText="1"/>
    </xf>
    <xf numFmtId="0" fontId="17" fillId="7" borderId="3" xfId="3" applyFont="1" applyFill="1" applyBorder="1" applyAlignment="1">
      <alignment horizontal="center" vertical="center"/>
    </xf>
    <xf numFmtId="0" fontId="17" fillId="7" borderId="31" xfId="3" applyFont="1" applyFill="1" applyBorder="1" applyAlignment="1">
      <alignment horizontal="center" vertical="center"/>
    </xf>
    <xf numFmtId="0" fontId="52" fillId="30" borderId="83" xfId="3" applyFont="1" applyFill="1" applyBorder="1" applyAlignment="1">
      <alignment horizontal="center" vertical="center"/>
    </xf>
    <xf numFmtId="49" fontId="17" fillId="7" borderId="24" xfId="3" applyNumberFormat="1" applyFont="1" applyFill="1" applyBorder="1" applyAlignment="1">
      <alignment horizontal="left" vertical="center" wrapText="1"/>
    </xf>
    <xf numFmtId="0" fontId="17" fillId="7" borderId="8" xfId="3" applyFont="1" applyFill="1" applyBorder="1" applyAlignment="1">
      <alignment horizontal="center" vertical="center"/>
    </xf>
    <xf numFmtId="0" fontId="19" fillId="26" borderId="2" xfId="0" applyFont="1" applyFill="1" applyBorder="1" applyAlignment="1">
      <alignment horizontal="center" vertical="center"/>
    </xf>
    <xf numFmtId="0" fontId="19" fillId="26" borderId="24" xfId="3" applyFont="1" applyFill="1" applyBorder="1" applyAlignment="1">
      <alignment horizontal="center" vertical="center"/>
    </xf>
    <xf numFmtId="0" fontId="19" fillId="26" borderId="24" xfId="0" applyFont="1" applyFill="1" applyBorder="1" applyAlignment="1">
      <alignment horizontal="center" vertical="center"/>
    </xf>
    <xf numFmtId="49" fontId="17" fillId="26" borderId="92" xfId="3" applyNumberFormat="1" applyFont="1" applyFill="1" applyBorder="1" applyAlignment="1">
      <alignment horizontal="left" vertical="center" wrapText="1"/>
    </xf>
    <xf numFmtId="49" fontId="17" fillId="26" borderId="24" xfId="3" applyNumberFormat="1" applyFont="1" applyFill="1" applyBorder="1" applyAlignment="1">
      <alignment horizontal="left" vertical="center" wrapText="1"/>
    </xf>
    <xf numFmtId="0" fontId="16" fillId="5" borderId="33" xfId="4" applyFont="1" applyFill="1" applyBorder="1" applyAlignment="1">
      <alignment horizontal="center" vertical="center" wrapText="1"/>
    </xf>
    <xf numFmtId="0" fontId="16" fillId="5" borderId="35" xfId="3" applyFont="1" applyFill="1" applyBorder="1" applyAlignment="1">
      <alignment horizontal="center" vertical="center" wrapText="1"/>
    </xf>
    <xf numFmtId="49" fontId="16" fillId="24" borderId="18" xfId="3" applyNumberFormat="1" applyFont="1" applyFill="1" applyBorder="1" applyAlignment="1">
      <alignment horizontal="center" vertical="center" wrapText="1"/>
    </xf>
    <xf numFmtId="49" fontId="16" fillId="24" borderId="23" xfId="3" applyNumberFormat="1" applyFont="1" applyFill="1" applyBorder="1" applyAlignment="1">
      <alignment horizontal="center" vertical="center" wrapText="1"/>
    </xf>
    <xf numFmtId="0" fontId="16" fillId="5" borderId="71" xfId="3" applyFont="1" applyFill="1" applyBorder="1" applyAlignment="1">
      <alignment horizontal="center" vertical="center"/>
    </xf>
    <xf numFmtId="10" fontId="16" fillId="5" borderId="14" xfId="3" applyNumberFormat="1" applyFont="1" applyFill="1" applyBorder="1" applyAlignment="1">
      <alignment horizontal="center" vertical="center" wrapText="1"/>
    </xf>
    <xf numFmtId="0" fontId="9" fillId="31" borderId="19" xfId="0" applyFont="1" applyFill="1" applyBorder="1" applyAlignment="1">
      <alignment horizontal="center" vertical="center"/>
    </xf>
    <xf numFmtId="0" fontId="9" fillId="31" borderId="30" xfId="0" applyFont="1" applyFill="1" applyBorder="1" applyAlignment="1">
      <alignment horizontal="center" vertical="center"/>
    </xf>
    <xf numFmtId="0" fontId="19" fillId="8" borderId="19" xfId="3" applyFont="1" applyFill="1" applyBorder="1" applyAlignment="1">
      <alignment horizontal="center" vertical="center"/>
    </xf>
    <xf numFmtId="0" fontId="16" fillId="2" borderId="74" xfId="0" applyFont="1" applyFill="1" applyBorder="1" applyAlignment="1">
      <alignment horizontal="center" vertical="center"/>
    </xf>
    <xf numFmtId="0" fontId="16" fillId="2" borderId="75" xfId="0" applyFont="1" applyFill="1" applyBorder="1" applyAlignment="1">
      <alignment horizontal="center" vertical="center"/>
    </xf>
    <xf numFmtId="0" fontId="19" fillId="8" borderId="45" xfId="3" applyFont="1" applyFill="1" applyBorder="1" applyAlignment="1">
      <alignment horizontal="center" vertical="center"/>
    </xf>
    <xf numFmtId="0" fontId="19" fillId="8" borderId="53" xfId="3" applyFont="1" applyFill="1" applyBorder="1" applyAlignment="1">
      <alignment horizontal="center" vertical="center"/>
    </xf>
    <xf numFmtId="0" fontId="19" fillId="8" borderId="16" xfId="3" applyFont="1" applyFill="1" applyBorder="1" applyAlignment="1">
      <alignment horizontal="center" vertical="center"/>
    </xf>
    <xf numFmtId="0" fontId="17" fillId="8" borderId="17" xfId="3" applyFont="1" applyFill="1" applyBorder="1" applyAlignment="1">
      <alignment horizontal="center" vertical="center"/>
    </xf>
    <xf numFmtId="0" fontId="19" fillId="8" borderId="92" xfId="3" applyFont="1" applyFill="1" applyBorder="1" applyAlignment="1">
      <alignment horizontal="center" vertical="center"/>
    </xf>
    <xf numFmtId="0" fontId="19" fillId="8" borderId="30" xfId="3" applyFont="1" applyFill="1" applyBorder="1" applyAlignment="1">
      <alignment horizontal="center" vertical="center"/>
    </xf>
    <xf numFmtId="0" fontId="19" fillId="31" borderId="53" xfId="3" applyFont="1" applyFill="1" applyBorder="1" applyAlignment="1">
      <alignment horizontal="center" vertical="center"/>
    </xf>
    <xf numFmtId="0" fontId="19" fillId="31" borderId="54" xfId="3" applyFont="1" applyFill="1" applyBorder="1" applyAlignment="1">
      <alignment horizontal="center" vertical="center"/>
    </xf>
    <xf numFmtId="49" fontId="17" fillId="8" borderId="30" xfId="3" applyNumberFormat="1" applyFont="1" applyFill="1" applyBorder="1" applyAlignment="1">
      <alignment horizontal="left" vertical="center" wrapText="1"/>
    </xf>
    <xf numFmtId="0" fontId="17" fillId="8" borderId="78" xfId="3" applyFont="1" applyFill="1" applyBorder="1" applyAlignment="1">
      <alignment horizontal="center" vertical="center"/>
    </xf>
    <xf numFmtId="164" fontId="52" fillId="28" borderId="11" xfId="3" applyNumberFormat="1" applyFont="1" applyFill="1" applyBorder="1" applyAlignment="1">
      <alignment horizontal="center" vertical="center"/>
    </xf>
    <xf numFmtId="9" fontId="52" fillId="3" borderId="10" xfId="3" applyNumberFormat="1" applyFont="1" applyFill="1" applyBorder="1" applyAlignment="1">
      <alignment horizontal="center" vertical="center" wrapText="1"/>
    </xf>
    <xf numFmtId="9" fontId="52" fillId="3" borderId="11" xfId="3" applyNumberFormat="1" applyFont="1" applyFill="1" applyBorder="1" applyAlignment="1">
      <alignment horizontal="center" vertical="center" wrapText="1"/>
    </xf>
    <xf numFmtId="0" fontId="19" fillId="31" borderId="92" xfId="3" applyFont="1" applyFill="1" applyBorder="1" applyAlignment="1">
      <alignment horizontal="center" vertical="center"/>
    </xf>
    <xf numFmtId="0" fontId="19" fillId="31" borderId="57" xfId="3" applyFont="1" applyFill="1" applyBorder="1" applyAlignment="1">
      <alignment horizontal="center" vertical="center"/>
    </xf>
    <xf numFmtId="0" fontId="19" fillId="8" borderId="111" xfId="3" applyFont="1" applyFill="1" applyBorder="1" applyAlignment="1">
      <alignment horizontal="center" vertical="center"/>
    </xf>
    <xf numFmtId="1" fontId="53" fillId="0" borderId="58" xfId="3" applyNumberFormat="1" applyFont="1" applyBorder="1" applyAlignment="1">
      <alignment horizontal="center" vertical="center"/>
    </xf>
    <xf numFmtId="1" fontId="53" fillId="0" borderId="59" xfId="3" applyNumberFormat="1" applyFont="1" applyBorder="1" applyAlignment="1">
      <alignment horizontal="center" vertical="center"/>
    </xf>
    <xf numFmtId="164" fontId="53" fillId="0" borderId="15" xfId="3" applyNumberFormat="1" applyFont="1" applyBorder="1" applyAlignment="1">
      <alignment horizontal="center" vertical="center"/>
    </xf>
    <xf numFmtId="164" fontId="53" fillId="0" borderId="25" xfId="3" applyNumberFormat="1" applyFont="1" applyBorder="1" applyAlignment="1">
      <alignment horizontal="center" vertical="center"/>
    </xf>
    <xf numFmtId="0" fontId="53" fillId="0" borderId="19" xfId="3" applyFont="1" applyBorder="1" applyAlignment="1">
      <alignment horizontal="center" vertical="center"/>
    </xf>
    <xf numFmtId="0" fontId="53" fillId="0" borderId="23" xfId="3" applyFont="1" applyBorder="1" applyAlignment="1">
      <alignment horizontal="center" vertical="center"/>
    </xf>
    <xf numFmtId="9" fontId="52" fillId="3" borderId="17" xfId="3" applyNumberFormat="1" applyFont="1" applyFill="1" applyBorder="1" applyAlignment="1">
      <alignment horizontal="center" vertical="center" wrapText="1"/>
    </xf>
    <xf numFmtId="49" fontId="16" fillId="25" borderId="18" xfId="3" applyNumberFormat="1" applyFont="1" applyFill="1" applyBorder="1" applyAlignment="1">
      <alignment horizontal="center" vertical="center" wrapText="1"/>
    </xf>
    <xf numFmtId="49" fontId="16" fillId="25" borderId="23" xfId="3" applyNumberFormat="1" applyFont="1" applyFill="1" applyBorder="1" applyAlignment="1">
      <alignment horizontal="center" vertical="center" wrapText="1"/>
    </xf>
    <xf numFmtId="0" fontId="43" fillId="29" borderId="10" xfId="3" applyFont="1" applyFill="1" applyBorder="1" applyAlignment="1">
      <alignment horizontal="center" vertical="center"/>
    </xf>
    <xf numFmtId="0" fontId="43" fillId="29" borderId="11" xfId="3" applyFont="1" applyFill="1" applyBorder="1" applyAlignment="1">
      <alignment horizontal="center" vertical="center"/>
    </xf>
    <xf numFmtId="49" fontId="43" fillId="18" borderId="57" xfId="3" applyNumberFormat="1" applyFont="1" applyFill="1" applyBorder="1" applyAlignment="1">
      <alignment horizontal="left" vertical="center" wrapText="1"/>
    </xf>
    <xf numFmtId="49" fontId="43" fillId="18" borderId="94" xfId="3" applyNumberFormat="1" applyFont="1" applyFill="1" applyBorder="1" applyAlignment="1">
      <alignment horizontal="left" vertical="center" wrapText="1"/>
    </xf>
    <xf numFmtId="0" fontId="43" fillId="18" borderId="78" xfId="3" applyFont="1" applyFill="1" applyBorder="1" applyAlignment="1">
      <alignment horizontal="center" vertical="center"/>
    </xf>
    <xf numFmtId="0" fontId="43" fillId="18" borderId="83" xfId="3" applyFont="1" applyFill="1" applyBorder="1" applyAlignment="1">
      <alignment horizontal="center" vertical="center"/>
    </xf>
    <xf numFmtId="0" fontId="43" fillId="18" borderId="17" xfId="3" applyFont="1" applyFill="1" applyBorder="1" applyAlignment="1">
      <alignment horizontal="center" vertical="center"/>
    </xf>
    <xf numFmtId="0" fontId="43" fillId="18" borderId="11" xfId="3" applyFont="1" applyFill="1" applyBorder="1" applyAlignment="1">
      <alignment horizontal="center" vertical="center"/>
    </xf>
    <xf numFmtId="49" fontId="43" fillId="29" borderId="94" xfId="3" applyNumberFormat="1" applyFont="1" applyFill="1" applyBorder="1" applyAlignment="1">
      <alignment horizontal="left" vertical="center" wrapText="1"/>
    </xf>
    <xf numFmtId="0" fontId="43" fillId="18" borderId="10" xfId="3" applyFont="1" applyFill="1" applyBorder="1" applyAlignment="1">
      <alignment horizontal="center" vertical="center"/>
    </xf>
    <xf numFmtId="0" fontId="43" fillId="29" borderId="8" xfId="3" applyFont="1" applyFill="1" applyBorder="1" applyAlignment="1">
      <alignment horizontal="center" vertical="center"/>
    </xf>
    <xf numFmtId="0" fontId="43" fillId="29" borderId="5" xfId="3" applyFont="1" applyFill="1" applyBorder="1" applyAlignment="1">
      <alignment horizontal="center" vertical="center"/>
    </xf>
    <xf numFmtId="49" fontId="43" fillId="18" borderId="30" xfId="3" applyNumberFormat="1" applyFont="1" applyFill="1" applyBorder="1" applyAlignment="1">
      <alignment horizontal="left" vertical="center" wrapText="1"/>
    </xf>
    <xf numFmtId="0" fontId="43" fillId="29" borderId="86" xfId="3" applyFont="1" applyFill="1" applyBorder="1" applyAlignment="1">
      <alignment horizontal="center" vertical="center"/>
    </xf>
    <xf numFmtId="0" fontId="43" fillId="29" borderId="83" xfId="3" applyFont="1" applyFill="1" applyBorder="1" applyAlignment="1">
      <alignment horizontal="center" vertical="center"/>
    </xf>
    <xf numFmtId="0" fontId="19" fillId="29" borderId="92" xfId="3" applyFont="1" applyFill="1" applyBorder="1" applyAlignment="1">
      <alignment horizontal="center" vertical="center"/>
    </xf>
    <xf numFmtId="0" fontId="19" fillId="29" borderId="57" xfId="3" applyFont="1" applyFill="1" applyBorder="1" applyAlignment="1">
      <alignment horizontal="center" vertical="center"/>
    </xf>
    <xf numFmtId="0" fontId="43" fillId="18" borderId="86" xfId="3" applyFont="1" applyFill="1" applyBorder="1" applyAlignment="1">
      <alignment horizontal="center" vertical="center"/>
    </xf>
    <xf numFmtId="0" fontId="43" fillId="3" borderId="34" xfId="6" applyFont="1" applyFill="1" applyBorder="1" applyAlignment="1">
      <alignment horizontal="center" vertical="center"/>
    </xf>
    <xf numFmtId="0" fontId="43" fillId="28" borderId="87" xfId="6" applyFont="1" applyBorder="1" applyAlignment="1">
      <alignment horizontal="center" vertical="center"/>
    </xf>
    <xf numFmtId="0" fontId="43" fillId="28" borderId="84" xfId="6" applyFont="1" applyBorder="1" applyAlignment="1">
      <alignment horizontal="center" vertical="center"/>
    </xf>
    <xf numFmtId="0" fontId="43" fillId="3" borderId="84" xfId="6" applyFont="1" applyFill="1" applyBorder="1" applyAlignment="1">
      <alignment horizontal="center" vertical="center"/>
    </xf>
    <xf numFmtId="0" fontId="24" fillId="25" borderId="13" xfId="3" applyFont="1" applyFill="1" applyBorder="1" applyAlignment="1">
      <alignment horizontal="center"/>
    </xf>
    <xf numFmtId="0" fontId="24" fillId="25" borderId="29" xfId="3" applyFont="1" applyFill="1" applyBorder="1" applyAlignment="1">
      <alignment horizontal="center"/>
    </xf>
    <xf numFmtId="0" fontId="16" fillId="5" borderId="68" xfId="3" applyFont="1" applyFill="1" applyBorder="1" applyAlignment="1">
      <alignment horizontal="center" vertical="center" wrapText="1"/>
    </xf>
    <xf numFmtId="9" fontId="52" fillId="3" borderId="33" xfId="3" applyNumberFormat="1" applyFont="1" applyFill="1" applyBorder="1" applyAlignment="1">
      <alignment horizontal="center" vertical="center" wrapText="1"/>
    </xf>
    <xf numFmtId="9" fontId="52" fillId="3" borderId="1" xfId="3" applyNumberFormat="1" applyFont="1" applyFill="1" applyBorder="1" applyAlignment="1">
      <alignment horizontal="center" vertical="center"/>
    </xf>
    <xf numFmtId="164" fontId="52" fillId="3" borderId="33" xfId="3" applyNumberFormat="1" applyFont="1" applyFill="1" applyBorder="1" applyAlignment="1">
      <alignment horizontal="center" vertical="center"/>
    </xf>
    <xf numFmtId="164" fontId="52" fillId="3" borderId="1" xfId="3" applyNumberFormat="1" applyFont="1" applyFill="1" applyBorder="1" applyAlignment="1">
      <alignment horizontal="center" vertical="center"/>
    </xf>
    <xf numFmtId="0" fontId="52" fillId="3" borderId="68" xfId="3" applyFont="1" applyFill="1" applyBorder="1" applyAlignment="1">
      <alignment horizontal="center" vertical="center"/>
    </xf>
    <xf numFmtId="0" fontId="52" fillId="3" borderId="56" xfId="3" applyFont="1" applyFill="1" applyBorder="1" applyAlignment="1">
      <alignment horizontal="center" vertical="center"/>
    </xf>
    <xf numFmtId="0" fontId="43" fillId="3" borderId="87" xfId="6" applyFont="1" applyFill="1" applyBorder="1" applyAlignment="1">
      <alignment horizontal="center" vertical="center"/>
    </xf>
    <xf numFmtId="9" fontId="52" fillId="3" borderId="1" xfId="3" applyNumberFormat="1" applyFont="1" applyFill="1" applyBorder="1" applyAlignment="1">
      <alignment horizontal="center" vertical="center" wrapText="1"/>
    </xf>
    <xf numFmtId="9" fontId="52" fillId="3" borderId="10" xfId="3" applyNumberFormat="1" applyFont="1" applyFill="1" applyBorder="1" applyAlignment="1">
      <alignment horizontal="center" vertical="center"/>
    </xf>
    <xf numFmtId="164" fontId="52" fillId="3" borderId="10" xfId="3" applyNumberFormat="1" applyFont="1" applyFill="1" applyBorder="1" applyAlignment="1">
      <alignment horizontal="center" vertical="center"/>
    </xf>
    <xf numFmtId="0" fontId="52" fillId="3" borderId="87" xfId="3" applyFont="1" applyFill="1" applyBorder="1" applyAlignment="1">
      <alignment horizontal="center" vertical="center"/>
    </xf>
    <xf numFmtId="0" fontId="9" fillId="26" borderId="19" xfId="0" applyFont="1" applyFill="1" applyBorder="1" applyAlignment="1">
      <alignment horizontal="center" vertical="center"/>
    </xf>
    <xf numFmtId="0" fontId="9" fillId="26" borderId="30" xfId="0" applyFont="1" applyFill="1" applyBorder="1" applyAlignment="1">
      <alignment horizontal="center" vertical="center"/>
    </xf>
    <xf numFmtId="49" fontId="16" fillId="27" borderId="23" xfId="3" applyNumberFormat="1" applyFont="1" applyFill="1" applyBorder="1" applyAlignment="1">
      <alignment horizontal="center" vertical="center" wrapText="1"/>
    </xf>
    <xf numFmtId="49" fontId="16" fillId="27" borderId="22" xfId="3" applyNumberFormat="1" applyFont="1" applyFill="1" applyBorder="1" applyAlignment="1">
      <alignment horizontal="center" vertical="center" wrapText="1"/>
    </xf>
    <xf numFmtId="0" fontId="16" fillId="27" borderId="22" xfId="3" applyFont="1" applyFill="1" applyBorder="1" applyAlignment="1">
      <alignment horizontal="center" vertical="center"/>
    </xf>
    <xf numFmtId="0" fontId="16" fillId="27" borderId="72" xfId="3" applyFont="1" applyFill="1" applyBorder="1" applyAlignment="1">
      <alignment horizontal="center" vertical="center"/>
    </xf>
    <xf numFmtId="0" fontId="17" fillId="7" borderId="86" xfId="3" applyFont="1" applyFill="1" applyBorder="1" applyAlignment="1">
      <alignment horizontal="center" vertical="center"/>
    </xf>
    <xf numFmtId="0" fontId="17" fillId="7" borderId="78" xfId="3" applyFont="1" applyFill="1" applyBorder="1" applyAlignment="1">
      <alignment horizontal="center" vertical="center"/>
    </xf>
    <xf numFmtId="0" fontId="17" fillId="7" borderId="17" xfId="3" applyFont="1" applyFill="1" applyBorder="1" applyAlignment="1">
      <alignment horizontal="center" vertical="center"/>
    </xf>
    <xf numFmtId="0" fontId="19" fillId="7" borderId="101" xfId="3" applyFont="1" applyFill="1" applyBorder="1" applyAlignment="1">
      <alignment horizontal="center" vertical="center"/>
    </xf>
    <xf numFmtId="0" fontId="19" fillId="7" borderId="39" xfId="3" applyFont="1" applyFill="1" applyBorder="1" applyAlignment="1">
      <alignment horizontal="center" vertical="center"/>
    </xf>
    <xf numFmtId="9" fontId="52" fillId="30" borderId="14" xfId="3" applyNumberFormat="1" applyFont="1" applyFill="1" applyBorder="1" applyAlignment="1">
      <alignment horizontal="center" vertical="center" wrapText="1"/>
    </xf>
    <xf numFmtId="0" fontId="17" fillId="7" borderId="71" xfId="3" applyFont="1" applyFill="1" applyBorder="1" applyAlignment="1">
      <alignment horizontal="center" vertical="center"/>
    </xf>
    <xf numFmtId="0" fontId="17" fillId="7" borderId="83" xfId="3" applyFont="1" applyFill="1" applyBorder="1" applyAlignment="1">
      <alignment horizontal="center" vertical="center"/>
    </xf>
    <xf numFmtId="0" fontId="17" fillId="7" borderId="14" xfId="3" applyFont="1" applyFill="1" applyBorder="1" applyAlignment="1">
      <alignment horizontal="center" vertical="center"/>
    </xf>
    <xf numFmtId="0" fontId="19" fillId="7" borderId="15" xfId="3" applyFont="1" applyFill="1" applyBorder="1" applyAlignment="1">
      <alignment horizontal="center" vertical="center"/>
    </xf>
    <xf numFmtId="0" fontId="19" fillId="7" borderId="84" xfId="3" applyFont="1" applyFill="1" applyBorder="1" applyAlignment="1">
      <alignment horizontal="center" vertical="center"/>
    </xf>
    <xf numFmtId="0" fontId="20" fillId="2" borderId="0" xfId="3" applyFont="1" applyFill="1" applyAlignment="1">
      <alignment horizontal="center"/>
    </xf>
    <xf numFmtId="0" fontId="52" fillId="30" borderId="34" xfId="3" applyFont="1" applyFill="1" applyBorder="1" applyAlignment="1">
      <alignment horizontal="center" vertical="center"/>
    </xf>
    <xf numFmtId="164" fontId="52" fillId="30" borderId="17" xfId="3" applyNumberFormat="1" applyFont="1" applyFill="1" applyBorder="1" applyAlignment="1">
      <alignment horizontal="center" vertical="center"/>
    </xf>
    <xf numFmtId="0" fontId="52" fillId="30" borderId="78" xfId="3" applyFont="1" applyFill="1" applyBorder="1" applyAlignment="1">
      <alignment horizontal="center" vertical="center"/>
    </xf>
    <xf numFmtId="9" fontId="52" fillId="30" borderId="17" xfId="3" applyNumberFormat="1" applyFont="1" applyFill="1" applyBorder="1" applyAlignment="1">
      <alignment horizontal="center" vertical="center" wrapText="1"/>
    </xf>
    <xf numFmtId="49" fontId="17" fillId="7" borderId="120" xfId="3" applyNumberFormat="1" applyFont="1" applyFill="1" applyBorder="1" applyAlignment="1">
      <alignment horizontal="left" vertical="center" wrapText="1"/>
    </xf>
    <xf numFmtId="49" fontId="17" fillId="7" borderId="124" xfId="3" applyNumberFormat="1" applyFont="1" applyFill="1" applyBorder="1" applyAlignment="1">
      <alignment horizontal="left" vertical="center" wrapText="1"/>
    </xf>
    <xf numFmtId="0" fontId="19" fillId="7" borderId="87" xfId="3" applyFont="1" applyFill="1" applyBorder="1" applyAlignment="1">
      <alignment horizontal="center" vertical="center"/>
    </xf>
    <xf numFmtId="0" fontId="19" fillId="7" borderId="34" xfId="3" applyFont="1" applyFill="1" applyBorder="1" applyAlignment="1">
      <alignment horizontal="center" vertical="center"/>
    </xf>
    <xf numFmtId="0" fontId="19" fillId="7" borderId="103" xfId="3" applyFont="1" applyFill="1" applyBorder="1" applyAlignment="1">
      <alignment horizontal="center" vertical="center"/>
    </xf>
    <xf numFmtId="0" fontId="19" fillId="7" borderId="102" xfId="3" applyFont="1" applyFill="1" applyBorder="1" applyAlignment="1">
      <alignment horizontal="center" vertical="center"/>
    </xf>
    <xf numFmtId="1" fontId="19" fillId="7" borderId="44" xfId="3" applyNumberFormat="1" applyFont="1" applyFill="1" applyBorder="1" applyAlignment="1">
      <alignment horizontal="center" vertical="center"/>
    </xf>
    <xf numFmtId="1" fontId="19" fillId="7" borderId="45" xfId="3" applyNumberFormat="1" applyFont="1" applyFill="1" applyBorder="1" applyAlignment="1">
      <alignment horizontal="center" vertical="center"/>
    </xf>
    <xf numFmtId="49" fontId="17" fillId="7" borderId="122" xfId="3" applyNumberFormat="1" applyFont="1" applyFill="1" applyBorder="1" applyAlignment="1">
      <alignment horizontal="left" vertical="center" wrapText="1"/>
    </xf>
    <xf numFmtId="49" fontId="17" fillId="7" borderId="123" xfId="3" applyNumberFormat="1" applyFont="1" applyFill="1" applyBorder="1" applyAlignment="1">
      <alignment horizontal="left" vertical="center" wrapText="1"/>
    </xf>
    <xf numFmtId="0" fontId="52" fillId="30" borderId="71" xfId="3" applyFont="1" applyFill="1" applyBorder="1" applyAlignment="1">
      <alignment horizontal="center" vertical="center"/>
    </xf>
    <xf numFmtId="0" fontId="16" fillId="5" borderId="58" xfId="3" applyFont="1" applyFill="1" applyBorder="1" applyAlignment="1">
      <alignment horizontal="center" vertical="center"/>
    </xf>
    <xf numFmtId="0" fontId="16" fillId="5" borderId="59" xfId="3" applyFont="1" applyFill="1" applyBorder="1" applyAlignment="1">
      <alignment horizontal="center" vertical="center"/>
    </xf>
    <xf numFmtId="0" fontId="52" fillId="30" borderId="15" xfId="3" applyFont="1" applyFill="1" applyBorder="1" applyAlignment="1">
      <alignment horizontal="center" vertical="center"/>
    </xf>
    <xf numFmtId="164" fontId="52" fillId="30" borderId="14" xfId="3" applyNumberFormat="1" applyFont="1" applyFill="1" applyBorder="1" applyAlignment="1">
      <alignment horizontal="center" vertical="center"/>
    </xf>
    <xf numFmtId="0" fontId="11" fillId="7" borderId="17" xfId="3" applyFont="1" applyFill="1" applyBorder="1" applyAlignment="1">
      <alignment horizontal="center" vertical="center" wrapText="1"/>
    </xf>
    <xf numFmtId="0" fontId="11" fillId="7" borderId="22" xfId="3" applyFont="1" applyFill="1" applyBorder="1" applyAlignment="1">
      <alignment horizontal="center" vertical="center" wrapText="1"/>
    </xf>
    <xf numFmtId="0" fontId="11" fillId="7" borderId="34" xfId="3" applyFont="1" applyFill="1" applyBorder="1" applyAlignment="1">
      <alignment horizontal="center" vertical="center" wrapText="1"/>
    </xf>
    <xf numFmtId="0" fontId="11" fillId="7" borderId="25" xfId="3" applyFont="1" applyFill="1" applyBorder="1" applyAlignment="1">
      <alignment horizontal="center" vertical="center" wrapText="1"/>
    </xf>
    <xf numFmtId="0" fontId="11" fillId="6" borderId="13" xfId="3" applyFont="1" applyFill="1" applyBorder="1" applyAlignment="1">
      <alignment horizontal="center" vertical="center" wrapText="1"/>
    </xf>
    <xf numFmtId="0" fontId="11" fillId="6" borderId="0" xfId="3" applyFont="1" applyFill="1" applyAlignment="1">
      <alignment horizontal="center" vertical="center" wrapText="1"/>
    </xf>
    <xf numFmtId="0" fontId="11" fillId="6" borderId="21" xfId="3" applyFont="1" applyFill="1" applyBorder="1" applyAlignment="1">
      <alignment horizontal="center" vertical="center" wrapText="1"/>
    </xf>
    <xf numFmtId="0" fontId="11" fillId="6" borderId="15" xfId="3" applyFont="1" applyFill="1" applyBorder="1" applyAlignment="1">
      <alignment horizontal="center" vertical="center" wrapText="1"/>
    </xf>
    <xf numFmtId="0" fontId="11" fillId="6" borderId="34" xfId="3" applyFont="1" applyFill="1" applyBorder="1" applyAlignment="1">
      <alignment horizontal="center" vertical="center" wrapText="1"/>
    </xf>
    <xf numFmtId="0" fontId="11" fillId="6" borderId="25" xfId="3" applyFont="1" applyFill="1" applyBorder="1" applyAlignment="1">
      <alignment horizontal="center" vertical="center" wrapText="1"/>
    </xf>
    <xf numFmtId="0" fontId="11" fillId="10" borderId="0" xfId="3" applyFont="1" applyFill="1" applyAlignment="1">
      <alignment horizontal="center" vertical="center"/>
    </xf>
    <xf numFmtId="0" fontId="11" fillId="10" borderId="21" xfId="3" applyFont="1" applyFill="1" applyBorder="1" applyAlignment="1">
      <alignment horizontal="center" vertical="center"/>
    </xf>
    <xf numFmtId="0" fontId="11" fillId="10" borderId="34" xfId="3" applyFont="1" applyFill="1" applyBorder="1" applyAlignment="1">
      <alignment horizontal="center" vertical="center" wrapText="1"/>
    </xf>
    <xf numFmtId="0" fontId="11" fillId="10" borderId="25" xfId="3" applyFont="1" applyFill="1" applyBorder="1" applyAlignment="1">
      <alignment horizontal="center" vertical="center" wrapText="1"/>
    </xf>
    <xf numFmtId="0" fontId="11" fillId="9" borderId="18" xfId="3" applyFont="1" applyFill="1" applyBorder="1" applyAlignment="1">
      <alignment horizontal="center" vertical="center"/>
    </xf>
    <xf numFmtId="0" fontId="11" fillId="9" borderId="19" xfId="3" applyFont="1" applyFill="1" applyBorder="1" applyAlignment="1">
      <alignment horizontal="center" vertical="center"/>
    </xf>
    <xf numFmtId="0" fontId="11" fillId="9" borderId="23" xfId="3" applyFont="1" applyFill="1" applyBorder="1" applyAlignment="1">
      <alignment horizontal="center" vertical="center"/>
    </xf>
    <xf numFmtId="0" fontId="11" fillId="9" borderId="15" xfId="3" applyFont="1" applyFill="1" applyBorder="1" applyAlignment="1">
      <alignment horizontal="center" vertical="center" wrapText="1"/>
    </xf>
    <xf numFmtId="0" fontId="11" fillId="9" borderId="34" xfId="3" applyFont="1" applyFill="1" applyBorder="1" applyAlignment="1">
      <alignment horizontal="center" vertical="center" wrapText="1"/>
    </xf>
    <xf numFmtId="0" fontId="11" fillId="9" borderId="25" xfId="3" applyFont="1" applyFill="1" applyBorder="1" applyAlignment="1">
      <alignment horizontal="center" vertical="center" wrapText="1"/>
    </xf>
    <xf numFmtId="0" fontId="11" fillId="8" borderId="18" xfId="3" applyFont="1" applyFill="1" applyBorder="1" applyAlignment="1">
      <alignment horizontal="center" vertical="center" wrapText="1"/>
    </xf>
    <xf numFmtId="0" fontId="11" fillId="8" borderId="19" xfId="3" applyFont="1" applyFill="1" applyBorder="1" applyAlignment="1">
      <alignment horizontal="center" vertical="center" wrapText="1"/>
    </xf>
    <xf numFmtId="0" fontId="11" fillId="8" borderId="23" xfId="3" applyFont="1" applyFill="1" applyBorder="1" applyAlignment="1">
      <alignment horizontal="center" vertical="center" wrapText="1"/>
    </xf>
    <xf numFmtId="0" fontId="11" fillId="8" borderId="15" xfId="3" applyFont="1" applyFill="1" applyBorder="1" applyAlignment="1">
      <alignment horizontal="center" vertical="center" wrapText="1"/>
    </xf>
    <xf numFmtId="0" fontId="11" fillId="8" borderId="34" xfId="3" applyFont="1" applyFill="1" applyBorder="1" applyAlignment="1">
      <alignment horizontal="center" vertical="center" wrapText="1"/>
    </xf>
    <xf numFmtId="0" fontId="11" fillId="8" borderId="25" xfId="3" applyFont="1" applyFill="1" applyBorder="1" applyAlignment="1">
      <alignment horizontal="center" vertical="center" wrapText="1"/>
    </xf>
    <xf numFmtId="0" fontId="3" fillId="2" borderId="0" xfId="3" applyFill="1" applyAlignment="1">
      <alignment horizontal="left" vertical="top" wrapText="1"/>
    </xf>
    <xf numFmtId="0" fontId="9" fillId="2" borderId="12" xfId="3" applyFont="1" applyFill="1" applyBorder="1" applyAlignment="1">
      <alignment horizontal="center" vertical="center" wrapText="1"/>
    </xf>
    <xf numFmtId="0" fontId="9" fillId="2" borderId="16" xfId="3" applyFont="1" applyFill="1" applyBorder="1" applyAlignment="1">
      <alignment horizontal="center" vertical="center" wrapText="1"/>
    </xf>
    <xf numFmtId="0" fontId="9" fillId="2" borderId="20" xfId="3" applyFont="1" applyFill="1" applyBorder="1" applyAlignment="1">
      <alignment horizontal="center" vertical="center" wrapText="1"/>
    </xf>
    <xf numFmtId="0" fontId="9" fillId="2" borderId="14" xfId="3" applyFont="1" applyFill="1" applyBorder="1" applyAlignment="1">
      <alignment horizontal="center" vertical="center"/>
    </xf>
    <xf numFmtId="0" fontId="9" fillId="2" borderId="17" xfId="3" applyFont="1" applyFill="1" applyBorder="1" applyAlignment="1">
      <alignment horizontal="center" vertical="center"/>
    </xf>
    <xf numFmtId="0" fontId="9" fillId="2" borderId="22" xfId="3" applyFont="1" applyFill="1" applyBorder="1" applyAlignment="1">
      <alignment horizontal="center" vertical="center"/>
    </xf>
    <xf numFmtId="0" fontId="9" fillId="2" borderId="13" xfId="3" applyFont="1" applyFill="1" applyBorder="1" applyAlignment="1">
      <alignment horizontal="center" vertical="center" wrapText="1"/>
    </xf>
    <xf numFmtId="0" fontId="9" fillId="2" borderId="0" xfId="3" applyFont="1" applyFill="1" applyAlignment="1">
      <alignment horizontal="center" vertical="center"/>
    </xf>
    <xf numFmtId="0" fontId="9" fillId="2" borderId="21" xfId="3" applyFont="1" applyFill="1" applyBorder="1" applyAlignment="1">
      <alignment horizontal="center" vertical="center"/>
    </xf>
    <xf numFmtId="0" fontId="9" fillId="2" borderId="15" xfId="3" applyFont="1" applyFill="1" applyBorder="1" applyAlignment="1">
      <alignment horizontal="center" vertical="center"/>
    </xf>
    <xf numFmtId="0" fontId="9" fillId="2" borderId="34" xfId="3" applyFont="1" applyFill="1" applyBorder="1" applyAlignment="1">
      <alignment horizontal="center" vertical="center"/>
    </xf>
    <xf numFmtId="0" fontId="9" fillId="2" borderId="25" xfId="3" applyFont="1" applyFill="1" applyBorder="1" applyAlignment="1">
      <alignment horizontal="center" vertical="center"/>
    </xf>
    <xf numFmtId="0" fontId="51" fillId="32" borderId="17" xfId="3" applyFont="1" applyFill="1" applyBorder="1" applyAlignment="1">
      <alignment horizontal="center" vertical="center" wrapText="1"/>
    </xf>
    <xf numFmtId="0" fontId="51" fillId="32" borderId="22" xfId="3" applyFont="1" applyFill="1" applyBorder="1" applyAlignment="1">
      <alignment horizontal="center" vertical="center" wrapText="1"/>
    </xf>
    <xf numFmtId="0" fontId="51" fillId="32" borderId="34" xfId="3" applyFont="1" applyFill="1" applyBorder="1" applyAlignment="1">
      <alignment horizontal="center" vertical="center" wrapText="1"/>
    </xf>
    <xf numFmtId="0" fontId="51" fillId="32" borderId="25" xfId="3" applyFont="1" applyFill="1" applyBorder="1" applyAlignment="1">
      <alignment horizontal="center" vertical="center" wrapText="1"/>
    </xf>
    <xf numFmtId="0" fontId="51" fillId="6" borderId="13" xfId="3" applyFont="1" applyFill="1" applyBorder="1" applyAlignment="1">
      <alignment horizontal="center" vertical="center" wrapText="1"/>
    </xf>
    <xf numFmtId="0" fontId="51" fillId="6" borderId="0" xfId="3" applyFont="1" applyFill="1" applyAlignment="1">
      <alignment horizontal="center" vertical="center" wrapText="1"/>
    </xf>
    <xf numFmtId="0" fontId="51" fillId="6" borderId="21" xfId="3" applyFont="1" applyFill="1" applyBorder="1" applyAlignment="1">
      <alignment horizontal="center" vertical="center" wrapText="1"/>
    </xf>
    <xf numFmtId="0" fontId="51" fillId="6" borderId="15" xfId="3" applyFont="1" applyFill="1" applyBorder="1" applyAlignment="1">
      <alignment horizontal="center" vertical="center" wrapText="1"/>
    </xf>
    <xf numFmtId="0" fontId="51" fillId="6" borderId="34" xfId="3" applyFont="1" applyFill="1" applyBorder="1" applyAlignment="1">
      <alignment horizontal="center" vertical="center" wrapText="1"/>
    </xf>
    <xf numFmtId="0" fontId="51" fillId="6" borderId="25" xfId="3" applyFont="1" applyFill="1" applyBorder="1" applyAlignment="1">
      <alignment horizontal="center" vertical="center" wrapText="1"/>
    </xf>
    <xf numFmtId="0" fontId="51" fillId="10" borderId="0" xfId="3" applyFont="1" applyFill="1" applyAlignment="1">
      <alignment horizontal="center" vertical="center"/>
    </xf>
    <xf numFmtId="0" fontId="51" fillId="10" borderId="21" xfId="3" applyFont="1" applyFill="1" applyBorder="1" applyAlignment="1">
      <alignment horizontal="center" vertical="center"/>
    </xf>
    <xf numFmtId="0" fontId="51" fillId="10" borderId="34" xfId="3" applyFont="1" applyFill="1" applyBorder="1" applyAlignment="1">
      <alignment horizontal="center" vertical="center" wrapText="1"/>
    </xf>
    <xf numFmtId="0" fontId="51" fillId="10" borderId="25" xfId="3" applyFont="1" applyFill="1" applyBorder="1" applyAlignment="1">
      <alignment horizontal="center" vertical="center" wrapText="1"/>
    </xf>
    <xf numFmtId="0" fontId="51" fillId="9" borderId="18" xfId="3" applyFont="1" applyFill="1" applyBorder="1" applyAlignment="1">
      <alignment horizontal="center" vertical="center"/>
    </xf>
    <xf numFmtId="0" fontId="51" fillId="9" borderId="19" xfId="3" applyFont="1" applyFill="1" applyBorder="1" applyAlignment="1">
      <alignment horizontal="center" vertical="center"/>
    </xf>
    <xf numFmtId="0" fontId="51" fillId="9" borderId="23" xfId="3" applyFont="1" applyFill="1" applyBorder="1" applyAlignment="1">
      <alignment horizontal="center" vertical="center"/>
    </xf>
    <xf numFmtId="0" fontId="51" fillId="9" borderId="15" xfId="3" applyFont="1" applyFill="1" applyBorder="1" applyAlignment="1">
      <alignment horizontal="center" vertical="center" wrapText="1"/>
    </xf>
    <xf numFmtId="0" fontId="51" fillId="9" borderId="34" xfId="3" applyFont="1" applyFill="1" applyBorder="1" applyAlignment="1">
      <alignment horizontal="center" vertical="center" wrapText="1"/>
    </xf>
    <xf numFmtId="0" fontId="51" fillId="9" borderId="25" xfId="3" applyFont="1" applyFill="1" applyBorder="1" applyAlignment="1">
      <alignment horizontal="center" vertical="center" wrapText="1"/>
    </xf>
    <xf numFmtId="0" fontId="51" fillId="8" borderId="18" xfId="3" applyFont="1" applyFill="1" applyBorder="1" applyAlignment="1">
      <alignment horizontal="center" vertical="center" wrapText="1"/>
    </xf>
    <xf numFmtId="0" fontId="51" fillId="8" borderId="19" xfId="3" applyFont="1" applyFill="1" applyBorder="1" applyAlignment="1">
      <alignment horizontal="center" vertical="center" wrapText="1"/>
    </xf>
    <xf numFmtId="0" fontId="51" fillId="8" borderId="23" xfId="3" applyFont="1" applyFill="1" applyBorder="1" applyAlignment="1">
      <alignment horizontal="center" vertical="center" wrapText="1"/>
    </xf>
    <xf numFmtId="0" fontId="51" fillId="8" borderId="15" xfId="3" applyFont="1" applyFill="1" applyBorder="1" applyAlignment="1">
      <alignment horizontal="center" vertical="center" wrapText="1"/>
    </xf>
    <xf numFmtId="0" fontId="51" fillId="8" borderId="34" xfId="3" applyFont="1" applyFill="1" applyBorder="1" applyAlignment="1">
      <alignment horizontal="center" vertical="center" wrapText="1"/>
    </xf>
    <xf numFmtId="0" fontId="51" fillId="8" borderId="25" xfId="3" applyFont="1" applyFill="1" applyBorder="1" applyAlignment="1">
      <alignment horizontal="center" vertical="center" wrapText="1"/>
    </xf>
    <xf numFmtId="0" fontId="17" fillId="22" borderId="31" xfId="3" applyFont="1" applyFill="1" applyBorder="1" applyAlignment="1">
      <alignment horizontal="left" vertical="center" wrapText="1"/>
    </xf>
    <xf numFmtId="0" fontId="17" fillId="22" borderId="0" xfId="3" applyFont="1" applyFill="1" applyBorder="1" applyAlignment="1">
      <alignment horizontal="left" vertical="center" wrapText="1"/>
    </xf>
    <xf numFmtId="0" fontId="17" fillId="22" borderId="9" xfId="3" applyFont="1" applyFill="1" applyBorder="1" applyAlignment="1">
      <alignment horizontal="left" vertical="center" wrapText="1"/>
    </xf>
    <xf numFmtId="0" fontId="17" fillId="22" borderId="21" xfId="3" applyFont="1" applyFill="1" applyBorder="1" applyAlignment="1">
      <alignment horizontal="left" vertical="center" wrapText="1"/>
    </xf>
    <xf numFmtId="0" fontId="17" fillId="22" borderId="76" xfId="3" applyFont="1" applyFill="1" applyBorder="1" applyAlignment="1">
      <alignment horizontal="left" vertical="center" wrapText="1"/>
    </xf>
    <xf numFmtId="0" fontId="17" fillId="21" borderId="31" xfId="3" applyFont="1" applyFill="1" applyBorder="1" applyAlignment="1">
      <alignment horizontal="left" vertical="center" wrapText="1"/>
    </xf>
    <xf numFmtId="0" fontId="17" fillId="21" borderId="0" xfId="3" applyFont="1" applyFill="1" applyBorder="1" applyAlignment="1">
      <alignment horizontal="left" vertical="center" wrapText="1"/>
    </xf>
    <xf numFmtId="0" fontId="17" fillId="21" borderId="9" xfId="3" applyFont="1" applyFill="1" applyBorder="1" applyAlignment="1">
      <alignment horizontal="left" vertical="center" wrapText="1"/>
    </xf>
    <xf numFmtId="0" fontId="17" fillId="21" borderId="21" xfId="3" applyFont="1" applyFill="1" applyBorder="1" applyAlignment="1">
      <alignment horizontal="left" vertical="center" wrapText="1"/>
    </xf>
    <xf numFmtId="0" fontId="17" fillId="21" borderId="76" xfId="3" applyFont="1" applyFill="1" applyBorder="1" applyAlignment="1">
      <alignment horizontal="left" vertical="center" wrapText="1"/>
    </xf>
    <xf numFmtId="0" fontId="17" fillId="26" borderId="31" xfId="3" applyFont="1" applyFill="1" applyBorder="1" applyAlignment="1">
      <alignment horizontal="left" vertical="center" wrapText="1"/>
    </xf>
    <xf numFmtId="0" fontId="17" fillId="26" borderId="0" xfId="3" applyFont="1" applyFill="1" applyBorder="1" applyAlignment="1">
      <alignment horizontal="left" vertical="center" wrapText="1"/>
    </xf>
    <xf numFmtId="0" fontId="17" fillId="26" borderId="9" xfId="3" applyFont="1" applyFill="1" applyBorder="1" applyAlignment="1">
      <alignment horizontal="left" vertical="center" wrapText="1"/>
    </xf>
    <xf numFmtId="0" fontId="17" fillId="26" borderId="21" xfId="3" applyFont="1" applyFill="1" applyBorder="1" applyAlignment="1">
      <alignment horizontal="left" vertical="center" wrapText="1"/>
    </xf>
    <xf numFmtId="0" fontId="17" fillId="26" borderId="76" xfId="3" applyFont="1" applyFill="1" applyBorder="1" applyAlignment="1">
      <alignment horizontal="left" vertical="center" wrapText="1"/>
    </xf>
    <xf numFmtId="0" fontId="9" fillId="26" borderId="0" xfId="0" applyFont="1" applyFill="1" applyBorder="1" applyAlignment="1">
      <alignment horizontal="center" vertical="center"/>
    </xf>
    <xf numFmtId="0" fontId="9" fillId="29" borderId="0" xfId="0" applyFont="1" applyFill="1" applyBorder="1" applyAlignment="1">
      <alignment horizontal="center" vertical="center"/>
    </xf>
    <xf numFmtId="0" fontId="17" fillId="21" borderId="0" xfId="0" applyFont="1" applyFill="1" applyBorder="1" applyAlignment="1">
      <alignment vertical="center" wrapText="1"/>
    </xf>
    <xf numFmtId="0" fontId="9" fillId="29" borderId="30" xfId="0" applyFont="1" applyFill="1" applyBorder="1" applyAlignment="1">
      <alignment horizontal="center" vertical="center"/>
    </xf>
    <xf numFmtId="0" fontId="17" fillId="21" borderId="20" xfId="0" applyFont="1" applyFill="1" applyBorder="1" applyAlignment="1">
      <alignment vertical="center" wrapText="1"/>
    </xf>
    <xf numFmtId="0" fontId="17" fillId="21" borderId="21" xfId="0" applyFont="1" applyFill="1" applyBorder="1" applyAlignment="1">
      <alignment vertical="center" wrapText="1"/>
    </xf>
    <xf numFmtId="0" fontId="9" fillId="29" borderId="19" xfId="0" applyFont="1" applyFill="1" applyBorder="1" applyAlignment="1">
      <alignment horizontal="center" vertical="center"/>
    </xf>
    <xf numFmtId="0" fontId="9" fillId="31" borderId="0" xfId="0" applyFont="1" applyFill="1" applyBorder="1" applyAlignment="1">
      <alignment horizontal="center" vertical="center"/>
    </xf>
    <xf numFmtId="0" fontId="10" fillId="26" borderId="0" xfId="5" applyFill="1" applyBorder="1" applyAlignment="1">
      <alignment horizontal="left" vertical="center"/>
    </xf>
    <xf numFmtId="0" fontId="17" fillId="22" borderId="27" xfId="0" applyFont="1" applyFill="1" applyBorder="1" applyAlignment="1">
      <alignment vertical="center" wrapText="1"/>
    </xf>
    <xf numFmtId="0" fontId="17" fillId="22" borderId="19" xfId="0" applyFont="1" applyFill="1" applyBorder="1" applyAlignment="1">
      <alignment vertical="center" wrapText="1"/>
    </xf>
    <xf numFmtId="0" fontId="17" fillId="22" borderId="23" xfId="0" applyFont="1" applyFill="1" applyBorder="1" applyAlignment="1">
      <alignment vertical="center" wrapText="1"/>
    </xf>
    <xf numFmtId="0" fontId="17" fillId="21" borderId="27" xfId="0" applyFont="1" applyFill="1" applyBorder="1" applyAlignment="1">
      <alignment vertical="center" wrapText="1"/>
    </xf>
    <xf numFmtId="0" fontId="17" fillId="21" borderId="19" xfId="0" applyFont="1" applyFill="1" applyBorder="1" applyAlignment="1">
      <alignment vertical="center" wrapText="1"/>
    </xf>
    <xf numFmtId="0" fontId="17" fillId="21" borderId="23" xfId="0" applyFont="1" applyFill="1" applyBorder="1" applyAlignment="1">
      <alignment vertical="center" wrapText="1"/>
    </xf>
    <xf numFmtId="0" fontId="37" fillId="26" borderId="27" xfId="5" applyFont="1" applyFill="1" applyBorder="1" applyAlignment="1">
      <alignment vertical="center"/>
    </xf>
    <xf numFmtId="0" fontId="37" fillId="26" borderId="19" xfId="5" applyFont="1" applyFill="1" applyBorder="1" applyAlignment="1">
      <alignment vertical="center"/>
    </xf>
    <xf numFmtId="0" fontId="37" fillId="26" borderId="23" xfId="5" applyFont="1" applyFill="1" applyBorder="1" applyAlignment="1">
      <alignment vertical="center"/>
    </xf>
  </cellXfs>
  <cellStyles count="9">
    <cellStyle name="Ausgabe" xfId="4" builtinId="21"/>
    <cellStyle name="Ausgabe 2" xfId="6" xr:uid="{00000000-0005-0000-0000-000001000000}"/>
    <cellStyle name="Excel Built-in Normal" xfId="8" xr:uid="{365ECC74-57D6-4881-BFBF-1C5ECBD7A678}"/>
    <cellStyle name="Link" xfId="5" builtinId="8"/>
    <cellStyle name="Link 2" xfId="7" xr:uid="{00000000-0005-0000-0000-000003000000}"/>
    <cellStyle name="Prozent 2" xfId="1" xr:uid="{00000000-0005-0000-0000-000004000000}"/>
    <cellStyle name="Standard" xfId="0" builtinId="0"/>
    <cellStyle name="Standard 2" xfId="2" xr:uid="{00000000-0005-0000-0000-000006000000}"/>
    <cellStyle name="Standard 3" xfId="3" xr:uid="{00000000-0005-0000-0000-000007000000}"/>
  </cellStyles>
  <dxfs count="252">
    <dxf>
      <font>
        <b/>
        <i val="0"/>
        <color theme="1"/>
      </font>
      <fill>
        <patternFill>
          <bgColor rgb="FFCDFF8B"/>
        </patternFill>
      </fill>
    </dxf>
    <dxf>
      <font>
        <b/>
        <i val="0"/>
        <color rgb="FFFF0000"/>
      </font>
      <fill>
        <patternFill>
          <bgColor theme="0"/>
        </patternFill>
      </fill>
    </dxf>
    <dxf>
      <font>
        <b/>
        <i val="0"/>
        <color theme="1"/>
      </font>
      <fill>
        <patternFill>
          <bgColor rgb="FFCDFF8B"/>
        </patternFill>
      </fill>
    </dxf>
    <dxf>
      <font>
        <b/>
        <i val="0"/>
        <color rgb="FFFF0000"/>
      </font>
      <fill>
        <patternFill>
          <bgColor theme="0"/>
        </patternFill>
      </fill>
    </dxf>
    <dxf>
      <font>
        <b/>
        <i val="0"/>
        <color rgb="FFFF0000"/>
      </font>
      <fill>
        <patternFill>
          <bgColor theme="0"/>
        </patternFill>
      </fill>
    </dxf>
    <dxf>
      <font>
        <b/>
        <i val="0"/>
        <color rgb="FFFF0000"/>
      </font>
      <fill>
        <patternFill>
          <bgColor theme="0"/>
        </patternFill>
      </fill>
    </dxf>
    <dxf>
      <font>
        <b/>
        <i val="0"/>
        <color theme="1"/>
      </font>
      <fill>
        <patternFill>
          <bgColor rgb="FFCDFF8B"/>
        </patternFill>
      </fill>
    </dxf>
    <dxf>
      <font>
        <b/>
        <i val="0"/>
        <color theme="1"/>
      </font>
      <fill>
        <patternFill>
          <bgColor rgb="FFFFAFAF"/>
        </patternFill>
      </fill>
    </dxf>
    <dxf>
      <font>
        <b/>
        <i val="0"/>
        <color rgb="FFFF0000"/>
      </font>
      <fill>
        <patternFill>
          <bgColor theme="0"/>
        </patternFill>
      </fill>
    </dxf>
    <dxf>
      <font>
        <b/>
        <i val="0"/>
        <color theme="1"/>
      </font>
      <fill>
        <patternFill>
          <bgColor rgb="FFA0FF21"/>
        </patternFill>
      </fill>
    </dxf>
    <dxf>
      <font>
        <b/>
        <i val="0"/>
        <color theme="1"/>
      </font>
      <fill>
        <patternFill>
          <bgColor rgb="FFFF7D7D"/>
        </patternFill>
      </fill>
    </dxf>
    <dxf>
      <font>
        <color theme="1"/>
      </font>
      <fill>
        <patternFill>
          <bgColor rgb="FFCDFF8B"/>
        </patternFill>
      </fill>
    </dxf>
    <dxf>
      <font>
        <color theme="1"/>
      </font>
      <fill>
        <patternFill>
          <bgColor rgb="FFFFAFAF"/>
        </patternFill>
      </fill>
    </dxf>
    <dxf>
      <font>
        <color theme="1"/>
      </font>
      <fill>
        <patternFill>
          <bgColor rgb="FFA0FF21"/>
        </patternFill>
      </fill>
    </dxf>
    <dxf>
      <font>
        <color theme="1"/>
      </font>
      <fill>
        <patternFill>
          <bgColor rgb="FFFF7D7D"/>
        </patternFill>
      </fill>
    </dxf>
    <dxf>
      <font>
        <b/>
        <i val="0"/>
        <color rgb="FFFF0000"/>
      </font>
      <fill>
        <patternFill>
          <bgColor theme="0"/>
        </patternFill>
      </fill>
    </dxf>
    <dxf>
      <font>
        <b/>
        <i val="0"/>
        <color theme="1"/>
      </font>
      <fill>
        <patternFill>
          <bgColor rgb="FFCDFF8B"/>
        </patternFill>
      </fill>
    </dxf>
    <dxf>
      <font>
        <b/>
        <i val="0"/>
        <color theme="1"/>
      </font>
      <fill>
        <patternFill>
          <bgColor rgb="FFFFAFAF"/>
        </patternFill>
      </fill>
    </dxf>
    <dxf>
      <font>
        <b/>
        <i val="0"/>
        <color theme="1"/>
      </font>
      <fill>
        <patternFill>
          <bgColor rgb="FFA0FF21"/>
        </patternFill>
      </fill>
    </dxf>
    <dxf>
      <font>
        <b/>
        <i val="0"/>
        <color theme="1"/>
      </font>
      <fill>
        <patternFill>
          <bgColor rgb="FFFF7D7D"/>
        </patternFill>
      </fill>
    </dxf>
    <dxf>
      <font>
        <b/>
        <i val="0"/>
        <color theme="1"/>
      </font>
      <fill>
        <patternFill>
          <bgColor rgb="FFCDFF8B"/>
        </patternFill>
      </fill>
    </dxf>
    <dxf>
      <font>
        <b/>
        <i val="0"/>
        <color theme="1"/>
      </font>
      <fill>
        <patternFill>
          <bgColor rgb="FFCDFF8B"/>
        </patternFill>
      </fill>
    </dxf>
    <dxf>
      <font>
        <b/>
        <i val="0"/>
      </font>
      <fill>
        <patternFill>
          <bgColor rgb="FFCDFF8B"/>
        </patternFill>
      </fill>
    </dxf>
    <dxf>
      <font>
        <b/>
        <i val="0"/>
      </font>
      <fill>
        <patternFill>
          <bgColor rgb="FFFFAFAF"/>
        </patternFill>
      </fill>
    </dxf>
    <dxf>
      <fill>
        <patternFill>
          <bgColor rgb="FFFFFF99"/>
        </patternFill>
      </fill>
    </dxf>
    <dxf>
      <font>
        <b/>
        <i val="0"/>
        <color rgb="FFFF0000"/>
      </font>
      <fill>
        <patternFill>
          <bgColor theme="0"/>
        </patternFill>
      </fill>
    </dxf>
    <dxf>
      <font>
        <b/>
        <i val="0"/>
      </font>
      <fill>
        <patternFill>
          <bgColor rgb="FFA0FF21"/>
        </patternFill>
      </fill>
    </dxf>
    <dxf>
      <font>
        <b/>
        <i val="0"/>
      </font>
      <fill>
        <patternFill>
          <bgColor rgb="FFFF7D7D"/>
        </patternFill>
      </fill>
    </dxf>
    <dxf>
      <fill>
        <patternFill>
          <bgColor rgb="FFFFFF00"/>
        </patternFill>
      </fill>
    </dxf>
    <dxf>
      <font>
        <color rgb="FFFF0000"/>
      </font>
    </dxf>
    <dxf>
      <font>
        <b/>
        <i val="0"/>
        <color rgb="FFFF0000"/>
      </font>
      <fill>
        <patternFill>
          <bgColor theme="0"/>
        </patternFill>
      </fill>
    </dxf>
    <dxf>
      <font>
        <b val="0"/>
        <i/>
        <color theme="0" tint="-0.34998626667073579"/>
      </font>
    </dxf>
    <dxf>
      <font>
        <b val="0"/>
        <i/>
        <color theme="0" tint="-0.34998626667073579"/>
      </font>
    </dxf>
    <dxf>
      <font>
        <b val="0"/>
        <i/>
        <color theme="0" tint="-0.34998626667073579"/>
      </font>
    </dxf>
    <dxf>
      <font>
        <b/>
        <i val="0"/>
        <color theme="1"/>
      </font>
      <fill>
        <patternFill>
          <bgColor rgb="FFCDFF8B"/>
        </patternFill>
      </fill>
    </dxf>
    <dxf>
      <font>
        <b/>
        <i val="0"/>
        <color rgb="FFFF0000"/>
      </font>
      <fill>
        <patternFill>
          <bgColor theme="0"/>
        </patternFill>
      </fill>
    </dxf>
    <dxf>
      <font>
        <b/>
        <i val="0"/>
        <color rgb="FFFF0000"/>
      </font>
      <fill>
        <patternFill>
          <bgColor theme="0"/>
        </patternFill>
      </fill>
    </dxf>
    <dxf>
      <font>
        <b/>
        <i val="0"/>
        <color theme="1"/>
      </font>
      <fill>
        <patternFill>
          <bgColor rgb="FFCDFF8B"/>
        </patternFill>
      </fill>
    </dxf>
    <dxf>
      <font>
        <b/>
        <i val="0"/>
        <color rgb="FFFF0000"/>
      </font>
      <fill>
        <patternFill>
          <bgColor theme="0"/>
        </patternFill>
      </fill>
    </dxf>
    <dxf>
      <font>
        <b/>
        <i val="0"/>
        <color rgb="FFFF0000"/>
      </font>
      <fill>
        <patternFill>
          <bgColor theme="0"/>
        </patternFill>
      </fill>
    </dxf>
    <dxf>
      <font>
        <b/>
        <i val="0"/>
        <color theme="1"/>
      </font>
      <fill>
        <patternFill>
          <bgColor rgb="FFCDFF8B"/>
        </patternFill>
      </fill>
    </dxf>
    <dxf>
      <font>
        <b/>
        <i val="0"/>
        <color theme="1"/>
      </font>
      <fill>
        <patternFill>
          <bgColor rgb="FFFFAFAF"/>
        </patternFill>
      </fill>
    </dxf>
    <dxf>
      <font>
        <b/>
        <i val="0"/>
        <color rgb="FFFF0000"/>
      </font>
      <fill>
        <patternFill>
          <bgColor theme="0"/>
        </patternFill>
      </fill>
    </dxf>
    <dxf>
      <font>
        <b/>
        <i val="0"/>
        <color theme="1"/>
      </font>
      <fill>
        <patternFill>
          <bgColor rgb="FFA0FF21"/>
        </patternFill>
      </fill>
    </dxf>
    <dxf>
      <font>
        <b/>
        <i val="0"/>
        <color theme="1"/>
      </font>
      <fill>
        <patternFill>
          <bgColor rgb="FFFF7D7D"/>
        </patternFill>
      </fill>
    </dxf>
    <dxf>
      <font>
        <b/>
        <i val="0"/>
        <color theme="1"/>
      </font>
      <fill>
        <patternFill>
          <bgColor rgb="FFCDFF8B"/>
        </patternFill>
      </fill>
    </dxf>
    <dxf>
      <font>
        <color theme="1"/>
      </font>
      <fill>
        <patternFill>
          <bgColor rgb="FFCDFF8B"/>
        </patternFill>
      </fill>
    </dxf>
    <dxf>
      <font>
        <color theme="1"/>
      </font>
      <fill>
        <patternFill>
          <bgColor rgb="FFFFAFAF"/>
        </patternFill>
      </fill>
    </dxf>
    <dxf>
      <font>
        <color theme="1"/>
      </font>
      <fill>
        <patternFill>
          <bgColor rgb="FFA0FF21"/>
        </patternFill>
      </fill>
    </dxf>
    <dxf>
      <font>
        <color theme="1"/>
      </font>
      <fill>
        <patternFill>
          <bgColor rgb="FFFF7D7D"/>
        </patternFill>
      </fill>
    </dxf>
    <dxf>
      <font>
        <b/>
        <i val="0"/>
        <color theme="1"/>
      </font>
      <fill>
        <patternFill>
          <bgColor rgb="FFCDFF8B"/>
        </patternFill>
      </fill>
    </dxf>
    <dxf>
      <font>
        <b/>
        <i val="0"/>
        <color theme="1"/>
      </font>
      <fill>
        <patternFill>
          <bgColor rgb="FFFFAFAF"/>
        </patternFill>
      </fill>
    </dxf>
    <dxf>
      <font>
        <b/>
        <i val="0"/>
        <color theme="1"/>
      </font>
      <fill>
        <patternFill>
          <bgColor rgb="FFA0FF21"/>
        </patternFill>
      </fill>
    </dxf>
    <dxf>
      <font>
        <b/>
        <i val="0"/>
        <color theme="1"/>
      </font>
      <fill>
        <patternFill>
          <bgColor rgb="FFFF7D7D"/>
        </patternFill>
      </fill>
    </dxf>
    <dxf>
      <font>
        <b/>
        <i val="0"/>
        <color theme="1"/>
      </font>
      <fill>
        <patternFill>
          <bgColor rgb="FFCDFF8B"/>
        </patternFill>
      </fill>
    </dxf>
    <dxf>
      <font>
        <b/>
        <i val="0"/>
        <color theme="1"/>
      </font>
      <fill>
        <patternFill>
          <bgColor rgb="FFCDFF8B"/>
        </patternFill>
      </fill>
    </dxf>
    <dxf>
      <font>
        <b/>
        <i val="0"/>
      </font>
      <fill>
        <patternFill>
          <bgColor rgb="FFCDFF8B"/>
        </patternFill>
      </fill>
    </dxf>
    <dxf>
      <font>
        <b/>
        <i val="0"/>
      </font>
      <fill>
        <patternFill>
          <bgColor rgb="FFFFAFAF"/>
        </patternFill>
      </fill>
    </dxf>
    <dxf>
      <fill>
        <patternFill>
          <bgColor rgb="FFFFFF99"/>
        </patternFill>
      </fill>
    </dxf>
    <dxf>
      <font>
        <b/>
        <i val="0"/>
        <color rgb="FFFF0000"/>
      </font>
      <fill>
        <patternFill>
          <bgColor theme="0"/>
        </patternFill>
      </fill>
    </dxf>
    <dxf>
      <font>
        <b/>
        <i val="0"/>
      </font>
      <fill>
        <patternFill>
          <bgColor rgb="FFA0FF21"/>
        </patternFill>
      </fill>
    </dxf>
    <dxf>
      <font>
        <b/>
        <i val="0"/>
      </font>
      <fill>
        <patternFill>
          <bgColor rgb="FFFF7D7D"/>
        </patternFill>
      </fill>
    </dxf>
    <dxf>
      <fill>
        <patternFill>
          <bgColor rgb="FFFFFF00"/>
        </patternFill>
      </fill>
    </dxf>
    <dxf>
      <font>
        <color rgb="FFFF0000"/>
      </font>
    </dxf>
    <dxf>
      <font>
        <b val="0"/>
        <i/>
        <color theme="0" tint="-0.34998626667073579"/>
      </font>
    </dxf>
    <dxf>
      <font>
        <b/>
        <i val="0"/>
        <color theme="1"/>
      </font>
      <fill>
        <patternFill>
          <bgColor rgb="FFCDFF8B"/>
        </patternFill>
      </fill>
    </dxf>
    <dxf>
      <font>
        <b/>
        <i val="0"/>
        <color rgb="FFFF0000"/>
      </font>
      <fill>
        <patternFill>
          <bgColor theme="0"/>
        </patternFill>
      </fill>
    </dxf>
    <dxf>
      <font>
        <b/>
        <i val="0"/>
        <color theme="1"/>
      </font>
      <fill>
        <patternFill>
          <bgColor rgb="FFCDFF8B"/>
        </patternFill>
      </fill>
    </dxf>
    <dxf>
      <font>
        <b/>
        <i val="0"/>
        <color rgb="FFFF0000"/>
      </font>
      <fill>
        <patternFill>
          <bgColor theme="0"/>
        </patternFill>
      </fill>
    </dxf>
    <dxf>
      <font>
        <b/>
        <i val="0"/>
        <color rgb="FFFF0000"/>
      </font>
      <fill>
        <patternFill>
          <bgColor theme="0"/>
        </patternFill>
      </fill>
    </dxf>
    <dxf>
      <font>
        <b/>
        <i val="0"/>
        <color rgb="FFFF0000"/>
      </font>
      <fill>
        <patternFill>
          <bgColor theme="0"/>
        </patternFill>
      </fill>
    </dxf>
    <dxf>
      <font>
        <b/>
        <i val="0"/>
        <color theme="1"/>
      </font>
      <fill>
        <patternFill>
          <bgColor rgb="FFCDFF8B"/>
        </patternFill>
      </fill>
    </dxf>
    <dxf>
      <font>
        <b/>
        <i val="0"/>
        <color theme="1"/>
      </font>
      <fill>
        <patternFill>
          <bgColor rgb="FFFFAFAF"/>
        </patternFill>
      </fill>
    </dxf>
    <dxf>
      <font>
        <b/>
        <i val="0"/>
        <color rgb="FFFF0000"/>
      </font>
      <fill>
        <patternFill>
          <bgColor theme="0"/>
        </patternFill>
      </fill>
    </dxf>
    <dxf>
      <font>
        <b/>
        <i val="0"/>
        <color theme="1"/>
      </font>
      <fill>
        <patternFill>
          <bgColor rgb="FFA0FF21"/>
        </patternFill>
      </fill>
    </dxf>
    <dxf>
      <font>
        <b/>
        <i val="0"/>
        <color theme="1"/>
      </font>
      <fill>
        <patternFill>
          <bgColor rgb="FFFF7D7D"/>
        </patternFill>
      </fill>
    </dxf>
    <dxf>
      <font>
        <color theme="1"/>
      </font>
      <fill>
        <patternFill>
          <bgColor rgb="FFCDFF8B"/>
        </patternFill>
      </fill>
    </dxf>
    <dxf>
      <font>
        <color theme="1"/>
      </font>
      <fill>
        <patternFill>
          <bgColor rgb="FFFFAFAF"/>
        </patternFill>
      </fill>
    </dxf>
    <dxf>
      <font>
        <color theme="1"/>
      </font>
      <fill>
        <patternFill>
          <bgColor rgb="FFA0FF21"/>
        </patternFill>
      </fill>
    </dxf>
    <dxf>
      <font>
        <color theme="1"/>
      </font>
      <fill>
        <patternFill>
          <bgColor rgb="FFFF7D7D"/>
        </patternFill>
      </fill>
    </dxf>
    <dxf>
      <font>
        <b/>
        <i val="0"/>
        <color rgb="FFFF0000"/>
      </font>
      <fill>
        <patternFill>
          <bgColor theme="0"/>
        </patternFill>
      </fill>
    </dxf>
    <dxf>
      <font>
        <b/>
        <i val="0"/>
        <color theme="1"/>
      </font>
      <fill>
        <patternFill>
          <bgColor rgb="FFCDFF8B"/>
        </patternFill>
      </fill>
    </dxf>
    <dxf>
      <font>
        <b/>
        <i val="0"/>
        <color theme="1"/>
      </font>
      <fill>
        <patternFill>
          <bgColor rgb="FFFFAFAF"/>
        </patternFill>
      </fill>
    </dxf>
    <dxf>
      <font>
        <b/>
        <i val="0"/>
        <color theme="1"/>
      </font>
      <fill>
        <patternFill>
          <bgColor rgb="FFA0FF21"/>
        </patternFill>
      </fill>
    </dxf>
    <dxf>
      <font>
        <b/>
        <i val="0"/>
        <color theme="1"/>
      </font>
      <fill>
        <patternFill>
          <bgColor rgb="FFFF7D7D"/>
        </patternFill>
      </fill>
    </dxf>
    <dxf>
      <font>
        <b/>
        <i val="0"/>
        <color theme="1"/>
      </font>
      <fill>
        <patternFill>
          <bgColor rgb="FFCDFF8B"/>
        </patternFill>
      </fill>
    </dxf>
    <dxf>
      <font>
        <b/>
        <i val="0"/>
        <color theme="1"/>
      </font>
      <fill>
        <patternFill>
          <bgColor rgb="FFCDFF8B"/>
        </patternFill>
      </fill>
    </dxf>
    <dxf>
      <font>
        <b/>
        <i val="0"/>
      </font>
      <fill>
        <patternFill>
          <bgColor rgb="FFCDFF8B"/>
        </patternFill>
      </fill>
    </dxf>
    <dxf>
      <font>
        <b/>
        <i val="0"/>
      </font>
      <fill>
        <patternFill>
          <bgColor rgb="FFFFAFAF"/>
        </patternFill>
      </fill>
    </dxf>
    <dxf>
      <fill>
        <patternFill>
          <bgColor rgb="FFFFFF99"/>
        </patternFill>
      </fill>
    </dxf>
    <dxf>
      <font>
        <b/>
        <i val="0"/>
        <color rgb="FFFF0000"/>
      </font>
      <fill>
        <patternFill>
          <bgColor theme="0"/>
        </patternFill>
      </fill>
    </dxf>
    <dxf>
      <font>
        <b/>
        <i val="0"/>
      </font>
      <fill>
        <patternFill>
          <bgColor rgb="FFA0FF21"/>
        </patternFill>
      </fill>
    </dxf>
    <dxf>
      <font>
        <b/>
        <i val="0"/>
      </font>
      <fill>
        <patternFill>
          <bgColor rgb="FFFF7D7D"/>
        </patternFill>
      </fill>
    </dxf>
    <dxf>
      <fill>
        <patternFill>
          <bgColor rgb="FFFFFF00"/>
        </patternFill>
      </fill>
    </dxf>
    <dxf>
      <font>
        <color rgb="FFFF0000"/>
      </font>
    </dxf>
    <dxf>
      <font>
        <b/>
        <i val="0"/>
        <color rgb="FFFF0000"/>
      </font>
      <fill>
        <patternFill>
          <bgColor theme="0"/>
        </patternFill>
      </fill>
    </dxf>
    <dxf>
      <font>
        <b val="0"/>
        <i/>
        <color theme="0" tint="-0.34998626667073579"/>
      </font>
    </dxf>
    <dxf>
      <font>
        <b val="0"/>
        <i/>
        <color theme="0" tint="-0.34998626667073579"/>
      </font>
    </dxf>
    <dxf>
      <font>
        <b/>
        <i val="0"/>
        <color theme="1"/>
      </font>
      <fill>
        <patternFill>
          <bgColor rgb="FFCDFF8B"/>
        </patternFill>
      </fill>
    </dxf>
    <dxf>
      <font>
        <b/>
        <i val="0"/>
        <color rgb="FFFF0000"/>
      </font>
      <fill>
        <patternFill>
          <bgColor theme="0"/>
        </patternFill>
      </fill>
    </dxf>
    <dxf>
      <font>
        <b/>
        <i val="0"/>
        <color theme="1"/>
      </font>
      <fill>
        <patternFill>
          <bgColor rgb="FFCDFF8B"/>
        </patternFill>
      </fill>
    </dxf>
    <dxf>
      <font>
        <b/>
        <i val="0"/>
        <color rgb="FFFF0000"/>
      </font>
      <fill>
        <patternFill>
          <bgColor theme="0"/>
        </patternFill>
      </fill>
    </dxf>
    <dxf>
      <font>
        <b/>
        <i val="0"/>
        <color theme="1"/>
      </font>
      <fill>
        <patternFill>
          <bgColor rgb="FFCDFF8B"/>
        </patternFill>
      </fill>
    </dxf>
    <dxf>
      <font>
        <b/>
        <i val="0"/>
        <color theme="1"/>
      </font>
      <fill>
        <patternFill>
          <bgColor rgb="FFFFAFAF"/>
        </patternFill>
      </fill>
    </dxf>
    <dxf>
      <font>
        <b/>
        <i val="0"/>
        <color rgb="FFFF0000"/>
      </font>
      <fill>
        <patternFill>
          <bgColor theme="0"/>
        </patternFill>
      </fill>
    </dxf>
    <dxf>
      <font>
        <b/>
        <i val="0"/>
        <color theme="1"/>
      </font>
      <fill>
        <patternFill>
          <bgColor rgb="FFA0FF21"/>
        </patternFill>
      </fill>
    </dxf>
    <dxf>
      <font>
        <b/>
        <i val="0"/>
        <color theme="1"/>
      </font>
      <fill>
        <patternFill>
          <bgColor rgb="FFFF7D7D"/>
        </patternFill>
      </fill>
    </dxf>
    <dxf>
      <font>
        <color theme="1"/>
      </font>
      <fill>
        <patternFill>
          <bgColor rgb="FFCDFF8B"/>
        </patternFill>
      </fill>
    </dxf>
    <dxf>
      <font>
        <color theme="1"/>
      </font>
      <fill>
        <patternFill>
          <bgColor rgb="FFFFAFAF"/>
        </patternFill>
      </fill>
    </dxf>
    <dxf>
      <font>
        <color theme="1"/>
      </font>
      <fill>
        <patternFill>
          <bgColor rgb="FFA0FF21"/>
        </patternFill>
      </fill>
    </dxf>
    <dxf>
      <font>
        <color theme="1"/>
      </font>
      <fill>
        <patternFill>
          <bgColor rgb="FFFF7D7D"/>
        </patternFill>
      </fill>
    </dxf>
    <dxf>
      <font>
        <b/>
        <i val="0"/>
        <color rgb="FFFF0000"/>
      </font>
      <fill>
        <patternFill>
          <bgColor theme="0"/>
        </patternFill>
      </fill>
    </dxf>
    <dxf>
      <font>
        <b/>
        <i val="0"/>
        <color theme="1"/>
      </font>
      <fill>
        <patternFill>
          <bgColor rgb="FFCDFF8B"/>
        </patternFill>
      </fill>
    </dxf>
    <dxf>
      <font>
        <b/>
        <i val="0"/>
        <color theme="1"/>
      </font>
      <fill>
        <patternFill>
          <bgColor rgb="FFFFAFAF"/>
        </patternFill>
      </fill>
    </dxf>
    <dxf>
      <font>
        <b/>
        <i val="0"/>
        <color rgb="FFFF0000"/>
      </font>
      <fill>
        <patternFill>
          <bgColor theme="0"/>
        </patternFill>
      </fill>
    </dxf>
    <dxf>
      <font>
        <b/>
        <i val="0"/>
        <color theme="1"/>
      </font>
      <fill>
        <patternFill>
          <bgColor rgb="FFA0FF21"/>
        </patternFill>
      </fill>
    </dxf>
    <dxf>
      <font>
        <b/>
        <i val="0"/>
        <color theme="1"/>
      </font>
      <fill>
        <patternFill>
          <bgColor rgb="FFFF7D7D"/>
        </patternFill>
      </fill>
    </dxf>
    <dxf>
      <font>
        <b/>
        <i val="0"/>
        <color theme="1"/>
      </font>
      <fill>
        <patternFill>
          <bgColor rgb="FFCDFF8B"/>
        </patternFill>
      </fill>
    </dxf>
    <dxf>
      <font>
        <b/>
        <i val="0"/>
        <color theme="1"/>
      </font>
      <fill>
        <patternFill>
          <bgColor rgb="FFCDFF8B"/>
        </patternFill>
      </fill>
    </dxf>
    <dxf>
      <fill>
        <patternFill>
          <bgColor rgb="FFFFFF00"/>
        </patternFill>
      </fill>
    </dxf>
    <dxf>
      <font>
        <b/>
        <i val="0"/>
      </font>
      <fill>
        <patternFill>
          <bgColor rgb="FFA0FF21"/>
        </patternFill>
      </fill>
    </dxf>
    <dxf>
      <font>
        <b/>
        <i val="0"/>
      </font>
      <fill>
        <patternFill>
          <bgColor rgb="FFCDFF8B"/>
        </patternFill>
      </fill>
    </dxf>
    <dxf>
      <font>
        <b/>
        <i val="0"/>
      </font>
      <fill>
        <patternFill>
          <bgColor rgb="FFFFAFAF"/>
        </patternFill>
      </fill>
    </dxf>
    <dxf>
      <fill>
        <patternFill>
          <bgColor rgb="FFFFFF99"/>
        </patternFill>
      </fill>
    </dxf>
    <dxf>
      <font>
        <b/>
        <i val="0"/>
        <color rgb="FFFF0000"/>
      </font>
      <fill>
        <patternFill>
          <bgColor theme="0"/>
        </patternFill>
      </fill>
    </dxf>
    <dxf>
      <font>
        <b/>
        <i val="0"/>
      </font>
      <fill>
        <patternFill>
          <bgColor rgb="FFA0FF21"/>
        </patternFill>
      </fill>
    </dxf>
    <dxf>
      <font>
        <b/>
        <i val="0"/>
      </font>
      <fill>
        <patternFill>
          <bgColor rgb="FFFF7D7D"/>
        </patternFill>
      </fill>
    </dxf>
    <dxf>
      <fill>
        <patternFill>
          <bgColor rgb="FFFFFF00"/>
        </patternFill>
      </fill>
    </dxf>
    <dxf>
      <font>
        <b val="0"/>
        <i/>
        <color theme="0" tint="-0.34998626667073579"/>
      </font>
    </dxf>
    <dxf>
      <font>
        <b/>
        <i val="0"/>
        <color theme="1"/>
      </font>
      <fill>
        <patternFill>
          <bgColor rgb="FFCDFF8B"/>
        </patternFill>
      </fill>
    </dxf>
    <dxf>
      <font>
        <b/>
        <i val="0"/>
        <color rgb="FFFF0000"/>
      </font>
      <fill>
        <patternFill>
          <bgColor theme="0"/>
        </patternFill>
      </fill>
    </dxf>
    <dxf>
      <font>
        <b/>
        <i val="0"/>
        <color theme="1"/>
      </font>
      <fill>
        <patternFill>
          <bgColor rgb="FFCDFF8B"/>
        </patternFill>
      </fill>
    </dxf>
    <dxf>
      <font>
        <b/>
        <i val="0"/>
        <color rgb="FFFF0000"/>
      </font>
      <fill>
        <patternFill>
          <bgColor theme="0"/>
        </patternFill>
      </fill>
    </dxf>
    <dxf>
      <font>
        <b/>
        <i val="0"/>
        <color theme="1"/>
      </font>
      <fill>
        <patternFill>
          <bgColor rgb="FFCDFF8B"/>
        </patternFill>
      </fill>
    </dxf>
    <dxf>
      <font>
        <b/>
        <i val="0"/>
        <color theme="1"/>
      </font>
      <fill>
        <patternFill>
          <bgColor rgb="FFFFAFAF"/>
        </patternFill>
      </fill>
    </dxf>
    <dxf>
      <font>
        <b/>
        <i val="0"/>
        <color rgb="FFFF0000"/>
      </font>
      <fill>
        <patternFill>
          <bgColor theme="0"/>
        </patternFill>
      </fill>
    </dxf>
    <dxf>
      <font>
        <b/>
        <i val="0"/>
        <color theme="1"/>
      </font>
      <fill>
        <patternFill>
          <bgColor rgb="FFA0FF21"/>
        </patternFill>
      </fill>
    </dxf>
    <dxf>
      <font>
        <b/>
        <i val="0"/>
        <color theme="1"/>
      </font>
      <fill>
        <patternFill>
          <bgColor rgb="FFFF7D7D"/>
        </patternFill>
      </fill>
    </dxf>
    <dxf>
      <font>
        <color theme="1"/>
      </font>
      <fill>
        <patternFill>
          <bgColor rgb="FFCDFF8B"/>
        </patternFill>
      </fill>
    </dxf>
    <dxf>
      <font>
        <color theme="1"/>
      </font>
      <fill>
        <patternFill>
          <bgColor rgb="FFFFAFAF"/>
        </patternFill>
      </fill>
    </dxf>
    <dxf>
      <font>
        <color theme="1"/>
      </font>
      <fill>
        <patternFill>
          <bgColor rgb="FFA0FF21"/>
        </patternFill>
      </fill>
    </dxf>
    <dxf>
      <font>
        <color theme="1"/>
      </font>
      <fill>
        <patternFill>
          <bgColor rgb="FFFF7D7D"/>
        </patternFill>
      </fill>
    </dxf>
    <dxf>
      <font>
        <b/>
        <i val="0"/>
        <color rgb="FFFF0000"/>
      </font>
      <fill>
        <patternFill>
          <bgColor theme="0"/>
        </patternFill>
      </fill>
    </dxf>
    <dxf>
      <font>
        <b/>
        <i val="0"/>
        <color theme="1"/>
      </font>
      <fill>
        <patternFill>
          <bgColor rgb="FFCDFF8B"/>
        </patternFill>
      </fill>
    </dxf>
    <dxf>
      <font>
        <b/>
        <i val="0"/>
        <color theme="1"/>
      </font>
      <fill>
        <patternFill>
          <bgColor rgb="FFFFAFAF"/>
        </patternFill>
      </fill>
    </dxf>
    <dxf>
      <font>
        <b/>
        <i val="0"/>
        <color rgb="FFFF0000"/>
      </font>
      <fill>
        <patternFill>
          <bgColor theme="0"/>
        </patternFill>
      </fill>
    </dxf>
    <dxf>
      <font>
        <b/>
        <i val="0"/>
        <color theme="1"/>
      </font>
      <fill>
        <patternFill>
          <bgColor rgb="FFA0FF21"/>
        </patternFill>
      </fill>
    </dxf>
    <dxf>
      <font>
        <b/>
        <i val="0"/>
        <color theme="1"/>
      </font>
      <fill>
        <patternFill>
          <bgColor rgb="FFFF7D7D"/>
        </patternFill>
      </fill>
    </dxf>
    <dxf>
      <font>
        <b/>
        <i val="0"/>
        <color theme="1"/>
      </font>
      <fill>
        <patternFill>
          <bgColor rgb="FFCDFF8B"/>
        </patternFill>
      </fill>
    </dxf>
    <dxf>
      <font>
        <b/>
        <i val="0"/>
        <color theme="1"/>
      </font>
      <fill>
        <patternFill>
          <bgColor rgb="FFCDFF8B"/>
        </patternFill>
      </fill>
    </dxf>
    <dxf>
      <fill>
        <patternFill>
          <bgColor rgb="FFFFFF00"/>
        </patternFill>
      </fill>
    </dxf>
    <dxf>
      <font>
        <b/>
        <i val="0"/>
      </font>
      <fill>
        <patternFill>
          <bgColor rgb="FFA0FF21"/>
        </patternFill>
      </fill>
    </dxf>
    <dxf>
      <font>
        <b/>
        <i val="0"/>
      </font>
      <fill>
        <patternFill>
          <bgColor rgb="FFCDFF8B"/>
        </patternFill>
      </fill>
    </dxf>
    <dxf>
      <font>
        <b/>
        <i val="0"/>
      </font>
      <fill>
        <patternFill>
          <bgColor rgb="FFFFAFAF"/>
        </patternFill>
      </fill>
    </dxf>
    <dxf>
      <fill>
        <patternFill>
          <bgColor rgb="FFFFFF99"/>
        </patternFill>
      </fill>
    </dxf>
    <dxf>
      <font>
        <b/>
        <i val="0"/>
        <color rgb="FFFF0000"/>
      </font>
      <fill>
        <patternFill>
          <bgColor theme="0"/>
        </patternFill>
      </fill>
    </dxf>
    <dxf>
      <font>
        <b/>
        <i val="0"/>
      </font>
      <fill>
        <patternFill>
          <bgColor rgb="FFA0FF21"/>
        </patternFill>
      </fill>
    </dxf>
    <dxf>
      <font>
        <b/>
        <i val="0"/>
      </font>
      <fill>
        <patternFill>
          <bgColor rgb="FFFF7D7D"/>
        </patternFill>
      </fill>
    </dxf>
    <dxf>
      <fill>
        <patternFill>
          <bgColor rgb="FFFFFF00"/>
        </patternFill>
      </fill>
    </dxf>
    <dxf>
      <font>
        <b val="0"/>
        <i/>
        <color rgb="FF969696"/>
      </font>
    </dxf>
    <dxf>
      <font>
        <b val="0"/>
        <i val="0"/>
        <color rgb="FF000000"/>
      </font>
    </dxf>
    <dxf>
      <font>
        <b val="0"/>
        <i/>
        <color theme="0" tint="-0.34998626667073579"/>
      </font>
    </dxf>
    <dxf>
      <font>
        <b/>
        <i val="0"/>
        <color theme="1"/>
      </font>
      <fill>
        <patternFill>
          <bgColor rgb="FFCDFF8B"/>
        </patternFill>
      </fill>
    </dxf>
    <dxf>
      <font>
        <b/>
        <i val="0"/>
        <color rgb="FFFF0000"/>
      </font>
      <fill>
        <patternFill>
          <bgColor theme="0"/>
        </patternFill>
      </fill>
    </dxf>
    <dxf>
      <font>
        <b/>
        <i val="0"/>
        <color theme="1"/>
      </font>
      <fill>
        <patternFill>
          <bgColor rgb="FFCDFF8B"/>
        </patternFill>
      </fill>
    </dxf>
    <dxf>
      <font>
        <b/>
        <i val="0"/>
        <color rgb="FFFF0000"/>
      </font>
      <fill>
        <patternFill>
          <bgColor theme="0"/>
        </patternFill>
      </fill>
    </dxf>
    <dxf>
      <font>
        <b/>
        <i val="0"/>
        <color theme="1"/>
      </font>
      <fill>
        <patternFill>
          <bgColor rgb="FFCDFF8B"/>
        </patternFill>
      </fill>
    </dxf>
    <dxf>
      <font>
        <b/>
        <i val="0"/>
        <color theme="1"/>
      </font>
      <fill>
        <patternFill>
          <bgColor rgb="FFFFAFAF"/>
        </patternFill>
      </fill>
    </dxf>
    <dxf>
      <font>
        <b/>
        <i val="0"/>
        <color rgb="FFFF0000"/>
      </font>
      <fill>
        <patternFill>
          <bgColor theme="0"/>
        </patternFill>
      </fill>
    </dxf>
    <dxf>
      <font>
        <b/>
        <i val="0"/>
        <color theme="1"/>
      </font>
      <fill>
        <patternFill>
          <bgColor rgb="FFA0FF21"/>
        </patternFill>
      </fill>
    </dxf>
    <dxf>
      <font>
        <b/>
        <i val="0"/>
        <color theme="1"/>
      </font>
      <fill>
        <patternFill>
          <bgColor rgb="FFFF7D7D"/>
        </patternFill>
      </fill>
    </dxf>
    <dxf>
      <font>
        <b/>
        <i val="0"/>
        <color rgb="FFFF0000"/>
      </font>
      <fill>
        <patternFill>
          <bgColor theme="0"/>
        </patternFill>
      </fill>
    </dxf>
    <dxf>
      <font>
        <color theme="1"/>
      </font>
      <fill>
        <patternFill>
          <bgColor rgb="FFCDFF8B"/>
        </patternFill>
      </fill>
    </dxf>
    <dxf>
      <font>
        <color theme="1"/>
      </font>
      <fill>
        <patternFill>
          <bgColor rgb="FFFFAFAF"/>
        </patternFill>
      </fill>
    </dxf>
    <dxf>
      <font>
        <color theme="1"/>
      </font>
      <fill>
        <patternFill>
          <bgColor rgb="FFA0FF21"/>
        </patternFill>
      </fill>
    </dxf>
    <dxf>
      <font>
        <color theme="1"/>
      </font>
      <fill>
        <patternFill>
          <bgColor rgb="FFFF7D7D"/>
        </patternFill>
      </fill>
    </dxf>
    <dxf>
      <font>
        <b/>
        <i val="0"/>
        <color theme="1"/>
      </font>
      <fill>
        <patternFill>
          <bgColor rgb="FFCDFF8B"/>
        </patternFill>
      </fill>
    </dxf>
    <dxf>
      <font>
        <b/>
        <i val="0"/>
        <color theme="1"/>
      </font>
      <fill>
        <patternFill>
          <bgColor rgb="FFFFAFAF"/>
        </patternFill>
      </fill>
    </dxf>
    <dxf>
      <font>
        <b/>
        <i val="0"/>
        <color rgb="FFFF0000"/>
      </font>
      <fill>
        <patternFill>
          <bgColor theme="0"/>
        </patternFill>
      </fill>
    </dxf>
    <dxf>
      <font>
        <b/>
        <i val="0"/>
        <color theme="1"/>
      </font>
      <fill>
        <patternFill>
          <bgColor rgb="FFA0FF21"/>
        </patternFill>
      </fill>
    </dxf>
    <dxf>
      <font>
        <b/>
        <i val="0"/>
        <color theme="1"/>
      </font>
      <fill>
        <patternFill>
          <bgColor rgb="FFFF7D7D"/>
        </patternFill>
      </fill>
    </dxf>
    <dxf>
      <font>
        <b/>
        <i val="0"/>
        <color theme="1"/>
      </font>
      <fill>
        <patternFill>
          <bgColor rgb="FFCDFF8B"/>
        </patternFill>
      </fill>
    </dxf>
    <dxf>
      <font>
        <b/>
        <i val="0"/>
        <color theme="1"/>
      </font>
      <fill>
        <patternFill>
          <bgColor rgb="FFCDFF8B"/>
        </patternFill>
      </fill>
    </dxf>
    <dxf>
      <fill>
        <patternFill>
          <bgColor rgb="FFFFFF00"/>
        </patternFill>
      </fill>
    </dxf>
    <dxf>
      <font>
        <b/>
        <i val="0"/>
      </font>
      <fill>
        <patternFill>
          <bgColor rgb="FFA0FF21"/>
        </patternFill>
      </fill>
    </dxf>
    <dxf>
      <font>
        <b/>
        <i val="0"/>
      </font>
      <fill>
        <patternFill>
          <bgColor rgb="FFCDFF8B"/>
        </patternFill>
      </fill>
    </dxf>
    <dxf>
      <font>
        <b/>
        <i val="0"/>
      </font>
      <fill>
        <patternFill>
          <bgColor rgb="FFFFAFAF"/>
        </patternFill>
      </fill>
    </dxf>
    <dxf>
      <fill>
        <patternFill>
          <bgColor rgb="FFFFFF99"/>
        </patternFill>
      </fill>
    </dxf>
    <dxf>
      <font>
        <b/>
        <i val="0"/>
        <color rgb="FFFF0000"/>
      </font>
      <fill>
        <patternFill>
          <bgColor theme="0"/>
        </patternFill>
      </fill>
    </dxf>
    <dxf>
      <font>
        <b/>
        <i val="0"/>
      </font>
      <fill>
        <patternFill>
          <bgColor rgb="FFA0FF21"/>
        </patternFill>
      </fill>
    </dxf>
    <dxf>
      <font>
        <b/>
        <i val="0"/>
      </font>
      <fill>
        <patternFill>
          <bgColor rgb="FFFF7D7D"/>
        </patternFill>
      </fill>
    </dxf>
    <dxf>
      <fill>
        <patternFill>
          <bgColor rgb="FFFFFF00"/>
        </patternFill>
      </fill>
    </dxf>
    <dxf>
      <font>
        <b val="0"/>
        <i/>
        <color theme="0" tint="-0.34998626667073579"/>
      </font>
    </dxf>
    <dxf>
      <font>
        <b/>
        <i val="0"/>
        <color theme="1"/>
      </font>
      <fill>
        <patternFill>
          <bgColor rgb="FFCDFF8B"/>
        </patternFill>
      </fill>
    </dxf>
    <dxf>
      <font>
        <b/>
        <i val="0"/>
        <color rgb="FFFF0000"/>
      </font>
      <fill>
        <patternFill>
          <bgColor theme="0"/>
        </patternFill>
      </fill>
    </dxf>
    <dxf>
      <font>
        <b/>
        <i val="0"/>
        <color theme="1"/>
      </font>
      <fill>
        <patternFill>
          <bgColor rgb="FFCDFF8B"/>
        </patternFill>
      </fill>
    </dxf>
    <dxf>
      <font>
        <b/>
        <i val="0"/>
        <color rgb="FFFF0000"/>
      </font>
      <fill>
        <patternFill>
          <bgColor theme="0"/>
        </patternFill>
      </fill>
    </dxf>
    <dxf>
      <font>
        <b/>
        <i val="0"/>
        <color theme="1"/>
      </font>
      <fill>
        <patternFill>
          <bgColor rgb="FFCDFF8B"/>
        </patternFill>
      </fill>
    </dxf>
    <dxf>
      <font>
        <b/>
        <i val="0"/>
        <color theme="1"/>
      </font>
      <fill>
        <patternFill>
          <bgColor rgb="FFFFAFAF"/>
        </patternFill>
      </fill>
    </dxf>
    <dxf>
      <font>
        <b/>
        <i val="0"/>
        <color rgb="FFFF0000"/>
      </font>
      <fill>
        <patternFill>
          <bgColor theme="0"/>
        </patternFill>
      </fill>
    </dxf>
    <dxf>
      <font>
        <b/>
        <i val="0"/>
        <color theme="1"/>
      </font>
      <fill>
        <patternFill>
          <bgColor rgb="FFA0FF21"/>
        </patternFill>
      </fill>
    </dxf>
    <dxf>
      <font>
        <b/>
        <i val="0"/>
        <color theme="1"/>
      </font>
      <fill>
        <patternFill>
          <bgColor rgb="FFFF7D7D"/>
        </patternFill>
      </fill>
    </dxf>
    <dxf>
      <font>
        <b/>
        <i val="0"/>
        <color rgb="FFFF0000"/>
      </font>
      <fill>
        <patternFill>
          <bgColor theme="0"/>
        </patternFill>
      </fill>
    </dxf>
    <dxf>
      <font>
        <color theme="1"/>
      </font>
      <fill>
        <patternFill>
          <bgColor rgb="FFCDFF8B"/>
        </patternFill>
      </fill>
    </dxf>
    <dxf>
      <font>
        <color theme="1"/>
      </font>
      <fill>
        <patternFill>
          <bgColor rgb="FFFFAFAF"/>
        </patternFill>
      </fill>
    </dxf>
    <dxf>
      <font>
        <color theme="1"/>
      </font>
      <fill>
        <patternFill>
          <bgColor rgb="FFA0FF21"/>
        </patternFill>
      </fill>
    </dxf>
    <dxf>
      <font>
        <color theme="1"/>
      </font>
      <fill>
        <patternFill>
          <bgColor rgb="FFFF7D7D"/>
        </patternFill>
      </fill>
    </dxf>
    <dxf>
      <font>
        <b/>
        <i val="0"/>
        <color theme="1"/>
      </font>
      <fill>
        <patternFill>
          <bgColor rgb="FFCDFF8B"/>
        </patternFill>
      </fill>
    </dxf>
    <dxf>
      <font>
        <b/>
        <i val="0"/>
        <color theme="1"/>
      </font>
      <fill>
        <patternFill>
          <bgColor rgb="FFFFAFAF"/>
        </patternFill>
      </fill>
    </dxf>
    <dxf>
      <font>
        <b/>
        <i val="0"/>
        <color rgb="FFFF0000"/>
      </font>
      <fill>
        <patternFill>
          <bgColor theme="0"/>
        </patternFill>
      </fill>
    </dxf>
    <dxf>
      <font>
        <b/>
        <i val="0"/>
        <color theme="1"/>
      </font>
      <fill>
        <patternFill>
          <bgColor rgb="FFA0FF21"/>
        </patternFill>
      </fill>
    </dxf>
    <dxf>
      <font>
        <b/>
        <i val="0"/>
        <color theme="1"/>
      </font>
      <fill>
        <patternFill>
          <bgColor rgb="FFFF7D7D"/>
        </patternFill>
      </fill>
    </dxf>
    <dxf>
      <font>
        <b/>
        <i val="0"/>
        <color theme="1"/>
      </font>
      <fill>
        <patternFill>
          <bgColor rgb="FFCDFF8B"/>
        </patternFill>
      </fill>
    </dxf>
    <dxf>
      <font>
        <b/>
        <i val="0"/>
        <color theme="1"/>
      </font>
      <fill>
        <patternFill>
          <bgColor rgb="FFCDFF8B"/>
        </patternFill>
      </fill>
    </dxf>
    <dxf>
      <fill>
        <patternFill>
          <bgColor rgb="FFFFFF00"/>
        </patternFill>
      </fill>
    </dxf>
    <dxf>
      <font>
        <b/>
        <i val="0"/>
      </font>
      <fill>
        <patternFill>
          <bgColor rgb="FFA0FF21"/>
        </patternFill>
      </fill>
    </dxf>
    <dxf>
      <font>
        <b/>
        <i val="0"/>
      </font>
      <fill>
        <patternFill>
          <bgColor rgb="FFCDFF8B"/>
        </patternFill>
      </fill>
    </dxf>
    <dxf>
      <font>
        <b/>
        <i val="0"/>
      </font>
      <fill>
        <patternFill>
          <bgColor rgb="FFFFAFAF"/>
        </patternFill>
      </fill>
    </dxf>
    <dxf>
      <fill>
        <patternFill>
          <bgColor rgb="FFFFFF99"/>
        </patternFill>
      </fill>
    </dxf>
    <dxf>
      <font>
        <b/>
        <i val="0"/>
        <color rgb="FFFF0000"/>
      </font>
      <fill>
        <patternFill>
          <bgColor theme="0"/>
        </patternFill>
      </fill>
    </dxf>
    <dxf>
      <font>
        <b/>
        <i val="0"/>
      </font>
      <fill>
        <patternFill>
          <bgColor rgb="FFA0FF21"/>
        </patternFill>
      </fill>
    </dxf>
    <dxf>
      <font>
        <b/>
        <i val="0"/>
      </font>
      <fill>
        <patternFill>
          <bgColor rgb="FFFF7D7D"/>
        </patternFill>
      </fill>
    </dxf>
    <dxf>
      <fill>
        <patternFill>
          <bgColor rgb="FFFFFF00"/>
        </patternFill>
      </fill>
    </dxf>
    <dxf>
      <font>
        <b val="0"/>
        <i/>
        <color theme="0" tint="-0.34998626667073579"/>
      </font>
    </dxf>
    <dxf>
      <font>
        <b/>
        <i val="0"/>
        <color theme="1"/>
      </font>
      <fill>
        <patternFill>
          <bgColor rgb="FFCDFF8B"/>
        </patternFill>
      </fill>
    </dxf>
    <dxf>
      <font>
        <b/>
        <i val="0"/>
        <color rgb="FFFF0000"/>
      </font>
      <fill>
        <patternFill>
          <bgColor theme="0"/>
        </patternFill>
      </fill>
    </dxf>
    <dxf>
      <font>
        <b/>
        <i val="0"/>
        <color theme="1"/>
      </font>
      <fill>
        <patternFill>
          <bgColor rgb="FFCDFF8B"/>
        </patternFill>
      </fill>
    </dxf>
    <dxf>
      <font>
        <b/>
        <i val="0"/>
        <color theme="1"/>
      </font>
      <fill>
        <patternFill>
          <bgColor rgb="FFCDFF8B"/>
        </patternFill>
      </fill>
    </dxf>
    <dxf>
      <font>
        <b/>
        <i val="0"/>
        <color theme="1"/>
      </font>
      <fill>
        <patternFill>
          <bgColor rgb="FFFFAFAF"/>
        </patternFill>
      </fill>
    </dxf>
    <dxf>
      <font>
        <b/>
        <i val="0"/>
        <color theme="1"/>
      </font>
      <fill>
        <patternFill>
          <bgColor rgb="FFA0FF21"/>
        </patternFill>
      </fill>
    </dxf>
    <dxf>
      <font>
        <b/>
        <i val="0"/>
        <color theme="1"/>
      </font>
      <fill>
        <patternFill>
          <bgColor rgb="FFFF7D7D"/>
        </patternFill>
      </fill>
    </dxf>
    <dxf>
      <font>
        <b/>
        <i val="0"/>
        <color rgb="FFFF0000"/>
      </font>
      <fill>
        <patternFill>
          <bgColor theme="0"/>
        </patternFill>
      </fill>
    </dxf>
    <dxf>
      <font>
        <color theme="1"/>
      </font>
      <fill>
        <patternFill>
          <bgColor rgb="FFCDFF8B"/>
        </patternFill>
      </fill>
    </dxf>
    <dxf>
      <font>
        <color theme="1"/>
      </font>
      <fill>
        <patternFill>
          <bgColor rgb="FFFFAFAF"/>
        </patternFill>
      </fill>
    </dxf>
    <dxf>
      <font>
        <color theme="1"/>
      </font>
      <fill>
        <patternFill>
          <bgColor rgb="FFA0FF21"/>
        </patternFill>
      </fill>
    </dxf>
    <dxf>
      <font>
        <color theme="1"/>
      </font>
      <fill>
        <patternFill>
          <bgColor rgb="FFFF7D7D"/>
        </patternFill>
      </fill>
    </dxf>
    <dxf>
      <font>
        <b/>
        <i val="0"/>
        <color theme="1"/>
      </font>
      <fill>
        <patternFill>
          <bgColor rgb="FFCDFF8B"/>
        </patternFill>
      </fill>
    </dxf>
    <dxf>
      <font>
        <b/>
        <i val="0"/>
        <color theme="1"/>
      </font>
      <fill>
        <patternFill>
          <bgColor rgb="FFFFAFAF"/>
        </patternFill>
      </fill>
    </dxf>
    <dxf>
      <font>
        <b/>
        <i val="0"/>
        <color theme="1"/>
      </font>
      <fill>
        <patternFill>
          <bgColor rgb="FFA0FF21"/>
        </patternFill>
      </fill>
    </dxf>
    <dxf>
      <font>
        <b/>
        <i val="0"/>
        <color theme="1"/>
      </font>
      <fill>
        <patternFill>
          <bgColor rgb="FFFF7D7D"/>
        </patternFill>
      </fill>
    </dxf>
    <dxf>
      <font>
        <b/>
        <i val="0"/>
        <color theme="1"/>
      </font>
      <fill>
        <patternFill>
          <bgColor rgb="FFCDFF8B"/>
        </patternFill>
      </fill>
    </dxf>
    <dxf>
      <font>
        <b/>
        <i val="0"/>
        <color theme="1"/>
      </font>
      <fill>
        <patternFill>
          <bgColor rgb="FFCDFF8B"/>
        </patternFill>
      </fill>
    </dxf>
    <dxf>
      <fill>
        <patternFill>
          <bgColor rgb="FFFFFF00"/>
        </patternFill>
      </fill>
    </dxf>
    <dxf>
      <font>
        <b/>
        <i val="0"/>
      </font>
      <fill>
        <patternFill>
          <bgColor rgb="FFA0FF21"/>
        </patternFill>
      </fill>
    </dxf>
    <dxf>
      <font>
        <b/>
        <i val="0"/>
      </font>
      <fill>
        <patternFill>
          <bgColor rgb="FFCDFF8B"/>
        </patternFill>
      </fill>
    </dxf>
    <dxf>
      <font>
        <b/>
        <i val="0"/>
      </font>
      <fill>
        <patternFill>
          <bgColor rgb="FFFFAFAF"/>
        </patternFill>
      </fill>
    </dxf>
    <dxf>
      <fill>
        <patternFill>
          <bgColor rgb="FFFFFF99"/>
        </patternFill>
      </fill>
    </dxf>
    <dxf>
      <font>
        <b/>
        <i val="0"/>
        <color rgb="FFFF0000"/>
      </font>
      <fill>
        <patternFill>
          <bgColor theme="0"/>
        </patternFill>
      </fill>
    </dxf>
    <dxf>
      <font>
        <b/>
        <i val="0"/>
      </font>
      <fill>
        <patternFill>
          <bgColor rgb="FFA0FF21"/>
        </patternFill>
      </fill>
    </dxf>
    <dxf>
      <font>
        <b/>
        <i val="0"/>
      </font>
      <fill>
        <patternFill>
          <bgColor rgb="FFFF7D7D"/>
        </patternFill>
      </fill>
    </dxf>
    <dxf>
      <fill>
        <patternFill>
          <bgColor rgb="FFFFFF00"/>
        </patternFill>
      </fill>
    </dxf>
    <dxf>
      <font>
        <b val="0"/>
        <i/>
        <color theme="0" tint="-0.34998626667073579"/>
      </font>
    </dxf>
  </dxfs>
  <tableStyles count="0" defaultTableStyle="TableStyleMedium9" defaultPivotStyle="PivotStyleLight16"/>
  <colors>
    <mruColors>
      <color rgb="FFFFFFCC"/>
      <color rgb="FFDCE6F1"/>
      <color rgb="FFEBF1DE"/>
      <color rgb="FFCDFF8B"/>
      <color rgb="FFFFAFAF"/>
      <color rgb="FFFF7D7D"/>
      <color rgb="FFA0FF21"/>
      <color rgb="FF10FF21"/>
      <color rgb="FFFFFF00"/>
      <color rgb="FF0062A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1693545</xdr:colOff>
      <xdr:row>3</xdr:row>
      <xdr:rowOff>274320</xdr:rowOff>
    </xdr:to>
    <xdr:pic>
      <xdr:nvPicPr>
        <xdr:cNvPr id="2" name="Grafik 3" descr="C:\Users\Sysadmin\Desktop\Stick II\Hedaer.JP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798570" cy="7886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1693545</xdr:colOff>
      <xdr:row>3</xdr:row>
      <xdr:rowOff>274320</xdr:rowOff>
    </xdr:to>
    <xdr:pic>
      <xdr:nvPicPr>
        <xdr:cNvPr id="2" name="Grafik 3" descr="C:\Users\Sysadmin\Desktop\Stick II\Hedaer.JPG">
          <a:extLst>
            <a:ext uri="{FF2B5EF4-FFF2-40B4-BE49-F238E27FC236}">
              <a16:creationId xmlns:a16="http://schemas.microsoft.com/office/drawing/2014/main" id="{19AA7A03-472A-4A84-B227-F2DE4E855A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712845" cy="7600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205740</xdr:colOff>
      <xdr:row>5</xdr:row>
      <xdr:rowOff>144780</xdr:rowOff>
    </xdr:from>
    <xdr:to>
      <xdr:col>4</xdr:col>
      <xdr:colOff>922020</xdr:colOff>
      <xdr:row>7</xdr:row>
      <xdr:rowOff>76200</xdr:rowOff>
    </xdr:to>
    <xdr:pic>
      <xdr:nvPicPr>
        <xdr:cNvPr id="2" name="Grafik 3">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790700" y="982980"/>
          <a:ext cx="21717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320040</xdr:colOff>
      <xdr:row>8</xdr:row>
      <xdr:rowOff>22860</xdr:rowOff>
    </xdr:from>
    <xdr:to>
      <xdr:col>4</xdr:col>
      <xdr:colOff>548640</xdr:colOff>
      <xdr:row>9</xdr:row>
      <xdr:rowOff>38100</xdr:rowOff>
    </xdr:to>
    <xdr:pic>
      <xdr:nvPicPr>
        <xdr:cNvPr id="3" name="Grafik 4">
          <a:extLst>
            <a:ext uri="{FF2B5EF4-FFF2-40B4-BE49-F238E27FC236}">
              <a16:creationId xmlns:a16="http://schemas.microsoft.com/office/drawing/2014/main" id="{00000000-0008-0000-0900-000003000000}"/>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905000" y="1363980"/>
          <a:ext cx="181356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205740</xdr:colOff>
      <xdr:row>7</xdr:row>
      <xdr:rowOff>144780</xdr:rowOff>
    </xdr:from>
    <xdr:to>
      <xdr:col>4</xdr:col>
      <xdr:colOff>922020</xdr:colOff>
      <xdr:row>9</xdr:row>
      <xdr:rowOff>76200</xdr:rowOff>
    </xdr:to>
    <xdr:pic>
      <xdr:nvPicPr>
        <xdr:cNvPr id="2" name="Grafik 3">
          <a:extLst>
            <a:ext uri="{FF2B5EF4-FFF2-40B4-BE49-F238E27FC236}">
              <a16:creationId xmlns:a16="http://schemas.microsoft.com/office/drawing/2014/main" id="{3A98CCD8-CC1A-4B0E-B689-E3795F9B92E5}"/>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310640" y="963930"/>
          <a:ext cx="180213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320040</xdr:colOff>
      <xdr:row>10</xdr:row>
      <xdr:rowOff>22860</xdr:rowOff>
    </xdr:from>
    <xdr:to>
      <xdr:col>4</xdr:col>
      <xdr:colOff>548640</xdr:colOff>
      <xdr:row>11</xdr:row>
      <xdr:rowOff>38100</xdr:rowOff>
    </xdr:to>
    <xdr:pic>
      <xdr:nvPicPr>
        <xdr:cNvPr id="3" name="Grafik 4">
          <a:extLst>
            <a:ext uri="{FF2B5EF4-FFF2-40B4-BE49-F238E27FC236}">
              <a16:creationId xmlns:a16="http://schemas.microsoft.com/office/drawing/2014/main" id="{E7C8A7FC-F243-49FB-9719-324E2CAA22C0}"/>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424940" y="1327785"/>
          <a:ext cx="131445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mv.hs-duesseldorf.de/studium/studiengaenge/master-internationales-wirtschaftsingenieurwesen" TargetMode="External"/><Relationship Id="rId13" Type="http://schemas.openxmlformats.org/officeDocument/2006/relationships/hyperlink" Target="https://www.hs-duesseldorf.de/studium/beratung_und_kontakt/Seiten/StudienbueroIngenieurwissenschaften.aspx" TargetMode="External"/><Relationship Id="rId18" Type="http://schemas.openxmlformats.org/officeDocument/2006/relationships/hyperlink" Target="https://mv.hs-duesseldorf.de/studium/wahlmodule" TargetMode="External"/><Relationship Id="rId3" Type="http://schemas.openxmlformats.org/officeDocument/2006/relationships/hyperlink" Target="https://mv.hs-duesseldorf.de/studium/studiengaenge/bachelor-maschinenbau-produktentwicklung" TargetMode="External"/><Relationship Id="rId21" Type="http://schemas.openxmlformats.org/officeDocument/2006/relationships/hyperlink" Target="https://www.hs-duesseldorf.de/beratung" TargetMode="External"/><Relationship Id="rId7" Type="http://schemas.openxmlformats.org/officeDocument/2006/relationships/hyperlink" Target="https://mv.hs-duesseldorf.de/studium/studiengaenge/master-mechanical-engineering" TargetMode="External"/><Relationship Id="rId12" Type="http://schemas.openxmlformats.org/officeDocument/2006/relationships/hyperlink" Target="https://mv.hs-duesseldorf.de/profil_und_gremien/fachschaftsrat/Seiten/default.aspx" TargetMode="External"/><Relationship Id="rId17" Type="http://schemas.openxmlformats.org/officeDocument/2006/relationships/hyperlink" Target="https://mv.hs-duesseldorf.de/studium/stundenplaene/Seiten/default.aspx" TargetMode="External"/><Relationship Id="rId2" Type="http://schemas.openxmlformats.org/officeDocument/2006/relationships/hyperlink" Target="https://mv.hs-duesseldorf.de/studium/studiengaenge/bachelor-umwelt-und-verfahrenstechnik" TargetMode="External"/><Relationship Id="rId16" Type="http://schemas.openxmlformats.org/officeDocument/2006/relationships/hyperlink" Target="https://mv.hs-duesseldorf.de/verwaltung_und_service/termine" TargetMode="External"/><Relationship Id="rId20" Type="http://schemas.openxmlformats.org/officeDocument/2006/relationships/hyperlink" Target="https://www.hs-duesseldorf.de/studium/studierende" TargetMode="External"/><Relationship Id="rId1" Type="http://schemas.openxmlformats.org/officeDocument/2006/relationships/hyperlink" Target="https://mv.hs-duesseldorf.de/studium/studiengaenge/bachelor-energie-und-umwelttechnik" TargetMode="External"/><Relationship Id="rId6" Type="http://schemas.openxmlformats.org/officeDocument/2006/relationships/hyperlink" Target="https://mv.hs-duesseldorf.de/studium/studiengaenge/master-umweltingenieurwesen" TargetMode="External"/><Relationship Id="rId11" Type="http://schemas.openxmlformats.org/officeDocument/2006/relationships/hyperlink" Target="https://mv.hs-duesseldorf.de/" TargetMode="External"/><Relationship Id="rId5" Type="http://schemas.openxmlformats.org/officeDocument/2006/relationships/hyperlink" Target="https://mv.hs-duesseldorf.de/studium/studiengaenge/bachelor-wirtschaftsingenieurwesen-maschinenbau" TargetMode="External"/><Relationship Id="rId15" Type="http://schemas.openxmlformats.org/officeDocument/2006/relationships/hyperlink" Target="https://mv.hs-duesseldorf.de/studium/beratung/Fachstudienberatung" TargetMode="External"/><Relationship Id="rId23" Type="http://schemas.openxmlformats.org/officeDocument/2006/relationships/drawing" Target="../drawings/drawing1.xml"/><Relationship Id="rId10" Type="http://schemas.openxmlformats.org/officeDocument/2006/relationships/hyperlink" Target="https://moodle.hs-duesseldorf.de/course/index.php?categoryid=5" TargetMode="External"/><Relationship Id="rId19" Type="http://schemas.openxmlformats.org/officeDocument/2006/relationships/hyperlink" Target="https://mv.hs-duesseldorf.de/studium/pruefungsangelegenheiten/" TargetMode="External"/><Relationship Id="rId4" Type="http://schemas.openxmlformats.org/officeDocument/2006/relationships/hyperlink" Target="https://mv.hs-duesseldorf.de/studium/studiengaenge/bachelor-maschinenbau-produktionstechnik" TargetMode="External"/><Relationship Id="rId9" Type="http://schemas.openxmlformats.org/officeDocument/2006/relationships/hyperlink" Target="https://ossc.hs-duesseldorf.de/" TargetMode="External"/><Relationship Id="rId14" Type="http://schemas.openxmlformats.org/officeDocument/2006/relationships/hyperlink" Target="https://mv.hs-duesseldorf.de/studium/pruefungsangelegenheiten/formulare_und_vorlagen" TargetMode="External"/><Relationship Id="rId22"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https://mv.hs-duesseldorf.de/studium/pruefungsangelegenheiten/formulare_und_vorlagen" TargetMode="External"/><Relationship Id="rId2" Type="http://schemas.openxmlformats.org/officeDocument/2006/relationships/hyperlink" Target="https://mv.hs-duesseldorf.de/studium/studiengaenge/master-internationales-wirtschaftsingenieurwesen/modulhandbuch21" TargetMode="External"/><Relationship Id="rId1" Type="http://schemas.openxmlformats.org/officeDocument/2006/relationships/hyperlink" Target="https://www.hs-duesseldorf.de/studium/studierende/Seiten/PO/fb4.aspx" TargetMode="External"/><Relationship Id="rId5" Type="http://schemas.openxmlformats.org/officeDocument/2006/relationships/printerSettings" Target="../printerSettings/printerSettings10.bin"/><Relationship Id="rId4" Type="http://schemas.openxmlformats.org/officeDocument/2006/relationships/hyperlink" Target="https://mv.hs-duesseldorf.de/studium/fachgebiete/" TargetMode="Externa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3.xml"/><Relationship Id="rId1" Type="http://schemas.openxmlformats.org/officeDocument/2006/relationships/printerSettings" Target="../printerSettings/printerSettings11.bin"/><Relationship Id="rId4" Type="http://schemas.openxmlformats.org/officeDocument/2006/relationships/comments" Target="../comments6.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2.bin"/><Relationship Id="rId4" Type="http://schemas.openxmlformats.org/officeDocument/2006/relationships/comments" Target="../comments7.xml"/></Relationships>
</file>

<file path=xl/worksheets/_rels/sheet2.xml.rels><?xml version="1.0" encoding="UTF-8" standalone="yes"?>
<Relationships xmlns="http://schemas.openxmlformats.org/package/2006/relationships"><Relationship Id="rId8" Type="http://schemas.openxmlformats.org/officeDocument/2006/relationships/hyperlink" Target="https://ossc.hs-duesseldorf.de/" TargetMode="External"/><Relationship Id="rId13" Type="http://schemas.openxmlformats.org/officeDocument/2006/relationships/hyperlink" Target="https://mv.hs-duesseldorf.de/studium/pruefungsangelegenheiten/formulare_und_vorlagen" TargetMode="External"/><Relationship Id="rId18" Type="http://schemas.openxmlformats.org/officeDocument/2006/relationships/hyperlink" Target="https://mv.hs-duesseldorf.de/studium/pruefungsangelegenheiten/" TargetMode="External"/><Relationship Id="rId3" Type="http://schemas.openxmlformats.org/officeDocument/2006/relationships/hyperlink" Target="https://mv.hs-duesseldorf.de/studium/studiengaenge/bachelor-maschinenbau-produktentwicklung" TargetMode="External"/><Relationship Id="rId21" Type="http://schemas.openxmlformats.org/officeDocument/2006/relationships/hyperlink" Target="https://www.hs-duesseldorf.de/currentstudents/supportadvice" TargetMode="External"/><Relationship Id="rId7" Type="http://schemas.openxmlformats.org/officeDocument/2006/relationships/hyperlink" Target="https://mv.hs-duesseldorf.de/studium/studiengaenge/master-internationales-wirtschaftsingenieurwesen" TargetMode="External"/><Relationship Id="rId12" Type="http://schemas.openxmlformats.org/officeDocument/2006/relationships/hyperlink" Target="https://www.hs-duesseldorf.de/studium/beratung_und_kontakt/Seiten/StudienbueroIngenieurwissenschaften.aspx" TargetMode="External"/><Relationship Id="rId17" Type="http://schemas.openxmlformats.org/officeDocument/2006/relationships/hyperlink" Target="https://mv.hs-duesseldorf.de/studium/wahlmodule" TargetMode="External"/><Relationship Id="rId2" Type="http://schemas.openxmlformats.org/officeDocument/2006/relationships/hyperlink" Target="https://mv.hs-duesseldorf.de/studium/studiengaenge/bachelor-umwelt-und-verfahrenstechnik" TargetMode="External"/><Relationship Id="rId16" Type="http://schemas.openxmlformats.org/officeDocument/2006/relationships/hyperlink" Target="https://mv.hs-duesseldorf.de/studium/stundenplaene/Seiten/default.aspx" TargetMode="External"/><Relationship Id="rId20" Type="http://schemas.openxmlformats.org/officeDocument/2006/relationships/hyperlink" Target="https://www.hs-duesseldorf.de/currentstudents" TargetMode="External"/><Relationship Id="rId1" Type="http://schemas.openxmlformats.org/officeDocument/2006/relationships/hyperlink" Target="https://mv.hs-duesseldorf.de/studium/studiengaenge/bachelor-energie-und-umwelttechnik" TargetMode="External"/><Relationship Id="rId6" Type="http://schemas.openxmlformats.org/officeDocument/2006/relationships/hyperlink" Target="https://mv.hs-duesseldorf.de/studium/studiengaenge/master-mechanical-engineering" TargetMode="External"/><Relationship Id="rId11" Type="http://schemas.openxmlformats.org/officeDocument/2006/relationships/hyperlink" Target="https://mv.hs-duesseldorf.de/profil_und_gremien/fachschaftsrat/Seiten/default.aspx" TargetMode="External"/><Relationship Id="rId5" Type="http://schemas.openxmlformats.org/officeDocument/2006/relationships/hyperlink" Target="https://mv.hs-duesseldorf.de/studium/studiengaenge/bachelor-wirtschaftsingenieurwesen-maschinenbau" TargetMode="External"/><Relationship Id="rId15" Type="http://schemas.openxmlformats.org/officeDocument/2006/relationships/hyperlink" Target="https://mv.hs-duesseldorf.de/verwaltung_und_service/termine" TargetMode="External"/><Relationship Id="rId23" Type="http://schemas.openxmlformats.org/officeDocument/2006/relationships/drawing" Target="../drawings/drawing2.xml"/><Relationship Id="rId10" Type="http://schemas.openxmlformats.org/officeDocument/2006/relationships/hyperlink" Target="https://mv.hs-duesseldorf.de/" TargetMode="External"/><Relationship Id="rId19" Type="http://schemas.openxmlformats.org/officeDocument/2006/relationships/hyperlink" Target="https://mv.hs-duesseldorf.de/studium/studiengaenge/master-umweltingenieurwesen" TargetMode="External"/><Relationship Id="rId4" Type="http://schemas.openxmlformats.org/officeDocument/2006/relationships/hyperlink" Target="https://mv.hs-duesseldorf.de/studium/studiengaenge/bachelor-maschinenbau-produktionstechnik" TargetMode="External"/><Relationship Id="rId9" Type="http://schemas.openxmlformats.org/officeDocument/2006/relationships/hyperlink" Target="https://moodle.hs-duesseldorf.de/course/index.php?categoryid=5" TargetMode="External"/><Relationship Id="rId14" Type="http://schemas.openxmlformats.org/officeDocument/2006/relationships/hyperlink" Target="https://mv.hs-duesseldorf.de/studium/beratung/Fachstudienberatung" TargetMode="External"/><Relationship Id="rId22"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mv.hs-duesseldorf.de/studium/pruefungsangelegenheiten/formulare_und_vorlagen" TargetMode="External"/><Relationship Id="rId7" Type="http://schemas.openxmlformats.org/officeDocument/2006/relationships/comments" Target="../comments1.xml"/><Relationship Id="rId2" Type="http://schemas.openxmlformats.org/officeDocument/2006/relationships/hyperlink" Target="https://www.hs-duesseldorf.de/studium/studierende/Seiten/PO/fb4.aspx" TargetMode="External"/><Relationship Id="rId1" Type="http://schemas.openxmlformats.org/officeDocument/2006/relationships/hyperlink" Target="https://mv.hs-duesseldorf.de/studium/studiengaenge/bachelor-energie-und-umwelttechnik/modulhandbuch21" TargetMode="External"/><Relationship Id="rId6" Type="http://schemas.openxmlformats.org/officeDocument/2006/relationships/vmlDrawing" Target="../drawings/vmlDrawing1.vml"/><Relationship Id="rId5" Type="http://schemas.openxmlformats.org/officeDocument/2006/relationships/printerSettings" Target="../printerSettings/printerSettings3.bin"/><Relationship Id="rId4" Type="http://schemas.openxmlformats.org/officeDocument/2006/relationships/hyperlink" Target="https://mv.hs-duesseldorf.de/studium/fachgebiete/"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mv.hs-duesseldorf.de/studium/pruefungsangelegenheiten/formulare_und_vorlagen" TargetMode="External"/><Relationship Id="rId7" Type="http://schemas.openxmlformats.org/officeDocument/2006/relationships/comments" Target="../comments2.xml"/><Relationship Id="rId2" Type="http://schemas.openxmlformats.org/officeDocument/2006/relationships/hyperlink" Target="https://mv.hs-duesseldorf.de/studium/studiengaenge/bachelor-umwelt-und-verfahrenstechnik/modulhandbuch21" TargetMode="External"/><Relationship Id="rId1" Type="http://schemas.openxmlformats.org/officeDocument/2006/relationships/hyperlink" Target="https://www.hs-duesseldorf.de/studium/studierende/Seiten/PO/fb4.aspx" TargetMode="External"/><Relationship Id="rId6" Type="http://schemas.openxmlformats.org/officeDocument/2006/relationships/vmlDrawing" Target="../drawings/vmlDrawing2.vml"/><Relationship Id="rId5" Type="http://schemas.openxmlformats.org/officeDocument/2006/relationships/printerSettings" Target="../printerSettings/printerSettings4.bin"/><Relationship Id="rId4" Type="http://schemas.openxmlformats.org/officeDocument/2006/relationships/hyperlink" Target="https://mv.hs-duesseldorf.de/studium/fachgebiete/"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mv.hs-duesseldorf.de/studium/pruefungsangelegenheiten/formulare_und_vorlagen" TargetMode="External"/><Relationship Id="rId7" Type="http://schemas.openxmlformats.org/officeDocument/2006/relationships/comments" Target="../comments3.xml"/><Relationship Id="rId2" Type="http://schemas.openxmlformats.org/officeDocument/2006/relationships/hyperlink" Target="https://mv.hs-duesseldorf.de/studium/studiengaenge/bachelor-maschinenbau-produktentwicklung/modulhandbuch21" TargetMode="External"/><Relationship Id="rId1" Type="http://schemas.openxmlformats.org/officeDocument/2006/relationships/hyperlink" Target="https://www.hs-duesseldorf.de/studium/studierende/Seiten/PO/fb4.aspx" TargetMode="External"/><Relationship Id="rId6" Type="http://schemas.openxmlformats.org/officeDocument/2006/relationships/vmlDrawing" Target="../drawings/vmlDrawing3.vml"/><Relationship Id="rId5" Type="http://schemas.openxmlformats.org/officeDocument/2006/relationships/printerSettings" Target="../printerSettings/printerSettings5.bin"/><Relationship Id="rId4" Type="http://schemas.openxmlformats.org/officeDocument/2006/relationships/hyperlink" Target="https://mv.hs-duesseldorf.de/studium/fachgebiete/"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mv.hs-duesseldorf.de/studium/pruefungsangelegenheiten/formulare_und_vorlagen" TargetMode="External"/><Relationship Id="rId7" Type="http://schemas.openxmlformats.org/officeDocument/2006/relationships/comments" Target="../comments4.xml"/><Relationship Id="rId2" Type="http://schemas.openxmlformats.org/officeDocument/2006/relationships/hyperlink" Target="https://mv.hs-duesseldorf.de/studium/studiengaenge/bachelor-maschinenbau-produktionstechnik/modulhandbuch21" TargetMode="External"/><Relationship Id="rId1" Type="http://schemas.openxmlformats.org/officeDocument/2006/relationships/hyperlink" Target="https://www.hs-duesseldorf.de/studium/studierende/Seiten/PO/fb4.aspx" TargetMode="External"/><Relationship Id="rId6" Type="http://schemas.openxmlformats.org/officeDocument/2006/relationships/vmlDrawing" Target="../drawings/vmlDrawing4.vml"/><Relationship Id="rId5" Type="http://schemas.openxmlformats.org/officeDocument/2006/relationships/printerSettings" Target="../printerSettings/printerSettings6.bin"/><Relationship Id="rId4" Type="http://schemas.openxmlformats.org/officeDocument/2006/relationships/hyperlink" Target="https://mv.hs-duesseldorf.de/studium/fachgebiete/"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s://mv.hs-duesseldorf.de/studium/pruefungsangelegenheiten/formulare_und_vorlagen" TargetMode="External"/><Relationship Id="rId7" Type="http://schemas.openxmlformats.org/officeDocument/2006/relationships/comments" Target="../comments5.xml"/><Relationship Id="rId2" Type="http://schemas.openxmlformats.org/officeDocument/2006/relationships/hyperlink" Target="https://mv.hs-duesseldorf.de/studium/studiengaenge/bachelor-wirtschaftsingenieurwesen-maschinenbau/modulhandbuch21" TargetMode="External"/><Relationship Id="rId1" Type="http://schemas.openxmlformats.org/officeDocument/2006/relationships/hyperlink" Target="https://www.hs-duesseldorf.de/studium/studierende/Seiten/PO/fb4.aspx" TargetMode="External"/><Relationship Id="rId6" Type="http://schemas.openxmlformats.org/officeDocument/2006/relationships/vmlDrawing" Target="../drawings/vmlDrawing5.vml"/><Relationship Id="rId5" Type="http://schemas.openxmlformats.org/officeDocument/2006/relationships/printerSettings" Target="../printerSettings/printerSettings7.bin"/><Relationship Id="rId4" Type="http://schemas.openxmlformats.org/officeDocument/2006/relationships/hyperlink" Target="https://mv.hs-duesseldorf.de/studium/fachgebiete/"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s://mv.hs-duesseldorf.de/studium/pruefungsangelegenheiten/formulare_und_vorlagen" TargetMode="External"/><Relationship Id="rId2" Type="http://schemas.openxmlformats.org/officeDocument/2006/relationships/hyperlink" Target="https://www.hs-duesseldorf.de/studium/studierende/Seiten/PO/fb4.aspx" TargetMode="External"/><Relationship Id="rId1" Type="http://schemas.openxmlformats.org/officeDocument/2006/relationships/hyperlink" Target="https://mv.hs-duesseldorf.de/studium/studiengaenge/master-umweltingenieurwesen/Seiten/modulhandbuch.aspx" TargetMode="External"/><Relationship Id="rId5" Type="http://schemas.openxmlformats.org/officeDocument/2006/relationships/printerSettings" Target="../printerSettings/printerSettings8.bin"/><Relationship Id="rId4" Type="http://schemas.openxmlformats.org/officeDocument/2006/relationships/hyperlink" Target="https://mv.hs-duesseldorf.de/studium/fachgebiete/"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https://mv.hs-duesseldorf.de/studium/pruefungsangelegenheiten/formulare_und_vorlagen" TargetMode="External"/><Relationship Id="rId2" Type="http://schemas.openxmlformats.org/officeDocument/2006/relationships/hyperlink" Target="https://mv.hs-duesseldorf.de/studium/studiengaenge/master-mechanical-engineering/modulhandbuch21" TargetMode="External"/><Relationship Id="rId1" Type="http://schemas.openxmlformats.org/officeDocument/2006/relationships/hyperlink" Target="https://www.hs-duesseldorf.de/studium/studierende/Seiten/PO/fb4.aspx" TargetMode="External"/><Relationship Id="rId6" Type="http://schemas.openxmlformats.org/officeDocument/2006/relationships/printerSettings" Target="../printerSettings/printerSettings9.bin"/><Relationship Id="rId5" Type="http://schemas.openxmlformats.org/officeDocument/2006/relationships/hyperlink" Target="https://mv.hs-duesseldorf.de/studium/fachgebiete/" TargetMode="External"/><Relationship Id="rId4" Type="http://schemas.openxmlformats.org/officeDocument/2006/relationships/hyperlink" Target="https://www.hs-duesseldorf.de/studium/studierende/fb4-eng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OA501"/>
  <sheetViews>
    <sheetView tabSelected="1" zoomScaleNormal="100" workbookViewId="0">
      <selection activeCell="F6" sqref="F6"/>
    </sheetView>
  </sheetViews>
  <sheetFormatPr baseColWidth="10" defaultColWidth="11.42578125" defaultRowHeight="12.75"/>
  <cols>
    <col min="1" max="1" width="15.42578125" style="123" customWidth="1"/>
    <col min="2" max="2" width="14.85546875" style="123" customWidth="1"/>
    <col min="3" max="3" width="48.7109375" style="123" customWidth="1"/>
    <col min="4" max="4" width="35.5703125" style="123" customWidth="1"/>
    <col min="5" max="5" width="58.7109375" style="123" customWidth="1"/>
    <col min="6" max="6" width="33.28515625" style="123" customWidth="1"/>
    <col min="7" max="391" width="11.42578125" style="108"/>
    <col min="392" max="16384" width="11.42578125" style="123"/>
  </cols>
  <sheetData>
    <row r="1" spans="1:6">
      <c r="A1" s="88"/>
      <c r="B1" s="89"/>
      <c r="C1" s="89"/>
      <c r="D1" s="89"/>
      <c r="E1" s="89"/>
      <c r="F1" s="90"/>
    </row>
    <row r="2" spans="1:6">
      <c r="A2" s="91"/>
      <c r="B2" s="92"/>
      <c r="C2" s="92"/>
      <c r="D2" s="92"/>
      <c r="E2" s="92"/>
      <c r="F2" s="93"/>
    </row>
    <row r="3" spans="1:6">
      <c r="A3" s="91"/>
      <c r="B3" s="92"/>
      <c r="C3" s="92"/>
      <c r="D3" s="92"/>
      <c r="E3" s="92"/>
      <c r="F3" s="93"/>
    </row>
    <row r="4" spans="1:6" ht="22.9" customHeight="1" thickBot="1">
      <c r="A4" s="94"/>
      <c r="B4" s="95"/>
      <c r="C4" s="95"/>
      <c r="D4" s="95"/>
      <c r="E4" s="95"/>
      <c r="F4" s="96"/>
    </row>
    <row r="5" spans="1:6">
      <c r="A5" s="97"/>
      <c r="B5" s="98"/>
      <c r="C5" s="98"/>
      <c r="D5" s="98"/>
      <c r="E5" s="98"/>
      <c r="F5" s="99"/>
    </row>
    <row r="6" spans="1:6" ht="18">
      <c r="A6" s="100" t="s">
        <v>184</v>
      </c>
      <c r="B6" s="101"/>
      <c r="C6" s="101"/>
      <c r="D6" s="141"/>
      <c r="E6" s="138" t="s">
        <v>133</v>
      </c>
      <c r="F6" s="488" t="s">
        <v>226</v>
      </c>
    </row>
    <row r="7" spans="1:6">
      <c r="A7" s="102" t="s">
        <v>134</v>
      </c>
      <c r="B7" s="101"/>
      <c r="C7" s="103"/>
      <c r="D7" s="141"/>
      <c r="E7" s="138" t="s">
        <v>135</v>
      </c>
      <c r="F7" s="489">
        <v>123456</v>
      </c>
    </row>
    <row r="8" spans="1:6">
      <c r="A8" s="102" t="s">
        <v>390</v>
      </c>
      <c r="B8" s="104"/>
      <c r="C8" s="105" t="s">
        <v>389</v>
      </c>
      <c r="D8" s="141"/>
      <c r="E8" s="138"/>
      <c r="F8" s="490"/>
    </row>
    <row r="9" spans="1:6" ht="13.5" thickBot="1">
      <c r="A9" s="106"/>
      <c r="B9" s="107"/>
      <c r="C9" s="107"/>
      <c r="D9" s="107"/>
      <c r="E9" s="142" t="s">
        <v>225</v>
      </c>
      <c r="F9" s="409">
        <f ca="1">TODAY()</f>
        <v>45376</v>
      </c>
    </row>
    <row r="10" spans="1:6" ht="34.9" customHeight="1" thickBot="1">
      <c r="A10" s="139" t="s">
        <v>136</v>
      </c>
      <c r="B10" s="140" t="s">
        <v>137</v>
      </c>
      <c r="C10" s="304" t="s">
        <v>138</v>
      </c>
      <c r="D10" s="491" t="s">
        <v>159</v>
      </c>
      <c r="E10" s="305"/>
      <c r="F10" s="306"/>
    </row>
    <row r="11" spans="1:6">
      <c r="A11" s="127" t="s">
        <v>139</v>
      </c>
      <c r="B11" s="125" t="s">
        <v>140</v>
      </c>
      <c r="C11" s="126" t="s">
        <v>141</v>
      </c>
      <c r="D11" s="492"/>
      <c r="E11" s="143"/>
      <c r="F11" s="144"/>
    </row>
    <row r="12" spans="1:6">
      <c r="A12" s="128" t="s">
        <v>142</v>
      </c>
      <c r="B12" s="111" t="s">
        <v>140</v>
      </c>
      <c r="C12" s="112" t="s">
        <v>143</v>
      </c>
      <c r="D12" s="493" t="s">
        <v>160</v>
      </c>
      <c r="E12" s="146" t="s">
        <v>161</v>
      </c>
      <c r="F12" s="145"/>
    </row>
    <row r="13" spans="1:6">
      <c r="A13" s="129" t="s">
        <v>144</v>
      </c>
      <c r="B13" s="113" t="s">
        <v>140</v>
      </c>
      <c r="C13" s="114" t="s">
        <v>145</v>
      </c>
      <c r="D13" s="494" t="s">
        <v>162</v>
      </c>
      <c r="E13" s="146" t="s">
        <v>163</v>
      </c>
      <c r="F13" s="145"/>
    </row>
    <row r="14" spans="1:6">
      <c r="A14" s="129" t="s">
        <v>146</v>
      </c>
      <c r="B14" s="113" t="s">
        <v>140</v>
      </c>
      <c r="C14" s="114" t="s">
        <v>147</v>
      </c>
      <c r="D14" s="494" t="s">
        <v>164</v>
      </c>
      <c r="E14" s="146" t="s">
        <v>165</v>
      </c>
      <c r="F14" s="145"/>
    </row>
    <row r="15" spans="1:6">
      <c r="A15" s="130" t="s">
        <v>148</v>
      </c>
      <c r="B15" s="115" t="s">
        <v>140</v>
      </c>
      <c r="C15" s="116" t="s">
        <v>149</v>
      </c>
      <c r="D15" s="494" t="s">
        <v>166</v>
      </c>
      <c r="E15" s="146" t="s">
        <v>167</v>
      </c>
      <c r="F15" s="145"/>
    </row>
    <row r="16" spans="1:6">
      <c r="A16" s="131"/>
      <c r="B16" s="117"/>
      <c r="C16" s="110"/>
      <c r="D16" s="494" t="s">
        <v>168</v>
      </c>
      <c r="E16" s="146" t="s">
        <v>169</v>
      </c>
      <c r="F16" s="145"/>
    </row>
    <row r="17" spans="1:6">
      <c r="A17" s="1468" t="s">
        <v>372</v>
      </c>
      <c r="B17" s="1470" t="s">
        <v>150</v>
      </c>
      <c r="C17" s="1472" t="s">
        <v>371</v>
      </c>
      <c r="D17" s="493" t="s">
        <v>170</v>
      </c>
      <c r="E17" s="146" t="s">
        <v>171</v>
      </c>
      <c r="F17" s="145"/>
    </row>
    <row r="18" spans="1:6">
      <c r="A18" s="1469"/>
      <c r="B18" s="1471"/>
      <c r="C18" s="1473"/>
      <c r="D18" s="493" t="s">
        <v>172</v>
      </c>
      <c r="E18" s="146" t="s">
        <v>173</v>
      </c>
      <c r="F18" s="145"/>
    </row>
    <row r="19" spans="1:6">
      <c r="A19" s="1474" t="s">
        <v>151</v>
      </c>
      <c r="B19" s="1476" t="s">
        <v>150</v>
      </c>
      <c r="C19" s="1478" t="s">
        <v>152</v>
      </c>
      <c r="D19" s="493" t="s">
        <v>174</v>
      </c>
      <c r="E19" s="146" t="s">
        <v>175</v>
      </c>
      <c r="F19" s="145"/>
    </row>
    <row r="20" spans="1:6">
      <c r="A20" s="1475"/>
      <c r="B20" s="1477"/>
      <c r="C20" s="1479"/>
      <c r="D20" s="494" t="s">
        <v>176</v>
      </c>
      <c r="E20" s="146" t="s">
        <v>177</v>
      </c>
      <c r="F20" s="145"/>
    </row>
    <row r="21" spans="1:6">
      <c r="A21" s="1462" t="s">
        <v>153</v>
      </c>
      <c r="B21" s="1464" t="s">
        <v>150</v>
      </c>
      <c r="C21" s="1466" t="s">
        <v>154</v>
      </c>
      <c r="D21" s="493" t="s">
        <v>180</v>
      </c>
      <c r="E21" s="146" t="s">
        <v>382</v>
      </c>
      <c r="F21" s="145"/>
    </row>
    <row r="22" spans="1:6">
      <c r="A22" s="1463"/>
      <c r="B22" s="1465"/>
      <c r="C22" s="1467"/>
      <c r="D22" s="494" t="s">
        <v>178</v>
      </c>
      <c r="E22" s="146" t="s">
        <v>179</v>
      </c>
      <c r="F22" s="1449"/>
    </row>
    <row r="23" spans="1:6">
      <c r="A23" s="1446"/>
      <c r="B23" s="1447"/>
      <c r="C23" s="1448"/>
      <c r="D23" s="494" t="s">
        <v>378</v>
      </c>
      <c r="E23" s="146" t="s">
        <v>379</v>
      </c>
      <c r="F23" s="1449"/>
    </row>
    <row r="24" spans="1:6">
      <c r="A24" s="1446"/>
      <c r="B24" s="1447"/>
      <c r="C24" s="1448"/>
      <c r="D24" s="494" t="s">
        <v>380</v>
      </c>
      <c r="E24" s="146" t="s">
        <v>381</v>
      </c>
      <c r="F24" s="1449"/>
    </row>
    <row r="25" spans="1:6" ht="13.5" thickBot="1">
      <c r="A25" s="120"/>
      <c r="B25" s="121"/>
      <c r="C25" s="121"/>
      <c r="D25" s="1450"/>
      <c r="E25" s="1451"/>
      <c r="F25" s="1452"/>
    </row>
    <row r="26" spans="1:6">
      <c r="A26" s="132"/>
      <c r="B26" s="124"/>
      <c r="C26" s="124"/>
      <c r="D26" s="124"/>
      <c r="E26" s="110"/>
      <c r="F26" s="118"/>
    </row>
    <row r="27" spans="1:6">
      <c r="A27" s="133"/>
      <c r="B27" s="119" t="s">
        <v>155</v>
      </c>
      <c r="C27" s="108"/>
      <c r="D27" s="108"/>
      <c r="E27" s="108"/>
      <c r="F27" s="109"/>
    </row>
    <row r="28" spans="1:6" ht="13.5" thickBot="1">
      <c r="A28" s="120"/>
      <c r="B28" s="121"/>
      <c r="C28" s="121"/>
      <c r="D28" s="121"/>
      <c r="E28" s="121"/>
      <c r="F28" s="122"/>
    </row>
    <row r="29" spans="1:6">
      <c r="A29" s="321"/>
      <c r="B29" s="322"/>
      <c r="C29" s="322"/>
      <c r="D29" s="322"/>
      <c r="E29" s="322"/>
      <c r="F29" s="323"/>
    </row>
    <row r="30" spans="1:6">
      <c r="A30" s="321" t="s">
        <v>156</v>
      </c>
      <c r="B30" s="322"/>
      <c r="C30" s="322"/>
      <c r="D30" s="322"/>
      <c r="E30" s="322"/>
      <c r="F30" s="323"/>
    </row>
    <row r="31" spans="1:6">
      <c r="A31" s="321" t="s">
        <v>157</v>
      </c>
      <c r="B31" s="322"/>
      <c r="C31" s="322"/>
      <c r="D31" s="322"/>
      <c r="E31" s="324"/>
      <c r="F31" s="323"/>
    </row>
    <row r="32" spans="1:6">
      <c r="A32" s="325" t="s">
        <v>158</v>
      </c>
      <c r="B32" s="322"/>
      <c r="C32" s="326"/>
      <c r="D32" s="324"/>
      <c r="E32" s="322"/>
      <c r="F32" s="323"/>
    </row>
    <row r="33" spans="1:6">
      <c r="A33" s="321"/>
      <c r="B33" s="322"/>
      <c r="C33" s="322"/>
      <c r="D33" s="322"/>
      <c r="E33" s="322"/>
      <c r="F33" s="323"/>
    </row>
    <row r="34" spans="1:6">
      <c r="A34" s="327" t="s">
        <v>224</v>
      </c>
      <c r="B34" s="322"/>
      <c r="C34" s="328"/>
      <c r="D34" s="322"/>
      <c r="E34" s="322"/>
      <c r="F34" s="323"/>
    </row>
    <row r="35" spans="1:6">
      <c r="A35" s="325" t="s">
        <v>205</v>
      </c>
      <c r="B35" s="322"/>
      <c r="C35" s="324"/>
      <c r="D35" s="322"/>
      <c r="E35" s="322"/>
      <c r="F35" s="323"/>
    </row>
    <row r="36" spans="1:6" ht="13.5" thickBot="1">
      <c r="A36" s="329"/>
      <c r="B36" s="330"/>
      <c r="C36" s="330"/>
      <c r="D36" s="330"/>
      <c r="E36" s="330"/>
      <c r="F36" s="331"/>
    </row>
    <row r="37" spans="1:6" s="108" customFormat="1"/>
    <row r="38" spans="1:6" s="108" customFormat="1"/>
    <row r="39" spans="1:6" s="108" customFormat="1"/>
    <row r="40" spans="1:6" s="108" customFormat="1"/>
    <row r="41" spans="1:6" s="108" customFormat="1"/>
    <row r="42" spans="1:6" s="108" customFormat="1"/>
    <row r="43" spans="1:6" s="108" customFormat="1"/>
    <row r="44" spans="1:6" s="108" customFormat="1"/>
    <row r="45" spans="1:6" s="108" customFormat="1"/>
    <row r="46" spans="1:6" s="108" customFormat="1"/>
    <row r="47" spans="1:6" s="108" customFormat="1"/>
    <row r="48" spans="1:6" s="108" customFormat="1"/>
    <row r="49" s="108" customFormat="1"/>
    <row r="50" s="108" customFormat="1"/>
    <row r="51" s="108" customFormat="1"/>
    <row r="52" s="108" customFormat="1"/>
    <row r="53" s="108" customFormat="1"/>
    <row r="54" s="108" customFormat="1"/>
    <row r="55" s="108" customFormat="1"/>
    <row r="56" s="108" customFormat="1"/>
    <row r="57" s="108" customFormat="1"/>
    <row r="58" s="108" customFormat="1"/>
    <row r="59" s="108" customFormat="1"/>
    <row r="60" s="108" customFormat="1"/>
    <row r="61" s="108" customFormat="1"/>
    <row r="62" s="108" customFormat="1"/>
    <row r="63" s="108" customFormat="1"/>
    <row r="64" s="108" customFormat="1"/>
    <row r="65" s="108" customFormat="1"/>
    <row r="66" s="108" customFormat="1"/>
    <row r="67" s="108" customFormat="1"/>
    <row r="68" s="108" customFormat="1"/>
    <row r="69" s="108" customFormat="1"/>
    <row r="70" s="108" customFormat="1"/>
    <row r="71" s="108" customFormat="1"/>
    <row r="72" s="108" customFormat="1"/>
    <row r="73" s="108" customFormat="1"/>
    <row r="74" s="108" customFormat="1"/>
    <row r="75" s="108" customFormat="1"/>
    <row r="76" s="108" customFormat="1"/>
    <row r="77" s="108" customFormat="1"/>
    <row r="78" s="108" customFormat="1"/>
    <row r="79" s="108" customFormat="1"/>
    <row r="80" s="108" customFormat="1"/>
    <row r="81" s="108" customFormat="1"/>
    <row r="82" s="108" customFormat="1"/>
    <row r="83" s="108" customFormat="1"/>
    <row r="84" s="108" customFormat="1"/>
    <row r="85" s="108" customFormat="1"/>
    <row r="86" s="108" customFormat="1"/>
    <row r="87" s="108" customFormat="1"/>
    <row r="88" s="108" customFormat="1"/>
    <row r="89" s="108" customFormat="1"/>
    <row r="90" s="108" customFormat="1"/>
    <row r="91" s="108" customFormat="1"/>
    <row r="92" s="108" customFormat="1"/>
    <row r="93" s="108" customFormat="1"/>
    <row r="94" s="108" customFormat="1"/>
    <row r="95" s="108" customFormat="1"/>
    <row r="96" s="108" customFormat="1"/>
    <row r="97" s="108" customFormat="1"/>
    <row r="98" s="108" customFormat="1"/>
    <row r="99" s="108" customFormat="1"/>
    <row r="100" s="108" customFormat="1"/>
    <row r="101" s="108" customFormat="1"/>
    <row r="102" s="108" customFormat="1"/>
    <row r="103" s="108" customFormat="1"/>
    <row r="104" s="108" customFormat="1"/>
    <row r="105" s="108" customFormat="1"/>
    <row r="106" s="108" customFormat="1"/>
    <row r="107" s="108" customFormat="1"/>
    <row r="108" s="108" customFormat="1"/>
    <row r="109" s="108" customFormat="1"/>
    <row r="110" s="108" customFormat="1"/>
    <row r="111" s="108" customFormat="1"/>
    <row r="112" s="108" customFormat="1"/>
    <row r="113" s="108" customFormat="1"/>
    <row r="114" s="108" customFormat="1"/>
    <row r="115" s="108" customFormat="1"/>
    <row r="116" s="108" customFormat="1"/>
    <row r="117" s="108" customFormat="1"/>
    <row r="118" s="108" customFormat="1"/>
    <row r="119" s="108" customFormat="1"/>
    <row r="120" s="108" customFormat="1"/>
    <row r="121" s="108" customFormat="1"/>
    <row r="122" s="108" customFormat="1"/>
    <row r="123" s="108" customFormat="1"/>
    <row r="124" s="108" customFormat="1"/>
    <row r="125" s="108" customFormat="1"/>
    <row r="126" s="108" customFormat="1"/>
    <row r="127" s="108" customFormat="1"/>
    <row r="128" s="108" customFormat="1"/>
    <row r="129" s="108" customFormat="1"/>
    <row r="130" s="108" customFormat="1"/>
    <row r="131" s="108" customFormat="1"/>
    <row r="132" s="108" customFormat="1"/>
    <row r="133" s="108" customFormat="1"/>
    <row r="134" s="108" customFormat="1"/>
    <row r="135" s="108" customFormat="1"/>
    <row r="136" s="108" customFormat="1"/>
    <row r="137" s="108" customFormat="1"/>
    <row r="138" s="108" customFormat="1"/>
    <row r="139" s="108" customFormat="1"/>
    <row r="140" s="108" customFormat="1"/>
    <row r="141" s="108" customFormat="1"/>
    <row r="142" s="108" customFormat="1"/>
    <row r="143" s="108" customFormat="1"/>
    <row r="144" s="108" customFormat="1"/>
    <row r="145" s="108" customFormat="1"/>
    <row r="146" s="108" customFormat="1"/>
    <row r="147" s="108" customFormat="1"/>
    <row r="148" s="108" customFormat="1"/>
    <row r="149" s="108" customFormat="1"/>
    <row r="150" s="108" customFormat="1"/>
    <row r="151" s="108" customFormat="1"/>
    <row r="152" s="108" customFormat="1"/>
    <row r="153" s="108" customFormat="1"/>
    <row r="154" s="108" customFormat="1"/>
    <row r="155" s="108" customFormat="1"/>
    <row r="156" s="108" customFormat="1"/>
    <row r="157" s="108" customFormat="1"/>
    <row r="158" s="108" customFormat="1"/>
    <row r="159" s="108" customFormat="1"/>
    <row r="160" s="108" customFormat="1"/>
    <row r="161" s="108" customFormat="1"/>
    <row r="162" s="108" customFormat="1"/>
    <row r="163" s="108" customFormat="1"/>
    <row r="164" s="108" customFormat="1"/>
    <row r="165" s="108" customFormat="1"/>
    <row r="166" s="108" customFormat="1"/>
    <row r="167" s="108" customFormat="1"/>
    <row r="168" s="108" customFormat="1"/>
    <row r="169" s="108" customFormat="1"/>
    <row r="170" s="108" customFormat="1"/>
    <row r="171" s="108" customFormat="1"/>
    <row r="172" s="108" customFormat="1"/>
    <row r="173" s="108" customFormat="1"/>
    <row r="174" s="108" customFormat="1"/>
    <row r="175" s="108" customFormat="1"/>
    <row r="176" s="108" customFormat="1"/>
    <row r="177" s="108" customFormat="1"/>
    <row r="178" s="108" customFormat="1"/>
    <row r="179" s="108" customFormat="1"/>
    <row r="180" s="108" customFormat="1"/>
    <row r="181" s="108" customFormat="1"/>
    <row r="182" s="108" customFormat="1"/>
    <row r="183" s="108" customFormat="1"/>
    <row r="184" s="108" customFormat="1"/>
    <row r="185" s="108" customFormat="1"/>
    <row r="186" s="108" customFormat="1"/>
    <row r="187" s="108" customFormat="1"/>
    <row r="188" s="108" customFormat="1"/>
    <row r="189" s="108" customFormat="1"/>
    <row r="190" s="108" customFormat="1"/>
    <row r="191" s="108" customFormat="1"/>
    <row r="192" s="108" customFormat="1"/>
    <row r="193" s="108" customFormat="1"/>
    <row r="194" s="108" customFormat="1"/>
    <row r="195" s="108" customFormat="1"/>
    <row r="196" s="108" customFormat="1"/>
    <row r="197" s="108" customFormat="1"/>
    <row r="198" s="108" customFormat="1"/>
    <row r="199" s="108" customFormat="1"/>
    <row r="200" s="108" customFormat="1"/>
    <row r="201" s="108" customFormat="1"/>
    <row r="202" s="108" customFormat="1"/>
    <row r="203" s="108" customFormat="1"/>
    <row r="204" s="108" customFormat="1"/>
    <row r="205" s="108" customFormat="1"/>
    <row r="206" s="108" customFormat="1"/>
    <row r="207" s="108" customFormat="1"/>
    <row r="208" s="108" customFormat="1"/>
    <row r="209" s="108" customFormat="1"/>
    <row r="210" s="108" customFormat="1"/>
    <row r="211" s="108" customFormat="1"/>
    <row r="212" s="108" customFormat="1"/>
    <row r="213" s="108" customFormat="1"/>
    <row r="214" s="108" customFormat="1"/>
    <row r="215" s="108" customFormat="1"/>
    <row r="216" s="108" customFormat="1"/>
    <row r="217" s="108" customFormat="1"/>
    <row r="218" s="108" customFormat="1"/>
    <row r="219" s="108" customFormat="1"/>
    <row r="220" s="108" customFormat="1"/>
    <row r="221" s="108" customFormat="1"/>
    <row r="222" s="108" customFormat="1"/>
    <row r="223" s="108" customFormat="1"/>
    <row r="224" s="108" customFormat="1"/>
    <row r="225" s="108" customFormat="1"/>
    <row r="226" s="108" customFormat="1"/>
    <row r="227" s="108" customFormat="1"/>
    <row r="228" s="108" customFormat="1"/>
    <row r="229" s="108" customFormat="1"/>
    <row r="230" s="108" customFormat="1"/>
    <row r="231" s="108" customFormat="1"/>
    <row r="232" s="108" customFormat="1"/>
    <row r="233" s="108" customFormat="1"/>
    <row r="234" s="108" customFormat="1"/>
    <row r="235" s="108" customFormat="1"/>
    <row r="236" s="108" customFormat="1"/>
    <row r="237" s="108" customFormat="1"/>
    <row r="238" s="108" customFormat="1"/>
    <row r="239" s="108" customFormat="1"/>
    <row r="240" s="108" customFormat="1"/>
    <row r="241" s="108" customFormat="1"/>
    <row r="242" s="108" customFormat="1"/>
    <row r="243" s="108" customFormat="1"/>
    <row r="244" s="108" customFormat="1"/>
    <row r="245" s="108" customFormat="1"/>
    <row r="246" s="108" customFormat="1"/>
    <row r="247" s="108" customFormat="1"/>
    <row r="248" s="108" customFormat="1"/>
    <row r="249" s="108" customFormat="1"/>
    <row r="250" s="108" customFormat="1"/>
    <row r="251" s="108" customFormat="1"/>
    <row r="252" s="108" customFormat="1"/>
    <row r="253" s="108" customFormat="1"/>
    <row r="254" s="108" customFormat="1"/>
    <row r="255" s="108" customFormat="1"/>
    <row r="256" s="108" customFormat="1"/>
    <row r="257" s="108" customFormat="1"/>
    <row r="258" s="108" customFormat="1"/>
    <row r="259" s="108" customFormat="1"/>
    <row r="260" s="108" customFormat="1"/>
    <row r="261" s="108" customFormat="1"/>
    <row r="262" s="108" customFormat="1"/>
    <row r="263" s="108" customFormat="1"/>
    <row r="264" s="108" customFormat="1"/>
    <row r="265" s="108" customFormat="1"/>
    <row r="266" s="108" customFormat="1"/>
    <row r="267" s="108" customFormat="1"/>
    <row r="268" s="108" customFormat="1"/>
    <row r="269" s="108" customFormat="1"/>
    <row r="270" s="108" customFormat="1"/>
    <row r="271" s="108" customFormat="1"/>
    <row r="272" s="108" customFormat="1"/>
    <row r="273" s="108" customFormat="1"/>
    <row r="274" s="108" customFormat="1"/>
    <row r="275" s="108" customFormat="1"/>
    <row r="276" s="108" customFormat="1"/>
    <row r="277" s="108" customFormat="1"/>
    <row r="278" s="108" customFormat="1"/>
    <row r="279" s="108" customFormat="1"/>
    <row r="280" s="108" customFormat="1"/>
    <row r="281" s="108" customFormat="1"/>
    <row r="282" s="108" customFormat="1"/>
    <row r="283" s="108" customFormat="1"/>
    <row r="284" s="108" customFormat="1"/>
    <row r="285" s="108" customFormat="1"/>
    <row r="286" s="108" customFormat="1"/>
    <row r="287" s="108" customFormat="1"/>
    <row r="288" s="108" customFormat="1"/>
    <row r="289" s="108" customFormat="1"/>
    <row r="290" s="108" customFormat="1"/>
    <row r="291" s="108" customFormat="1"/>
    <row r="292" s="108" customFormat="1"/>
    <row r="293" s="108" customFormat="1"/>
    <row r="294" s="108" customFormat="1"/>
    <row r="295" s="108" customFormat="1"/>
    <row r="296" s="108" customFormat="1"/>
    <row r="297" s="108" customFormat="1"/>
    <row r="298" s="108" customFormat="1"/>
    <row r="299" s="108" customFormat="1"/>
    <row r="300" s="108" customFormat="1"/>
    <row r="301" s="108" customFormat="1"/>
    <row r="302" s="108" customFormat="1"/>
    <row r="303" s="108" customFormat="1"/>
    <row r="304" s="108" customFormat="1"/>
    <row r="305" s="108" customFormat="1"/>
    <row r="306" s="108" customFormat="1"/>
    <row r="307" s="108" customFormat="1"/>
    <row r="308" s="108" customFormat="1"/>
    <row r="309" s="108" customFormat="1"/>
    <row r="310" s="108" customFormat="1"/>
    <row r="311" s="108" customFormat="1"/>
    <row r="312" s="108" customFormat="1"/>
    <row r="313" s="108" customFormat="1"/>
    <row r="314" s="108" customFormat="1"/>
    <row r="315" s="108" customFormat="1"/>
    <row r="316" s="108" customFormat="1"/>
    <row r="317" s="108" customFormat="1"/>
    <row r="318" s="108" customFormat="1"/>
    <row r="319" s="108" customFormat="1"/>
    <row r="320" s="108" customFormat="1"/>
    <row r="321" s="108" customFormat="1"/>
    <row r="322" s="108" customFormat="1"/>
    <row r="323" s="108" customFormat="1"/>
    <row r="324" s="108" customFormat="1"/>
    <row r="325" s="108" customFormat="1"/>
    <row r="326" s="108" customFormat="1"/>
    <row r="327" s="108" customFormat="1"/>
    <row r="328" s="108" customFormat="1"/>
    <row r="329" s="108" customFormat="1"/>
    <row r="330" s="108" customFormat="1"/>
    <row r="331" s="108" customFormat="1"/>
    <row r="332" s="108" customFormat="1"/>
    <row r="333" s="108" customFormat="1"/>
    <row r="334" s="108" customFormat="1"/>
    <row r="335" s="108" customFormat="1"/>
    <row r="336" s="108" customFormat="1"/>
    <row r="337" s="108" customFormat="1"/>
    <row r="338" s="108" customFormat="1"/>
    <row r="339" s="108" customFormat="1"/>
    <row r="340" s="108" customFormat="1"/>
    <row r="341" s="108" customFormat="1"/>
    <row r="342" s="108" customFormat="1"/>
    <row r="343" s="108" customFormat="1"/>
    <row r="344" s="108" customFormat="1"/>
    <row r="345" s="108" customFormat="1"/>
    <row r="346" s="108" customFormat="1"/>
    <row r="347" s="108" customFormat="1"/>
    <row r="348" s="108" customFormat="1"/>
    <row r="349" s="108" customFormat="1"/>
    <row r="350" s="108" customFormat="1"/>
    <row r="351" s="108" customFormat="1"/>
    <row r="352" s="108" customFormat="1"/>
    <row r="353" s="108" customFormat="1"/>
    <row r="354" s="108" customFormat="1"/>
    <row r="355" s="108" customFormat="1"/>
    <row r="356" s="108" customFormat="1"/>
    <row r="357" s="108" customFormat="1"/>
    <row r="358" s="108" customFormat="1"/>
    <row r="359" s="108" customFormat="1"/>
    <row r="360" s="108" customFormat="1"/>
    <row r="361" s="108" customFormat="1"/>
    <row r="362" s="108" customFormat="1"/>
    <row r="363" s="108" customFormat="1"/>
    <row r="364" s="108" customFormat="1"/>
    <row r="365" s="108" customFormat="1"/>
    <row r="366" s="108" customFormat="1"/>
    <row r="367" s="108" customFormat="1"/>
    <row r="368" s="108" customFormat="1"/>
    <row r="369" s="108" customFormat="1"/>
    <row r="370" s="108" customFormat="1"/>
    <row r="371" s="108" customFormat="1"/>
    <row r="372" s="108" customFormat="1"/>
    <row r="373" s="108" customFormat="1"/>
    <row r="374" s="108" customFormat="1"/>
    <row r="375" s="108" customFormat="1"/>
    <row r="376" s="108" customFormat="1"/>
    <row r="377" s="108" customFormat="1"/>
    <row r="378" s="108" customFormat="1"/>
    <row r="379" s="108" customFormat="1"/>
    <row r="380" s="108" customFormat="1"/>
    <row r="381" s="108" customFormat="1"/>
    <row r="382" s="108" customFormat="1"/>
    <row r="383" s="108" customFormat="1"/>
    <row r="384" s="108" customFormat="1"/>
    <row r="385" s="108" customFormat="1"/>
    <row r="386" s="108" customFormat="1"/>
    <row r="387" s="108" customFormat="1"/>
    <row r="388" s="108" customFormat="1"/>
    <row r="389" s="108" customFormat="1"/>
    <row r="390" s="108" customFormat="1"/>
    <row r="391" s="108" customFormat="1"/>
    <row r="392" s="108" customFormat="1"/>
    <row r="393" s="108" customFormat="1"/>
    <row r="394" s="108" customFormat="1"/>
    <row r="395" s="108" customFormat="1"/>
    <row r="396" s="108" customFormat="1"/>
    <row r="397" s="108" customFormat="1"/>
    <row r="398" s="108" customFormat="1"/>
    <row r="399" s="108" customFormat="1"/>
    <row r="400" s="108" customFormat="1"/>
    <row r="401" s="108" customFormat="1"/>
    <row r="402" s="108" customFormat="1"/>
    <row r="403" s="108" customFormat="1"/>
    <row r="404" s="108" customFormat="1"/>
    <row r="405" s="108" customFormat="1"/>
    <row r="406" s="108" customFormat="1"/>
    <row r="407" s="108" customFormat="1"/>
    <row r="408" s="108" customFormat="1"/>
    <row r="409" s="108" customFormat="1"/>
    <row r="410" s="108" customFormat="1"/>
    <row r="411" s="108" customFormat="1"/>
    <row r="412" s="108" customFormat="1"/>
    <row r="413" s="108" customFormat="1"/>
    <row r="414" s="108" customFormat="1"/>
    <row r="415" s="108" customFormat="1"/>
    <row r="416" s="108" customFormat="1"/>
    <row r="417" s="108" customFormat="1"/>
    <row r="418" s="108" customFormat="1"/>
    <row r="419" s="108" customFormat="1"/>
    <row r="420" s="108" customFormat="1"/>
    <row r="421" s="108" customFormat="1"/>
    <row r="422" s="108" customFormat="1"/>
    <row r="423" s="108" customFormat="1"/>
    <row r="424" s="108" customFormat="1"/>
    <row r="425" s="108" customFormat="1"/>
    <row r="426" s="108" customFormat="1"/>
    <row r="427" s="108" customFormat="1"/>
    <row r="428" s="108" customFormat="1"/>
    <row r="429" s="108" customFormat="1"/>
    <row r="430" s="108" customFormat="1"/>
    <row r="431" s="108" customFormat="1"/>
    <row r="432" s="108" customFormat="1"/>
    <row r="433" s="108" customFormat="1"/>
    <row r="434" s="108" customFormat="1"/>
    <row r="435" s="108" customFormat="1"/>
    <row r="436" s="108" customFormat="1"/>
    <row r="437" s="108" customFormat="1"/>
    <row r="438" s="108" customFormat="1"/>
    <row r="439" s="108" customFormat="1"/>
    <row r="440" s="108" customFormat="1"/>
    <row r="441" s="108" customFormat="1"/>
    <row r="442" s="108" customFormat="1"/>
    <row r="443" s="108" customFormat="1"/>
    <row r="444" s="108" customFormat="1"/>
    <row r="445" s="108" customFormat="1"/>
    <row r="446" s="108" customFormat="1"/>
    <row r="447" s="108" customFormat="1"/>
    <row r="448" s="108" customFormat="1"/>
    <row r="449" s="108" customFormat="1"/>
    <row r="450" s="108" customFormat="1"/>
    <row r="451" s="108" customFormat="1"/>
    <row r="452" s="108" customFormat="1"/>
    <row r="453" s="108" customFormat="1"/>
    <row r="454" s="108" customFormat="1"/>
    <row r="455" s="108" customFormat="1"/>
    <row r="456" s="108" customFormat="1"/>
    <row r="457" s="108" customFormat="1"/>
    <row r="458" s="108" customFormat="1"/>
    <row r="459" s="108" customFormat="1"/>
    <row r="460" s="108" customFormat="1"/>
    <row r="461" s="108" customFormat="1"/>
    <row r="462" s="108" customFormat="1"/>
    <row r="463" s="108" customFormat="1"/>
    <row r="464" s="108" customFormat="1"/>
    <row r="465" s="108" customFormat="1"/>
    <row r="466" s="108" customFormat="1"/>
    <row r="467" s="108" customFormat="1"/>
    <row r="468" s="108" customFormat="1"/>
    <row r="469" s="108" customFormat="1"/>
    <row r="470" s="108" customFormat="1"/>
    <row r="471" s="108" customFormat="1"/>
    <row r="472" s="108" customFormat="1"/>
    <row r="473" s="108" customFormat="1"/>
    <row r="474" s="108" customFormat="1"/>
    <row r="475" s="108" customFormat="1"/>
    <row r="476" s="108" customFormat="1"/>
    <row r="477" s="108" customFormat="1"/>
    <row r="478" s="108" customFormat="1"/>
    <row r="479" s="108" customFormat="1"/>
    <row r="480" s="108" customFormat="1"/>
    <row r="481" s="108" customFormat="1"/>
    <row r="482" s="108" customFormat="1"/>
    <row r="483" s="108" customFormat="1"/>
    <row r="484" s="108" customFormat="1"/>
    <row r="485" s="108" customFormat="1"/>
    <row r="486" s="108" customFormat="1"/>
    <row r="487" s="108" customFormat="1"/>
    <row r="488" s="108" customFormat="1"/>
    <row r="489" s="108" customFormat="1"/>
    <row r="490" s="108" customFormat="1"/>
    <row r="491" s="108" customFormat="1"/>
    <row r="492" s="108" customFormat="1"/>
    <row r="493" s="108" customFormat="1"/>
    <row r="494" s="108" customFormat="1"/>
    <row r="495" s="108" customFormat="1"/>
    <row r="496" s="108" customFormat="1"/>
    <row r="497" s="108" customFormat="1"/>
    <row r="498" s="108" customFormat="1"/>
    <row r="499" s="108" customFormat="1"/>
    <row r="500" s="108" customFormat="1"/>
    <row r="501" s="108" customFormat="1"/>
  </sheetData>
  <mergeCells count="9">
    <mergeCell ref="A21:A22"/>
    <mergeCell ref="B21:B22"/>
    <mergeCell ref="C21:C22"/>
    <mergeCell ref="A17:A18"/>
    <mergeCell ref="B17:B18"/>
    <mergeCell ref="C17:C18"/>
    <mergeCell ref="A19:A20"/>
    <mergeCell ref="B19:B20"/>
    <mergeCell ref="C19:C20"/>
  </mergeCells>
  <dataValidations count="1">
    <dataValidation type="list" allowBlank="1" showInputMessage="1" showErrorMessage="1" sqref="F65518 F131054 F196590 F262126 F327662 F393198 F458734 F524270 F589806 F655342 F720878 F786414 F851950 F917486 F983022" xr:uid="{00000000-0002-0000-0000-000000000000}">
      <formula1>"Wintersemester, Sommersemester"</formula1>
    </dataValidation>
  </dataValidations>
  <hyperlinks>
    <hyperlink ref="A17" location="'Master SET'!A1" display="SET" xr:uid="{00000000-0004-0000-0000-000000000000}"/>
    <hyperlink ref="A19" location="'Master ME'!A1" display="ME" xr:uid="{00000000-0004-0000-0000-000001000000}"/>
    <hyperlink ref="A21" location="'Master IWI'!A1" display="IWI" xr:uid="{00000000-0004-0000-0000-000002000000}"/>
    <hyperlink ref="A12" location="'Bachelor UVT'!V13" display="UVT" xr:uid="{00000000-0004-0000-0000-000003000000}"/>
    <hyperlink ref="A11" location="'Bachelor EUT'!V13" display="EUT" xr:uid="{00000000-0004-0000-0000-000004000000}"/>
    <hyperlink ref="A13" location="'Bachelor MPE'!V13" display="MPE" xr:uid="{00000000-0004-0000-0000-000005000000}"/>
    <hyperlink ref="A14" location="'Bachelor MPT'!V13" display="MPT" xr:uid="{00000000-0004-0000-0000-000006000000}"/>
    <hyperlink ref="A15" location="'Bachelor WIM '!V13" display="WIM" xr:uid="{00000000-0004-0000-0000-000007000000}"/>
    <hyperlink ref="C11" r:id="rId1" display="https://mv.hs-duesseldorf.de/studium/studiengaenge/bachelor-energie-und-umwelttechnik" xr:uid="{00000000-0004-0000-0000-000008000000}"/>
    <hyperlink ref="C12" r:id="rId2" xr:uid="{00000000-0004-0000-0000-000009000000}"/>
    <hyperlink ref="C13" r:id="rId3" xr:uid="{00000000-0004-0000-0000-00000A000000}"/>
    <hyperlink ref="C14" r:id="rId4" xr:uid="{00000000-0004-0000-0000-00000B000000}"/>
    <hyperlink ref="C15" r:id="rId5" xr:uid="{00000000-0004-0000-0000-00000C000000}"/>
    <hyperlink ref="C17:C18" r:id="rId6" display="Umweltingenieurwesen" xr:uid="{00000000-0004-0000-0000-00000D000000}"/>
    <hyperlink ref="C19:C20" r:id="rId7" display="Mechanical Engineering" xr:uid="{00000000-0004-0000-0000-00000E000000}"/>
    <hyperlink ref="C21:C22" r:id="rId8" display="Internationales Wirtschaftsingenieurwesen" xr:uid="{00000000-0004-0000-0000-00000F000000}"/>
    <hyperlink ref="D21" r:id="rId9" xr:uid="{00000000-0004-0000-0000-000010000000}"/>
    <hyperlink ref="D22" r:id="rId10" xr:uid="{00000000-0004-0000-0000-000011000000}"/>
    <hyperlink ref="D12" r:id="rId11" xr:uid="{00000000-0004-0000-0000-000012000000}"/>
    <hyperlink ref="D13" r:id="rId12" xr:uid="{00000000-0004-0000-0000-000013000000}"/>
    <hyperlink ref="D14" r:id="rId13" xr:uid="{00000000-0004-0000-0000-000014000000}"/>
    <hyperlink ref="D15" r:id="rId14" xr:uid="{00000000-0004-0000-0000-000015000000}"/>
    <hyperlink ref="D16" r:id="rId15" xr:uid="{00000000-0004-0000-0000-000016000000}"/>
    <hyperlink ref="D17" r:id="rId16" xr:uid="{00000000-0004-0000-0000-000017000000}"/>
    <hyperlink ref="D18" r:id="rId17" xr:uid="{00000000-0004-0000-0000-000018000000}"/>
    <hyperlink ref="D19" r:id="rId18" xr:uid="{00000000-0004-0000-0000-000019000000}"/>
    <hyperlink ref="D20" r:id="rId19" xr:uid="{00000000-0004-0000-0000-00001A000000}"/>
    <hyperlink ref="A17:A18" location="'Master UMI'!Q10" display="UMI" xr:uid="{00000000-0004-0000-0000-00001B000000}"/>
    <hyperlink ref="A19:A20" location="'Master ME'!Q11" display="ME" xr:uid="{00000000-0004-0000-0000-00001C000000}"/>
    <hyperlink ref="A21:A22" location="'Master IWI'!Q10" display="IWI" xr:uid="{00000000-0004-0000-0000-00001D000000}"/>
    <hyperlink ref="D23" r:id="rId20" xr:uid="{D1F3D619-0D62-4F58-9427-55542EB4D58B}"/>
    <hyperlink ref="D24" r:id="rId21" xr:uid="{4B740C96-8D9F-4912-87E2-530442784549}"/>
  </hyperlinks>
  <pageMargins left="0.7" right="0.7" top="0.78740157499999996" bottom="0.78740157499999996" header="0.3" footer="0.3"/>
  <pageSetup paperSize="9" orientation="portrait" r:id="rId22"/>
  <drawing r:id="rId2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9ED3B"/>
    <pageSetUpPr fitToPage="1"/>
  </sheetPr>
  <dimension ref="A1:HF458"/>
  <sheetViews>
    <sheetView zoomScale="90" zoomScaleNormal="90" workbookViewId="0">
      <selection activeCell="P11" sqref="P11"/>
    </sheetView>
  </sheetViews>
  <sheetFormatPr baseColWidth="10" defaultColWidth="11.42578125" defaultRowHeight="12.75"/>
  <cols>
    <col min="1" max="1" width="7.7109375" style="8" customWidth="1"/>
    <col min="2" max="2" width="55.7109375" style="67" customWidth="1"/>
    <col min="3" max="6" width="3" style="2" customWidth="1"/>
    <col min="7" max="8" width="5" style="2" customWidth="1"/>
    <col min="9" max="11" width="3.28515625" style="2" customWidth="1"/>
    <col min="12" max="12" width="10.28515625" style="1" customWidth="1"/>
    <col min="13" max="13" width="12" style="9" customWidth="1"/>
    <col min="14" max="14" width="8.28515625" style="14" customWidth="1"/>
    <col min="15" max="15" width="25.7109375" style="1" customWidth="1"/>
    <col min="16" max="18" width="5.7109375" style="12" customWidth="1"/>
    <col min="19" max="19" width="7.28515625" style="14" customWidth="1"/>
    <col min="20" max="22" width="10" style="14" customWidth="1"/>
    <col min="23" max="24" width="11.42578125" style="1238" customWidth="1"/>
    <col min="25" max="25" width="11.42578125" style="1420" customWidth="1"/>
    <col min="26" max="26" width="12.7109375" style="1420" customWidth="1"/>
    <col min="27" max="31" width="11.42578125" style="1238" customWidth="1"/>
    <col min="32" max="33" width="11.42578125" style="1054" customWidth="1"/>
    <col min="34" max="38" width="11.42578125" style="1054"/>
    <col min="39" max="41" width="11.42578125" style="351"/>
    <col min="42" max="47" width="11.42578125" style="1054"/>
    <col min="48" max="214" width="11.42578125" style="8"/>
    <col min="215" max="16384" width="11.42578125" style="1"/>
  </cols>
  <sheetData>
    <row r="1" spans="1:214" s="79" customFormat="1" ht="30" customHeight="1">
      <c r="A1" s="414"/>
      <c r="B1" s="1955" t="s">
        <v>154</v>
      </c>
      <c r="C1" s="1955"/>
      <c r="D1" s="1955"/>
      <c r="E1" s="1955"/>
      <c r="F1" s="1955"/>
      <c r="G1" s="1955"/>
      <c r="H1" s="1955"/>
      <c r="I1" s="1955"/>
      <c r="J1" s="1955"/>
      <c r="K1" s="1955"/>
      <c r="L1" s="1955"/>
      <c r="M1" s="1955"/>
      <c r="N1" s="1432"/>
      <c r="O1" s="1956" t="s">
        <v>220</v>
      </c>
      <c r="P1" s="1957"/>
      <c r="Q1" s="1957"/>
      <c r="R1" s="1957"/>
      <c r="S1" s="1957"/>
      <c r="T1" s="1957"/>
      <c r="U1" s="1957"/>
      <c r="V1" s="1958"/>
      <c r="W1" s="1238"/>
      <c r="X1" s="1238"/>
      <c r="Y1" s="1420"/>
      <c r="Z1" s="1420"/>
      <c r="AA1" s="1238"/>
      <c r="AB1" s="1238"/>
      <c r="AC1" s="1238"/>
      <c r="AD1" s="1238"/>
      <c r="AE1" s="1238"/>
      <c r="AF1" s="1053"/>
      <c r="AG1" s="1053"/>
      <c r="AH1" s="1053"/>
      <c r="AI1" s="1053"/>
      <c r="AJ1" s="1053"/>
      <c r="AK1" s="1053"/>
      <c r="AL1" s="1053"/>
      <c r="AM1" s="350"/>
      <c r="AN1" s="350"/>
      <c r="AO1" s="350"/>
      <c r="AP1" s="1053"/>
      <c r="AQ1" s="1053"/>
      <c r="AR1" s="1053"/>
      <c r="AS1" s="1053"/>
      <c r="AT1" s="1053"/>
      <c r="AU1" s="1053"/>
      <c r="AV1" s="269"/>
      <c r="AW1" s="269"/>
      <c r="AX1" s="269"/>
      <c r="AY1" s="269"/>
      <c r="AZ1" s="269"/>
      <c r="BA1" s="269"/>
      <c r="BB1" s="269"/>
      <c r="BC1" s="269"/>
      <c r="BD1" s="269"/>
      <c r="BE1" s="269"/>
      <c r="BF1" s="269"/>
      <c r="BG1" s="269"/>
      <c r="BH1" s="269"/>
      <c r="BI1" s="269"/>
      <c r="BJ1" s="269"/>
      <c r="BK1" s="269"/>
      <c r="BL1" s="269"/>
      <c r="BM1" s="269"/>
      <c r="BN1" s="269"/>
      <c r="BO1" s="269"/>
      <c r="BP1" s="269"/>
      <c r="BQ1" s="269"/>
      <c r="BR1" s="269"/>
      <c r="BS1" s="269"/>
      <c r="BT1" s="269"/>
      <c r="BU1" s="269"/>
      <c r="BV1" s="269"/>
      <c r="BW1" s="269"/>
      <c r="BX1" s="269"/>
      <c r="BY1" s="269"/>
      <c r="BZ1" s="269"/>
      <c r="CA1" s="269"/>
      <c r="CB1" s="269"/>
      <c r="CC1" s="269"/>
      <c r="CD1" s="269"/>
      <c r="CE1" s="269"/>
      <c r="CF1" s="269"/>
      <c r="CG1" s="269"/>
      <c r="CH1" s="269"/>
      <c r="CI1" s="269"/>
      <c r="CJ1" s="269"/>
      <c r="CK1" s="269"/>
      <c r="CL1" s="269"/>
      <c r="CM1" s="269"/>
      <c r="CN1" s="269"/>
      <c r="CO1" s="269"/>
      <c r="CP1" s="269"/>
      <c r="CQ1" s="269"/>
      <c r="CR1" s="269"/>
      <c r="CS1" s="269"/>
      <c r="CT1" s="269"/>
      <c r="CU1" s="269"/>
      <c r="CV1" s="269"/>
      <c r="CW1" s="269"/>
      <c r="CX1" s="269"/>
      <c r="CY1" s="269"/>
      <c r="CZ1" s="269"/>
      <c r="DA1" s="269"/>
      <c r="DB1" s="269"/>
      <c r="DC1" s="269"/>
      <c r="DD1" s="269"/>
      <c r="DE1" s="269"/>
      <c r="DF1" s="269"/>
      <c r="DG1" s="269"/>
      <c r="DH1" s="269"/>
      <c r="DI1" s="269"/>
      <c r="DJ1" s="269"/>
      <c r="DK1" s="269"/>
      <c r="DL1" s="269"/>
      <c r="DM1" s="269"/>
      <c r="DN1" s="269"/>
      <c r="DO1" s="269"/>
      <c r="DP1" s="269"/>
      <c r="DQ1" s="269"/>
      <c r="DR1" s="269"/>
      <c r="DS1" s="269"/>
      <c r="DT1" s="269"/>
      <c r="DU1" s="269"/>
      <c r="DV1" s="269"/>
      <c r="DW1" s="269"/>
      <c r="DX1" s="269"/>
      <c r="DY1" s="269"/>
      <c r="DZ1" s="269"/>
      <c r="EA1" s="269"/>
      <c r="EB1" s="269"/>
      <c r="EC1" s="269"/>
      <c r="ED1" s="269"/>
      <c r="EE1" s="269"/>
      <c r="EF1" s="269"/>
      <c r="EG1" s="269"/>
      <c r="EH1" s="269"/>
      <c r="EI1" s="269"/>
      <c r="EJ1" s="269"/>
      <c r="EK1" s="269"/>
      <c r="EL1" s="269"/>
      <c r="EM1" s="269"/>
      <c r="EN1" s="269"/>
      <c r="EO1" s="269"/>
      <c r="EP1" s="269"/>
      <c r="EQ1" s="269"/>
      <c r="ER1" s="269"/>
      <c r="ES1" s="269"/>
      <c r="ET1" s="269"/>
      <c r="EU1" s="269"/>
      <c r="EV1" s="269"/>
      <c r="EW1" s="269"/>
      <c r="EX1" s="269"/>
      <c r="EY1" s="269"/>
      <c r="EZ1" s="269"/>
      <c r="FA1" s="269"/>
      <c r="FB1" s="269"/>
      <c r="FC1" s="269"/>
      <c r="FD1" s="269"/>
      <c r="FE1" s="269"/>
      <c r="FF1" s="269"/>
      <c r="FG1" s="269"/>
      <c r="FH1" s="269"/>
      <c r="FI1" s="269"/>
      <c r="FJ1" s="269"/>
      <c r="FK1" s="269"/>
      <c r="FL1" s="269"/>
      <c r="FM1" s="269"/>
      <c r="FN1" s="269"/>
      <c r="FO1" s="269"/>
      <c r="FP1" s="269"/>
      <c r="FQ1" s="269"/>
      <c r="FR1" s="269"/>
      <c r="FS1" s="269"/>
      <c r="FT1" s="269"/>
      <c r="FU1" s="269"/>
      <c r="FV1" s="269"/>
      <c r="FW1" s="269"/>
      <c r="FX1" s="269"/>
      <c r="FY1" s="269"/>
      <c r="FZ1" s="269"/>
      <c r="GA1" s="269"/>
      <c r="GB1" s="269"/>
      <c r="GC1" s="269"/>
      <c r="GD1" s="269"/>
      <c r="GE1" s="269"/>
      <c r="GF1" s="269"/>
      <c r="GG1" s="269"/>
      <c r="GH1" s="269"/>
      <c r="GI1" s="269"/>
      <c r="GJ1" s="269"/>
      <c r="GK1" s="269"/>
      <c r="GL1" s="269"/>
      <c r="GM1" s="269"/>
      <c r="GN1" s="269"/>
      <c r="GO1" s="269"/>
      <c r="GP1" s="269"/>
      <c r="GQ1" s="269"/>
      <c r="GR1" s="269"/>
      <c r="GS1" s="269"/>
      <c r="GT1" s="269"/>
      <c r="GU1" s="269"/>
      <c r="GV1" s="269"/>
      <c r="GW1" s="269"/>
      <c r="GX1" s="269"/>
      <c r="GY1" s="269"/>
      <c r="GZ1" s="269"/>
      <c r="HA1" s="269"/>
      <c r="HB1" s="269"/>
      <c r="HC1" s="269"/>
      <c r="HD1" s="269"/>
      <c r="HE1" s="269"/>
      <c r="HF1" s="269"/>
    </row>
    <row r="2" spans="1:214" s="79" customFormat="1" ht="30" customHeight="1">
      <c r="A2" s="415"/>
      <c r="B2" s="1899" t="s">
        <v>221</v>
      </c>
      <c r="C2" s="1899"/>
      <c r="D2" s="1899"/>
      <c r="E2" s="1899"/>
      <c r="F2" s="1899"/>
      <c r="G2" s="1899"/>
      <c r="H2" s="1899"/>
      <c r="I2" s="1899"/>
      <c r="J2" s="1899"/>
      <c r="K2" s="1899"/>
      <c r="L2" s="1899"/>
      <c r="M2" s="1899"/>
      <c r="N2" s="1433"/>
      <c r="O2" s="1898" t="str">
        <f>"(Name: "&amp;IF(OR(Info!F6="",Info!F6="Vorname Name"),"Vorname Name",Info!F6)&amp;", Matrikel-Nr.: "&amp;IF(OR(Info!F7="",Info!F7=123456),123456,Info!F7)&amp;")"</f>
        <v>(Name: Vorname, Name, Matrikel-Nr.: 123456)</v>
      </c>
      <c r="P2" s="1900"/>
      <c r="Q2" s="1900"/>
      <c r="R2" s="1900"/>
      <c r="S2" s="1900"/>
      <c r="T2" s="1900"/>
      <c r="U2" s="1900"/>
      <c r="V2" s="1901"/>
      <c r="W2" s="1238"/>
      <c r="X2" s="1238"/>
      <c r="Y2" s="1420"/>
      <c r="Z2" s="1420"/>
      <c r="AA2" s="1238"/>
      <c r="AB2" s="1238"/>
      <c r="AC2" s="1238"/>
      <c r="AD2" s="1238"/>
      <c r="AE2" s="1238"/>
      <c r="AF2" s="1053"/>
      <c r="AG2" s="1053"/>
      <c r="AH2" s="1053"/>
      <c r="AI2" s="1053"/>
      <c r="AJ2" s="1053"/>
      <c r="AK2" s="1053"/>
      <c r="AL2" s="1053"/>
      <c r="AM2" s="350"/>
      <c r="AN2" s="350"/>
      <c r="AO2" s="350"/>
      <c r="AP2" s="1053"/>
      <c r="AQ2" s="1053"/>
      <c r="AR2" s="1053"/>
      <c r="AS2" s="1053"/>
      <c r="AT2" s="1053"/>
      <c r="AU2" s="1053"/>
      <c r="AV2" s="269"/>
      <c r="AW2" s="269"/>
      <c r="AX2" s="269"/>
      <c r="AY2" s="269"/>
      <c r="AZ2" s="269"/>
      <c r="BA2" s="269"/>
      <c r="BB2" s="269"/>
      <c r="BC2" s="269"/>
      <c r="BD2" s="269"/>
      <c r="BE2" s="269"/>
      <c r="BF2" s="269"/>
      <c r="BG2" s="269"/>
      <c r="BH2" s="269"/>
      <c r="BI2" s="269"/>
      <c r="BJ2" s="269"/>
      <c r="BK2" s="269"/>
      <c r="BL2" s="269"/>
      <c r="BM2" s="269"/>
      <c r="BN2" s="269"/>
      <c r="BO2" s="269"/>
      <c r="BP2" s="269"/>
      <c r="BQ2" s="269"/>
      <c r="BR2" s="269"/>
      <c r="BS2" s="269"/>
      <c r="BT2" s="269"/>
      <c r="BU2" s="269"/>
      <c r="BV2" s="269"/>
      <c r="BW2" s="269"/>
      <c r="BX2" s="269"/>
      <c r="BY2" s="269"/>
      <c r="BZ2" s="269"/>
      <c r="CA2" s="269"/>
      <c r="CB2" s="269"/>
      <c r="CC2" s="269"/>
      <c r="CD2" s="269"/>
      <c r="CE2" s="269"/>
      <c r="CF2" s="269"/>
      <c r="CG2" s="269"/>
      <c r="CH2" s="269"/>
      <c r="CI2" s="269"/>
      <c r="CJ2" s="269"/>
      <c r="CK2" s="269"/>
      <c r="CL2" s="269"/>
      <c r="CM2" s="269"/>
      <c r="CN2" s="269"/>
      <c r="CO2" s="269"/>
      <c r="CP2" s="269"/>
      <c r="CQ2" s="269"/>
      <c r="CR2" s="269"/>
      <c r="CS2" s="269"/>
      <c r="CT2" s="269"/>
      <c r="CU2" s="269"/>
      <c r="CV2" s="269"/>
      <c r="CW2" s="269"/>
      <c r="CX2" s="269"/>
      <c r="CY2" s="269"/>
      <c r="CZ2" s="269"/>
      <c r="DA2" s="269"/>
      <c r="DB2" s="269"/>
      <c r="DC2" s="269"/>
      <c r="DD2" s="269"/>
      <c r="DE2" s="269"/>
      <c r="DF2" s="269"/>
      <c r="DG2" s="269"/>
      <c r="DH2" s="269"/>
      <c r="DI2" s="269"/>
      <c r="DJ2" s="269"/>
      <c r="DK2" s="269"/>
      <c r="DL2" s="269"/>
      <c r="DM2" s="269"/>
      <c r="DN2" s="269"/>
      <c r="DO2" s="269"/>
      <c r="DP2" s="269"/>
      <c r="DQ2" s="269"/>
      <c r="DR2" s="269"/>
      <c r="DS2" s="269"/>
      <c r="DT2" s="269"/>
      <c r="DU2" s="269"/>
      <c r="DV2" s="269"/>
      <c r="DW2" s="269"/>
      <c r="DX2" s="269"/>
      <c r="DY2" s="269"/>
      <c r="DZ2" s="269"/>
      <c r="EA2" s="269"/>
      <c r="EB2" s="269"/>
      <c r="EC2" s="269"/>
      <c r="ED2" s="269"/>
      <c r="EE2" s="269"/>
      <c r="EF2" s="269"/>
      <c r="EG2" s="269"/>
      <c r="EH2" s="269"/>
      <c r="EI2" s="269"/>
      <c r="EJ2" s="269"/>
      <c r="EK2" s="269"/>
      <c r="EL2" s="269"/>
      <c r="EM2" s="269"/>
      <c r="EN2" s="269"/>
      <c r="EO2" s="269"/>
      <c r="EP2" s="269"/>
      <c r="EQ2" s="269"/>
      <c r="ER2" s="269"/>
      <c r="ES2" s="269"/>
      <c r="ET2" s="269"/>
      <c r="EU2" s="269"/>
      <c r="EV2" s="269"/>
      <c r="EW2" s="269"/>
      <c r="EX2" s="269"/>
      <c r="EY2" s="269"/>
      <c r="EZ2" s="269"/>
      <c r="FA2" s="269"/>
      <c r="FB2" s="269"/>
      <c r="FC2" s="269"/>
      <c r="FD2" s="269"/>
      <c r="FE2" s="269"/>
      <c r="FF2" s="269"/>
      <c r="FG2" s="269"/>
      <c r="FH2" s="269"/>
      <c r="FI2" s="269"/>
      <c r="FJ2" s="269"/>
      <c r="FK2" s="269"/>
      <c r="FL2" s="269"/>
      <c r="FM2" s="269"/>
      <c r="FN2" s="269"/>
      <c r="FO2" s="269"/>
      <c r="FP2" s="269"/>
      <c r="FQ2" s="269"/>
      <c r="FR2" s="269"/>
      <c r="FS2" s="269"/>
      <c r="FT2" s="269"/>
      <c r="FU2" s="269"/>
      <c r="FV2" s="269"/>
      <c r="FW2" s="269"/>
      <c r="FX2" s="269"/>
      <c r="FY2" s="269"/>
      <c r="FZ2" s="269"/>
      <c r="GA2" s="269"/>
      <c r="GB2" s="269"/>
      <c r="GC2" s="269"/>
      <c r="GD2" s="269"/>
      <c r="GE2" s="269"/>
      <c r="GF2" s="269"/>
      <c r="GG2" s="269"/>
      <c r="GH2" s="269"/>
      <c r="GI2" s="269"/>
      <c r="GJ2" s="269"/>
      <c r="GK2" s="269"/>
      <c r="GL2" s="269"/>
      <c r="GM2" s="269"/>
      <c r="GN2" s="269"/>
      <c r="GO2" s="269"/>
      <c r="GP2" s="269"/>
      <c r="GQ2" s="269"/>
      <c r="GR2" s="269"/>
      <c r="GS2" s="269"/>
      <c r="GT2" s="269"/>
      <c r="GU2" s="269"/>
      <c r="GV2" s="269"/>
      <c r="GW2" s="269"/>
      <c r="GX2" s="269"/>
      <c r="GY2" s="269"/>
      <c r="GZ2" s="269"/>
      <c r="HA2" s="269"/>
      <c r="HB2" s="269"/>
      <c r="HC2" s="269"/>
      <c r="HD2" s="269"/>
      <c r="HE2" s="269"/>
      <c r="HF2" s="269"/>
    </row>
    <row r="3" spans="1:214" s="79" customFormat="1" ht="6.6" customHeight="1">
      <c r="A3" s="284"/>
      <c r="B3" s="290"/>
      <c r="C3" s="2183"/>
      <c r="D3" s="285"/>
      <c r="E3" s="285"/>
      <c r="F3" s="285"/>
      <c r="G3" s="285"/>
      <c r="H3" s="285"/>
      <c r="I3" s="285"/>
      <c r="J3" s="285"/>
      <c r="K3" s="285"/>
      <c r="L3" s="285"/>
      <c r="M3" s="285"/>
      <c r="N3" s="285"/>
      <c r="O3" s="224"/>
      <c r="P3" s="225"/>
      <c r="Q3" s="225"/>
      <c r="R3" s="225"/>
      <c r="S3" s="225"/>
      <c r="T3" s="225"/>
      <c r="U3" s="225"/>
      <c r="V3" s="243"/>
      <c r="W3" s="1238"/>
      <c r="X3" s="1238"/>
      <c r="Y3" s="1420"/>
      <c r="Z3" s="1420"/>
      <c r="AA3" s="1238"/>
      <c r="AB3" s="1238"/>
      <c r="AC3" s="1238"/>
      <c r="AD3" s="1238"/>
      <c r="AE3" s="1238"/>
      <c r="AF3" s="1053"/>
      <c r="AG3" s="1053"/>
      <c r="AH3" s="1053"/>
      <c r="AI3" s="1053"/>
      <c r="AJ3" s="1053"/>
      <c r="AK3" s="1053"/>
      <c r="AL3" s="1053"/>
      <c r="AM3" s="350"/>
      <c r="AN3" s="350"/>
      <c r="AO3" s="350"/>
      <c r="AP3" s="1053"/>
      <c r="AQ3" s="1053"/>
      <c r="AR3" s="1053"/>
      <c r="AS3" s="1053"/>
      <c r="AT3" s="1053"/>
      <c r="AU3" s="1053"/>
      <c r="AV3" s="269"/>
      <c r="AW3" s="269"/>
      <c r="AX3" s="269"/>
      <c r="AY3" s="269"/>
      <c r="AZ3" s="269"/>
      <c r="BA3" s="269"/>
      <c r="BB3" s="269"/>
      <c r="BC3" s="269"/>
      <c r="BD3" s="269"/>
      <c r="BE3" s="269"/>
      <c r="BF3" s="269"/>
      <c r="BG3" s="269"/>
      <c r="BH3" s="269"/>
      <c r="BI3" s="269"/>
      <c r="BJ3" s="269"/>
      <c r="BK3" s="269"/>
      <c r="BL3" s="269"/>
      <c r="BM3" s="269"/>
      <c r="BN3" s="269"/>
      <c r="BO3" s="269"/>
      <c r="BP3" s="269"/>
      <c r="BQ3" s="269"/>
      <c r="BR3" s="269"/>
      <c r="BS3" s="269"/>
      <c r="BT3" s="269"/>
      <c r="BU3" s="269"/>
      <c r="BV3" s="269"/>
      <c r="BW3" s="269"/>
      <c r="BX3" s="269"/>
      <c r="BY3" s="269"/>
      <c r="BZ3" s="269"/>
      <c r="CA3" s="269"/>
      <c r="CB3" s="269"/>
      <c r="CC3" s="269"/>
      <c r="CD3" s="269"/>
      <c r="CE3" s="269"/>
      <c r="CF3" s="269"/>
      <c r="CG3" s="269"/>
      <c r="CH3" s="269"/>
      <c r="CI3" s="269"/>
      <c r="CJ3" s="269"/>
      <c r="CK3" s="269"/>
      <c r="CL3" s="269"/>
      <c r="CM3" s="269"/>
      <c r="CN3" s="269"/>
      <c r="CO3" s="269"/>
      <c r="CP3" s="269"/>
      <c r="CQ3" s="269"/>
      <c r="CR3" s="269"/>
      <c r="CS3" s="269"/>
      <c r="CT3" s="269"/>
      <c r="CU3" s="269"/>
      <c r="CV3" s="269"/>
      <c r="CW3" s="269"/>
      <c r="CX3" s="269"/>
      <c r="CY3" s="269"/>
      <c r="CZ3" s="269"/>
      <c r="DA3" s="269"/>
      <c r="DB3" s="269"/>
      <c r="DC3" s="269"/>
      <c r="DD3" s="269"/>
      <c r="DE3" s="269"/>
      <c r="DF3" s="269"/>
      <c r="DG3" s="269"/>
      <c r="DH3" s="269"/>
      <c r="DI3" s="269"/>
      <c r="DJ3" s="269"/>
      <c r="DK3" s="269"/>
      <c r="DL3" s="269"/>
      <c r="DM3" s="269"/>
      <c r="DN3" s="269"/>
      <c r="DO3" s="269"/>
      <c r="DP3" s="269"/>
      <c r="DQ3" s="269"/>
      <c r="DR3" s="269"/>
      <c r="DS3" s="269"/>
      <c r="DT3" s="269"/>
      <c r="DU3" s="269"/>
      <c r="DV3" s="269"/>
      <c r="DW3" s="269"/>
      <c r="DX3" s="269"/>
      <c r="DY3" s="269"/>
      <c r="DZ3" s="269"/>
      <c r="EA3" s="269"/>
      <c r="EB3" s="269"/>
      <c r="EC3" s="269"/>
      <c r="ED3" s="269"/>
      <c r="EE3" s="269"/>
      <c r="EF3" s="269"/>
      <c r="EG3" s="269"/>
      <c r="EH3" s="269"/>
      <c r="EI3" s="269"/>
      <c r="EJ3" s="269"/>
      <c r="EK3" s="269"/>
      <c r="EL3" s="269"/>
      <c r="EM3" s="269"/>
      <c r="EN3" s="269"/>
      <c r="EO3" s="269"/>
      <c r="EP3" s="269"/>
      <c r="EQ3" s="269"/>
      <c r="ER3" s="269"/>
      <c r="ES3" s="269"/>
      <c r="ET3" s="269"/>
      <c r="EU3" s="269"/>
      <c r="EV3" s="269"/>
      <c r="EW3" s="269"/>
      <c r="EX3" s="269"/>
      <c r="EY3" s="269"/>
      <c r="EZ3" s="269"/>
      <c r="FA3" s="269"/>
      <c r="FB3" s="269"/>
      <c r="FC3" s="269"/>
      <c r="FD3" s="269"/>
      <c r="FE3" s="269"/>
      <c r="FF3" s="269"/>
      <c r="FG3" s="269"/>
      <c r="FH3" s="269"/>
      <c r="FI3" s="269"/>
      <c r="FJ3" s="269"/>
      <c r="FK3" s="269"/>
      <c r="FL3" s="269"/>
      <c r="FM3" s="269"/>
      <c r="FN3" s="269"/>
      <c r="FO3" s="269"/>
      <c r="FP3" s="269"/>
      <c r="FQ3" s="269"/>
      <c r="FR3" s="269"/>
      <c r="FS3" s="269"/>
      <c r="FT3" s="269"/>
      <c r="FU3" s="269"/>
      <c r="FV3" s="269"/>
      <c r="FW3" s="269"/>
      <c r="FX3" s="269"/>
      <c r="FY3" s="269"/>
      <c r="FZ3" s="269"/>
      <c r="GA3" s="269"/>
      <c r="GB3" s="269"/>
      <c r="GC3" s="269"/>
      <c r="GD3" s="269"/>
      <c r="GE3" s="269"/>
      <c r="GF3" s="269"/>
      <c r="GG3" s="269"/>
      <c r="GH3" s="269"/>
      <c r="GI3" s="269"/>
      <c r="GJ3" s="269"/>
      <c r="GK3" s="269"/>
      <c r="GL3" s="269"/>
      <c r="GM3" s="269"/>
      <c r="GN3" s="269"/>
      <c r="GO3" s="269"/>
      <c r="GP3" s="269"/>
      <c r="GQ3" s="269"/>
      <c r="GR3" s="269"/>
      <c r="GS3" s="269"/>
      <c r="GT3" s="269"/>
      <c r="GU3" s="269"/>
      <c r="GV3" s="269"/>
      <c r="GW3" s="269"/>
      <c r="GX3" s="269"/>
      <c r="GY3" s="269"/>
      <c r="GZ3" s="269"/>
      <c r="HA3" s="269"/>
      <c r="HB3" s="269"/>
      <c r="HC3" s="269"/>
      <c r="HD3" s="269"/>
      <c r="HE3" s="269"/>
      <c r="HF3" s="269"/>
    </row>
    <row r="4" spans="1:214" s="70" customFormat="1" ht="12" customHeight="1">
      <c r="A4" s="286"/>
      <c r="B4" s="291" t="s">
        <v>374</v>
      </c>
      <c r="C4" s="2184"/>
      <c r="D4" s="287"/>
      <c r="E4" s="287"/>
      <c r="F4" s="287"/>
      <c r="G4" s="287"/>
      <c r="H4" s="287"/>
      <c r="I4" s="287"/>
      <c r="J4" s="287"/>
      <c r="K4" s="287"/>
      <c r="L4" s="287"/>
      <c r="M4" s="287"/>
      <c r="N4" s="287"/>
      <c r="O4" s="2051" t="str">
        <f>IF(COUNTIF(W18:W29,6)&gt;3,"FEHLER",IF(OR(COUNTIF(W11:W15,0)&gt;0,COUNTIF(W18:W29,0)&gt;6,COUNTIF(W31:W35,0)&gt;3),"Zulassung zur Abschlussarbeit nicht möglich","Zulassung zur Abschlussarbeit möglich"))</f>
        <v>Zulassung zur Abschlussarbeit nicht möglich</v>
      </c>
      <c r="P4" s="2168"/>
      <c r="Q4" s="2168"/>
      <c r="R4" s="2168"/>
      <c r="S4" s="2168"/>
      <c r="T4" s="2168"/>
      <c r="U4" s="2168"/>
      <c r="V4" s="2052"/>
      <c r="W4" s="1238"/>
      <c r="X4" s="1238"/>
      <c r="Y4" s="1420"/>
      <c r="Z4" s="1420"/>
      <c r="AA4" s="1238"/>
      <c r="AB4" s="1238"/>
      <c r="AC4" s="1238"/>
      <c r="AD4" s="1238"/>
      <c r="AE4" s="1238"/>
      <c r="AF4" s="1055"/>
      <c r="AG4" s="1055"/>
      <c r="AH4" s="1055"/>
      <c r="AI4" s="1055"/>
      <c r="AJ4" s="1055"/>
      <c r="AK4" s="1055"/>
      <c r="AL4" s="1055"/>
      <c r="AM4" s="273"/>
      <c r="AN4" s="273"/>
      <c r="AO4" s="273"/>
      <c r="AP4" s="1055"/>
      <c r="AQ4" s="1055"/>
      <c r="AR4" s="1055"/>
      <c r="AS4" s="1055"/>
      <c r="AT4" s="1055"/>
      <c r="AU4" s="105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c r="CA4" s="85"/>
      <c r="CB4" s="85"/>
      <c r="CC4" s="85"/>
      <c r="CD4" s="85"/>
      <c r="CE4" s="85"/>
      <c r="CF4" s="85"/>
      <c r="CG4" s="85"/>
      <c r="CH4" s="85"/>
      <c r="CI4" s="85"/>
      <c r="CJ4" s="85"/>
      <c r="CK4" s="85"/>
      <c r="CL4" s="85"/>
      <c r="CM4" s="85"/>
      <c r="CN4" s="85"/>
      <c r="CO4" s="85"/>
      <c r="CP4" s="85"/>
      <c r="CQ4" s="85"/>
      <c r="CR4" s="85"/>
      <c r="CS4" s="85"/>
      <c r="CT4" s="85"/>
      <c r="CU4" s="85"/>
      <c r="CV4" s="85"/>
      <c r="CW4" s="85"/>
      <c r="CX4" s="85"/>
      <c r="CY4" s="85"/>
      <c r="CZ4" s="85"/>
      <c r="DA4" s="85"/>
      <c r="DB4" s="85"/>
      <c r="DC4" s="85"/>
      <c r="DD4" s="85"/>
      <c r="DE4" s="85"/>
      <c r="DF4" s="85"/>
      <c r="DG4" s="85"/>
      <c r="DH4" s="85"/>
      <c r="DI4" s="85"/>
      <c r="DJ4" s="85"/>
      <c r="DK4" s="85"/>
      <c r="DL4" s="85"/>
      <c r="DM4" s="85"/>
      <c r="DN4" s="85"/>
      <c r="DO4" s="85"/>
      <c r="DP4" s="85"/>
      <c r="DQ4" s="85"/>
      <c r="DR4" s="85"/>
      <c r="DS4" s="85"/>
      <c r="DT4" s="85"/>
      <c r="DU4" s="85"/>
      <c r="DV4" s="85"/>
      <c r="DW4" s="85"/>
      <c r="DX4" s="85"/>
      <c r="DY4" s="85"/>
      <c r="DZ4" s="85"/>
      <c r="EA4" s="85"/>
      <c r="EB4" s="85"/>
      <c r="EC4" s="85"/>
      <c r="ED4" s="85"/>
      <c r="EE4" s="85"/>
      <c r="EF4" s="85"/>
      <c r="EG4" s="85"/>
      <c r="EH4" s="85"/>
      <c r="EI4" s="85"/>
      <c r="EJ4" s="85"/>
      <c r="EK4" s="85"/>
      <c r="EL4" s="85"/>
      <c r="EM4" s="85"/>
      <c r="EN4" s="85"/>
      <c r="EO4" s="85"/>
      <c r="EP4" s="85"/>
      <c r="EQ4" s="85"/>
      <c r="ER4" s="85"/>
      <c r="ES4" s="85"/>
      <c r="ET4" s="85"/>
      <c r="EU4" s="85"/>
      <c r="EV4" s="85"/>
      <c r="EW4" s="85"/>
      <c r="EX4" s="85"/>
      <c r="EY4" s="85"/>
      <c r="EZ4" s="85"/>
      <c r="FA4" s="85"/>
      <c r="FB4" s="85"/>
      <c r="FC4" s="85"/>
      <c r="FD4" s="85"/>
      <c r="FE4" s="85"/>
      <c r="FF4" s="85"/>
      <c r="FG4" s="85"/>
      <c r="FH4" s="85"/>
      <c r="FI4" s="85"/>
      <c r="FJ4" s="85"/>
      <c r="FK4" s="85"/>
      <c r="FL4" s="85"/>
      <c r="FM4" s="85"/>
      <c r="FN4" s="85"/>
      <c r="FO4" s="85"/>
      <c r="FP4" s="85"/>
      <c r="FQ4" s="85"/>
      <c r="FR4" s="85"/>
      <c r="FS4" s="85"/>
      <c r="FT4" s="85"/>
      <c r="FU4" s="85"/>
      <c r="FV4" s="85"/>
      <c r="FW4" s="85"/>
      <c r="FX4" s="85"/>
      <c r="FY4" s="85"/>
      <c r="FZ4" s="85"/>
      <c r="GA4" s="85"/>
      <c r="GB4" s="85"/>
      <c r="GC4" s="85"/>
      <c r="GD4" s="85"/>
      <c r="GE4" s="85"/>
      <c r="GF4" s="85"/>
      <c r="GG4" s="85"/>
      <c r="GH4" s="85"/>
      <c r="GI4" s="85"/>
      <c r="GJ4" s="85"/>
      <c r="GK4" s="85"/>
      <c r="GL4" s="85"/>
      <c r="GM4" s="85"/>
      <c r="GN4" s="85"/>
      <c r="GO4" s="85"/>
      <c r="GP4" s="85"/>
      <c r="GQ4" s="85"/>
      <c r="GR4" s="85"/>
      <c r="GS4" s="85"/>
      <c r="GT4" s="85"/>
      <c r="GU4" s="85"/>
      <c r="GV4" s="85"/>
      <c r="GW4" s="85"/>
      <c r="GX4" s="85"/>
      <c r="GY4" s="85"/>
      <c r="GZ4" s="85"/>
      <c r="HA4" s="85"/>
      <c r="HB4" s="85"/>
      <c r="HC4" s="85"/>
      <c r="HD4" s="85"/>
      <c r="HE4" s="85"/>
      <c r="HF4" s="85"/>
    </row>
    <row r="5" spans="1:214" s="70" customFormat="1" ht="12" customHeight="1">
      <c r="A5" s="286"/>
      <c r="B5" s="291" t="s">
        <v>375</v>
      </c>
      <c r="C5" s="2184"/>
      <c r="D5" s="287"/>
      <c r="E5" s="287"/>
      <c r="F5" s="287"/>
      <c r="G5" s="287"/>
      <c r="H5" s="287"/>
      <c r="I5" s="287"/>
      <c r="J5" s="287"/>
      <c r="K5" s="287"/>
      <c r="L5" s="287"/>
      <c r="M5" s="287"/>
      <c r="N5" s="287"/>
      <c r="O5" s="2051"/>
      <c r="P5" s="2168"/>
      <c r="Q5" s="2168"/>
      <c r="R5" s="2168"/>
      <c r="S5" s="2168"/>
      <c r="T5" s="2168"/>
      <c r="U5" s="2168"/>
      <c r="V5" s="2052"/>
      <c r="W5" s="1238">
        <f>IF(OR(SUM($W$23:$W$25)=18,SUM($W$27:$W$29)=18,SUM($W$18:$W$20)=18),1,0)</f>
        <v>0</v>
      </c>
      <c r="X5" s="1238"/>
      <c r="Y5" s="1420"/>
      <c r="Z5" s="1420"/>
      <c r="AA5" s="1238"/>
      <c r="AB5" s="1238"/>
      <c r="AC5" s="1238"/>
      <c r="AD5" s="1238"/>
      <c r="AE5" s="1238"/>
      <c r="AF5" s="1055"/>
      <c r="AG5" s="1055"/>
      <c r="AH5" s="1055"/>
      <c r="AI5" s="1055"/>
      <c r="AJ5" s="1055"/>
      <c r="AK5" s="1055"/>
      <c r="AL5" s="1055"/>
      <c r="AM5" s="273"/>
      <c r="AN5" s="273"/>
      <c r="AO5" s="273"/>
      <c r="AP5" s="1055"/>
      <c r="AQ5" s="1055"/>
      <c r="AR5" s="1055"/>
      <c r="AS5" s="1055"/>
      <c r="AT5" s="1055"/>
      <c r="AU5" s="1055"/>
      <c r="AV5" s="85"/>
      <c r="AW5" s="85"/>
      <c r="AX5" s="85"/>
      <c r="AY5" s="85"/>
      <c r="AZ5" s="85"/>
      <c r="BA5" s="85"/>
      <c r="BB5" s="85"/>
      <c r="BC5" s="85"/>
      <c r="BD5" s="85"/>
      <c r="BE5" s="85"/>
      <c r="BF5" s="85"/>
      <c r="BG5" s="85"/>
      <c r="BH5" s="85"/>
      <c r="BI5" s="85"/>
      <c r="BJ5" s="85"/>
      <c r="BK5" s="85"/>
      <c r="BL5" s="85"/>
      <c r="BM5" s="85"/>
      <c r="BN5" s="85"/>
      <c r="BO5" s="85"/>
      <c r="BP5" s="85"/>
      <c r="BQ5" s="85"/>
      <c r="BR5" s="85"/>
      <c r="BS5" s="85"/>
      <c r="BT5" s="85"/>
      <c r="BU5" s="85"/>
      <c r="BV5" s="85"/>
      <c r="BW5" s="85"/>
      <c r="BX5" s="85"/>
      <c r="BY5" s="85"/>
      <c r="BZ5" s="85"/>
      <c r="CA5" s="85"/>
      <c r="CB5" s="85"/>
      <c r="CC5" s="85"/>
      <c r="CD5" s="85"/>
      <c r="CE5" s="85"/>
      <c r="CF5" s="85"/>
      <c r="CG5" s="85"/>
      <c r="CH5" s="85"/>
      <c r="CI5" s="85"/>
      <c r="CJ5" s="85"/>
      <c r="CK5" s="85"/>
      <c r="CL5" s="85"/>
      <c r="CM5" s="85"/>
      <c r="CN5" s="85"/>
      <c r="CO5" s="85"/>
      <c r="CP5" s="85"/>
      <c r="CQ5" s="85"/>
      <c r="CR5" s="85"/>
      <c r="CS5" s="85"/>
      <c r="CT5" s="85"/>
      <c r="CU5" s="85"/>
      <c r="CV5" s="85"/>
      <c r="CW5" s="85"/>
      <c r="CX5" s="85"/>
      <c r="CY5" s="85"/>
      <c r="CZ5" s="85"/>
      <c r="DA5" s="85"/>
      <c r="DB5" s="85"/>
      <c r="DC5" s="85"/>
      <c r="DD5" s="85"/>
      <c r="DE5" s="85"/>
      <c r="DF5" s="85"/>
      <c r="DG5" s="85"/>
      <c r="DH5" s="85"/>
      <c r="DI5" s="85"/>
      <c r="DJ5" s="85"/>
      <c r="DK5" s="85"/>
      <c r="DL5" s="85"/>
      <c r="DM5" s="85"/>
      <c r="DN5" s="85"/>
      <c r="DO5" s="85"/>
      <c r="DP5" s="85"/>
      <c r="DQ5" s="85"/>
      <c r="DR5" s="85"/>
      <c r="DS5" s="85"/>
      <c r="DT5" s="85"/>
      <c r="DU5" s="85"/>
      <c r="DV5" s="85"/>
      <c r="DW5" s="85"/>
      <c r="DX5" s="85"/>
      <c r="DY5" s="85"/>
      <c r="DZ5" s="85"/>
      <c r="EA5" s="85"/>
      <c r="EB5" s="85"/>
      <c r="EC5" s="85"/>
      <c r="ED5" s="85"/>
      <c r="EE5" s="85"/>
      <c r="EF5" s="85"/>
      <c r="EG5" s="85"/>
      <c r="EH5" s="85"/>
      <c r="EI5" s="85"/>
      <c r="EJ5" s="85"/>
      <c r="EK5" s="85"/>
      <c r="EL5" s="85"/>
      <c r="EM5" s="85"/>
      <c r="EN5" s="85"/>
      <c r="EO5" s="85"/>
      <c r="EP5" s="85"/>
      <c r="EQ5" s="85"/>
      <c r="ER5" s="85"/>
      <c r="ES5" s="85"/>
      <c r="ET5" s="85"/>
      <c r="EU5" s="85"/>
      <c r="EV5" s="85"/>
      <c r="EW5" s="85"/>
      <c r="EX5" s="85"/>
      <c r="EY5" s="85"/>
      <c r="EZ5" s="85"/>
      <c r="FA5" s="85"/>
      <c r="FB5" s="85"/>
      <c r="FC5" s="85"/>
      <c r="FD5" s="85"/>
      <c r="FE5" s="85"/>
      <c r="FF5" s="85"/>
      <c r="FG5" s="85"/>
      <c r="FH5" s="85"/>
      <c r="FI5" s="85"/>
      <c r="FJ5" s="85"/>
      <c r="FK5" s="85"/>
      <c r="FL5" s="85"/>
      <c r="FM5" s="85"/>
      <c r="FN5" s="85"/>
      <c r="FO5" s="85"/>
      <c r="FP5" s="85"/>
      <c r="FQ5" s="85"/>
      <c r="FR5" s="85"/>
      <c r="FS5" s="85"/>
      <c r="FT5" s="85"/>
      <c r="FU5" s="85"/>
      <c r="FV5" s="85"/>
      <c r="FW5" s="85"/>
      <c r="FX5" s="85"/>
      <c r="FY5" s="85"/>
      <c r="FZ5" s="85"/>
      <c r="GA5" s="85"/>
      <c r="GB5" s="85"/>
      <c r="GC5" s="85"/>
      <c r="GD5" s="85"/>
      <c r="GE5" s="85"/>
      <c r="GF5" s="85"/>
      <c r="GG5" s="85"/>
      <c r="GH5" s="85"/>
      <c r="GI5" s="85"/>
      <c r="GJ5" s="85"/>
      <c r="GK5" s="85"/>
      <c r="GL5" s="85"/>
      <c r="GM5" s="85"/>
      <c r="GN5" s="85"/>
      <c r="GO5" s="85"/>
      <c r="GP5" s="85"/>
      <c r="GQ5" s="85"/>
      <c r="GR5" s="85"/>
      <c r="GS5" s="85"/>
      <c r="GT5" s="85"/>
      <c r="GU5" s="85"/>
      <c r="GV5" s="85"/>
      <c r="GW5" s="85"/>
      <c r="GX5" s="85"/>
      <c r="GY5" s="85"/>
      <c r="GZ5" s="85"/>
      <c r="HA5" s="85"/>
      <c r="HB5" s="85"/>
      <c r="HC5" s="85"/>
      <c r="HD5" s="85"/>
      <c r="HE5" s="85"/>
      <c r="HF5" s="85"/>
    </row>
    <row r="6" spans="1:214" s="70" customFormat="1" ht="12" customHeight="1">
      <c r="A6" s="286"/>
      <c r="B6" s="2176" t="s">
        <v>394</v>
      </c>
      <c r="C6" s="2184"/>
      <c r="D6" s="287"/>
      <c r="E6" s="287"/>
      <c r="F6" s="287"/>
      <c r="G6" s="287"/>
      <c r="H6" s="287"/>
      <c r="I6" s="287"/>
      <c r="J6" s="287"/>
      <c r="K6" s="287"/>
      <c r="L6" s="287"/>
      <c r="M6" s="287"/>
      <c r="N6" s="287"/>
      <c r="O6" s="2051"/>
      <c r="P6" s="2168"/>
      <c r="Q6" s="2168"/>
      <c r="R6" s="2168"/>
      <c r="S6" s="2168"/>
      <c r="T6" s="2168"/>
      <c r="U6" s="2168"/>
      <c r="V6" s="2052"/>
      <c r="W6" s="1238"/>
      <c r="X6" s="1238"/>
      <c r="Y6" s="1420"/>
      <c r="Z6" s="1420"/>
      <c r="AA6" s="1238"/>
      <c r="AB6" s="1238"/>
      <c r="AC6" s="1238"/>
      <c r="AD6" s="1238"/>
      <c r="AE6" s="1238"/>
      <c r="AF6" s="1055"/>
      <c r="AG6" s="1055"/>
      <c r="AH6" s="1055"/>
      <c r="AI6" s="1055"/>
      <c r="AJ6" s="1055"/>
      <c r="AK6" s="1055"/>
      <c r="AL6" s="1055"/>
      <c r="AM6" s="273"/>
      <c r="AN6" s="273"/>
      <c r="AO6" s="273"/>
      <c r="AP6" s="1055"/>
      <c r="AQ6" s="1055"/>
      <c r="AR6" s="1055"/>
      <c r="AS6" s="1055"/>
      <c r="AT6" s="1055"/>
      <c r="AU6" s="1055"/>
      <c r="AV6" s="85"/>
      <c r="AW6" s="85"/>
      <c r="AX6" s="85"/>
      <c r="AY6" s="85"/>
      <c r="AZ6" s="85"/>
      <c r="BA6" s="85"/>
      <c r="BB6" s="85"/>
      <c r="BC6" s="85"/>
      <c r="BD6" s="85"/>
      <c r="BE6" s="85"/>
      <c r="BF6" s="85"/>
      <c r="BG6" s="85"/>
      <c r="BH6" s="85"/>
      <c r="BI6" s="85"/>
      <c r="BJ6" s="85"/>
      <c r="BK6" s="85"/>
      <c r="BL6" s="85"/>
      <c r="BM6" s="85"/>
      <c r="BN6" s="85"/>
      <c r="BO6" s="85"/>
      <c r="BP6" s="85"/>
      <c r="BQ6" s="85"/>
      <c r="BR6" s="85"/>
      <c r="BS6" s="85"/>
      <c r="BT6" s="85"/>
      <c r="BU6" s="85"/>
      <c r="BV6" s="85"/>
      <c r="BW6" s="85"/>
      <c r="BX6" s="85"/>
      <c r="BY6" s="85"/>
      <c r="BZ6" s="85"/>
      <c r="CA6" s="85"/>
      <c r="CB6" s="85"/>
      <c r="CC6" s="85"/>
      <c r="CD6" s="85"/>
      <c r="CE6" s="85"/>
      <c r="CF6" s="85"/>
      <c r="CG6" s="85"/>
      <c r="CH6" s="85"/>
      <c r="CI6" s="85"/>
      <c r="CJ6" s="85"/>
      <c r="CK6" s="85"/>
      <c r="CL6" s="85"/>
      <c r="CM6" s="85"/>
      <c r="CN6" s="85"/>
      <c r="CO6" s="85"/>
      <c r="CP6" s="85"/>
      <c r="CQ6" s="85"/>
      <c r="CR6" s="85"/>
      <c r="CS6" s="85"/>
      <c r="CT6" s="85"/>
      <c r="CU6" s="85"/>
      <c r="CV6" s="85"/>
      <c r="CW6" s="85"/>
      <c r="CX6" s="85"/>
      <c r="CY6" s="85"/>
      <c r="CZ6" s="85"/>
      <c r="DA6" s="85"/>
      <c r="DB6" s="85"/>
      <c r="DC6" s="85"/>
      <c r="DD6" s="85"/>
      <c r="DE6" s="85"/>
      <c r="DF6" s="85"/>
      <c r="DG6" s="85"/>
      <c r="DH6" s="85"/>
      <c r="DI6" s="85"/>
      <c r="DJ6" s="85"/>
      <c r="DK6" s="85"/>
      <c r="DL6" s="85"/>
      <c r="DM6" s="85"/>
      <c r="DN6" s="85"/>
      <c r="DO6" s="85"/>
      <c r="DP6" s="85"/>
      <c r="DQ6" s="85"/>
      <c r="DR6" s="85"/>
      <c r="DS6" s="85"/>
      <c r="DT6" s="85"/>
      <c r="DU6" s="85"/>
      <c r="DV6" s="85"/>
      <c r="DW6" s="85"/>
      <c r="DX6" s="85"/>
      <c r="DY6" s="85"/>
      <c r="DZ6" s="85"/>
      <c r="EA6" s="85"/>
      <c r="EB6" s="85"/>
      <c r="EC6" s="85"/>
      <c r="ED6" s="85"/>
      <c r="EE6" s="85"/>
      <c r="EF6" s="85"/>
      <c r="EG6" s="85"/>
      <c r="EH6" s="85"/>
      <c r="EI6" s="85"/>
      <c r="EJ6" s="85"/>
      <c r="EK6" s="85"/>
      <c r="EL6" s="85"/>
      <c r="EM6" s="85"/>
      <c r="EN6" s="85"/>
      <c r="EO6" s="85"/>
      <c r="EP6" s="85"/>
      <c r="EQ6" s="85"/>
      <c r="ER6" s="85"/>
      <c r="ES6" s="85"/>
      <c r="ET6" s="85"/>
      <c r="EU6" s="85"/>
      <c r="EV6" s="85"/>
      <c r="EW6" s="85"/>
      <c r="EX6" s="85"/>
      <c r="EY6" s="85"/>
      <c r="EZ6" s="85"/>
      <c r="FA6" s="85"/>
      <c r="FB6" s="85"/>
      <c r="FC6" s="85"/>
      <c r="FD6" s="85"/>
      <c r="FE6" s="85"/>
      <c r="FF6" s="85"/>
      <c r="FG6" s="85"/>
      <c r="FH6" s="85"/>
      <c r="FI6" s="85"/>
      <c r="FJ6" s="85"/>
      <c r="FK6" s="85"/>
      <c r="FL6" s="85"/>
      <c r="FM6" s="85"/>
      <c r="FN6" s="85"/>
      <c r="FO6" s="85"/>
      <c r="FP6" s="85"/>
      <c r="FQ6" s="85"/>
      <c r="FR6" s="85"/>
      <c r="FS6" s="85"/>
      <c r="FT6" s="85"/>
      <c r="FU6" s="85"/>
      <c r="FV6" s="85"/>
      <c r="FW6" s="85"/>
      <c r="FX6" s="85"/>
      <c r="FY6" s="85"/>
      <c r="FZ6" s="85"/>
      <c r="GA6" s="85"/>
      <c r="GB6" s="85"/>
      <c r="GC6" s="85"/>
      <c r="GD6" s="85"/>
      <c r="GE6" s="85"/>
      <c r="GF6" s="85"/>
      <c r="GG6" s="85"/>
      <c r="GH6" s="85"/>
      <c r="GI6" s="85"/>
      <c r="GJ6" s="85"/>
      <c r="GK6" s="85"/>
      <c r="GL6" s="85"/>
      <c r="GM6" s="85"/>
      <c r="GN6" s="85"/>
      <c r="GO6" s="85"/>
      <c r="GP6" s="85"/>
      <c r="GQ6" s="85"/>
      <c r="GR6" s="85"/>
      <c r="GS6" s="85"/>
      <c r="GT6" s="85"/>
      <c r="GU6" s="85"/>
      <c r="GV6" s="85"/>
      <c r="GW6" s="85"/>
      <c r="GX6" s="85"/>
      <c r="GY6" s="85"/>
      <c r="GZ6" s="85"/>
      <c r="HA6" s="85"/>
      <c r="HB6" s="85"/>
      <c r="HC6" s="85"/>
      <c r="HD6" s="85"/>
      <c r="HE6" s="85"/>
      <c r="HF6" s="85"/>
    </row>
    <row r="7" spans="1:214" s="70" customFormat="1" ht="6.6" customHeight="1" thickBot="1">
      <c r="A7" s="288"/>
      <c r="B7" s="292"/>
      <c r="C7" s="2185"/>
      <c r="D7" s="289"/>
      <c r="E7" s="289"/>
      <c r="F7" s="289"/>
      <c r="G7" s="289"/>
      <c r="H7" s="289"/>
      <c r="I7" s="289"/>
      <c r="J7" s="289"/>
      <c r="K7" s="289"/>
      <c r="L7" s="289"/>
      <c r="M7" s="289"/>
      <c r="N7" s="289"/>
      <c r="O7" s="1441"/>
      <c r="P7" s="1435"/>
      <c r="Q7" s="1435"/>
      <c r="R7" s="1435"/>
      <c r="S7" s="1436"/>
      <c r="T7" s="1436"/>
      <c r="U7" s="1437"/>
      <c r="V7" s="413"/>
      <c r="W7" s="1238"/>
      <c r="X7" s="1238"/>
      <c r="Y7" s="1420"/>
      <c r="Z7" s="1420"/>
      <c r="AA7" s="1238"/>
      <c r="AB7" s="1238"/>
      <c r="AC7" s="1238"/>
      <c r="AD7" s="1238"/>
      <c r="AE7" s="1238"/>
      <c r="AF7" s="1055"/>
      <c r="AG7" s="1055"/>
      <c r="AH7" s="1055"/>
      <c r="AI7" s="1055"/>
      <c r="AJ7" s="1055"/>
      <c r="AK7" s="1055"/>
      <c r="AL7" s="1055"/>
      <c r="AM7" s="273"/>
      <c r="AN7" s="273"/>
      <c r="AO7" s="273"/>
      <c r="AP7" s="1055"/>
      <c r="AQ7" s="1055"/>
      <c r="AR7" s="1055"/>
      <c r="AS7" s="1055"/>
      <c r="AT7" s="1055"/>
      <c r="AU7" s="1055"/>
      <c r="AV7" s="85"/>
      <c r="AW7" s="85"/>
      <c r="AX7" s="85"/>
      <c r="AY7" s="85"/>
      <c r="AZ7" s="85"/>
      <c r="BA7" s="85"/>
      <c r="BB7" s="85"/>
      <c r="BC7" s="85"/>
      <c r="BD7" s="85"/>
      <c r="BE7" s="85"/>
      <c r="BF7" s="85"/>
      <c r="BG7" s="85"/>
      <c r="BH7" s="85"/>
      <c r="BI7" s="85"/>
      <c r="BJ7" s="85"/>
      <c r="BK7" s="85"/>
      <c r="BL7" s="85"/>
      <c r="BM7" s="85"/>
      <c r="BN7" s="85"/>
      <c r="BO7" s="85"/>
      <c r="BP7" s="85"/>
      <c r="BQ7" s="85"/>
      <c r="BR7" s="85"/>
      <c r="BS7" s="85"/>
      <c r="BT7" s="85"/>
      <c r="BU7" s="85"/>
      <c r="BV7" s="85"/>
      <c r="BW7" s="85"/>
      <c r="BX7" s="85"/>
      <c r="BY7" s="85"/>
      <c r="BZ7" s="85"/>
      <c r="CA7" s="85"/>
      <c r="CB7" s="85"/>
      <c r="CC7" s="85"/>
      <c r="CD7" s="85"/>
      <c r="CE7" s="85"/>
      <c r="CF7" s="85"/>
      <c r="CG7" s="85"/>
      <c r="CH7" s="85"/>
      <c r="CI7" s="85"/>
      <c r="CJ7" s="85"/>
      <c r="CK7" s="85"/>
      <c r="CL7" s="85"/>
      <c r="CM7" s="85"/>
      <c r="CN7" s="85"/>
      <c r="CO7" s="85"/>
      <c r="CP7" s="85"/>
      <c r="CQ7" s="85"/>
      <c r="CR7" s="85"/>
      <c r="CS7" s="85"/>
      <c r="CT7" s="85"/>
      <c r="CU7" s="85"/>
      <c r="CV7" s="85"/>
      <c r="CW7" s="85"/>
      <c r="CX7" s="85"/>
      <c r="CY7" s="85"/>
      <c r="CZ7" s="85"/>
      <c r="DA7" s="85"/>
      <c r="DB7" s="85"/>
      <c r="DC7" s="85"/>
      <c r="DD7" s="85"/>
      <c r="DE7" s="85"/>
      <c r="DF7" s="85"/>
      <c r="DG7" s="85"/>
      <c r="DH7" s="85"/>
      <c r="DI7" s="85"/>
      <c r="DJ7" s="85"/>
      <c r="DK7" s="85"/>
      <c r="DL7" s="85"/>
      <c r="DM7" s="85"/>
      <c r="DN7" s="85"/>
      <c r="DO7" s="85"/>
      <c r="DP7" s="85"/>
      <c r="DQ7" s="85"/>
      <c r="DR7" s="85"/>
      <c r="DS7" s="85"/>
      <c r="DT7" s="85"/>
      <c r="DU7" s="85"/>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5"/>
      <c r="FK7" s="85"/>
      <c r="FL7" s="85"/>
      <c r="FM7" s="85"/>
      <c r="FN7" s="85"/>
      <c r="FO7" s="85"/>
      <c r="FP7" s="85"/>
      <c r="FQ7" s="85"/>
      <c r="FR7" s="85"/>
      <c r="FS7" s="85"/>
      <c r="FT7" s="85"/>
      <c r="FU7" s="85"/>
      <c r="FV7" s="85"/>
      <c r="FW7" s="85"/>
      <c r="FX7" s="85"/>
      <c r="FY7" s="85"/>
      <c r="FZ7" s="85"/>
      <c r="GA7" s="85"/>
      <c r="GB7" s="85"/>
      <c r="GC7" s="85"/>
      <c r="GD7" s="85"/>
      <c r="GE7" s="85"/>
      <c r="GF7" s="85"/>
      <c r="GG7" s="85"/>
      <c r="GH7" s="85"/>
      <c r="GI7" s="85"/>
      <c r="GJ7" s="85"/>
      <c r="GK7" s="85"/>
      <c r="GL7" s="85"/>
      <c r="GM7" s="85"/>
      <c r="GN7" s="85"/>
      <c r="GO7" s="85"/>
      <c r="GP7" s="85"/>
      <c r="GQ7" s="85"/>
      <c r="GR7" s="85"/>
      <c r="GS7" s="85"/>
      <c r="GT7" s="85"/>
      <c r="GU7" s="85"/>
      <c r="GV7" s="85"/>
      <c r="GW7" s="85"/>
      <c r="GX7" s="85"/>
      <c r="GY7" s="85"/>
      <c r="GZ7" s="85"/>
      <c r="HA7" s="85"/>
      <c r="HB7" s="85"/>
      <c r="HC7" s="85"/>
      <c r="HD7" s="85"/>
      <c r="HE7" s="85"/>
      <c r="HF7" s="85"/>
    </row>
    <row r="8" spans="1:214" s="69" customFormat="1" ht="30" customHeight="1">
      <c r="A8" s="1567" t="s">
        <v>87</v>
      </c>
      <c r="B8" s="1914" t="s">
        <v>0</v>
      </c>
      <c r="C8" s="1925" t="s">
        <v>1</v>
      </c>
      <c r="D8" s="1923" t="s">
        <v>2</v>
      </c>
      <c r="E8" s="1923" t="s">
        <v>3</v>
      </c>
      <c r="F8" s="1923" t="s">
        <v>4</v>
      </c>
      <c r="G8" s="1921" t="s">
        <v>5</v>
      </c>
      <c r="H8" s="1919" t="s">
        <v>6</v>
      </c>
      <c r="I8" s="1911" t="s">
        <v>88</v>
      </c>
      <c r="J8" s="1912"/>
      <c r="K8" s="1913"/>
      <c r="L8" s="1952" t="s">
        <v>7</v>
      </c>
      <c r="M8" s="1927" t="s">
        <v>93</v>
      </c>
      <c r="N8" s="1929" t="s">
        <v>124</v>
      </c>
      <c r="O8" s="2084" t="s">
        <v>208</v>
      </c>
      <c r="P8" s="1960" t="s">
        <v>96</v>
      </c>
      <c r="Q8" s="1960"/>
      <c r="R8" s="1961"/>
      <c r="S8" s="1927" t="s">
        <v>97</v>
      </c>
      <c r="T8" s="1928" t="s">
        <v>98</v>
      </c>
      <c r="U8" s="1927" t="s">
        <v>99</v>
      </c>
      <c r="V8" s="1929" t="s">
        <v>100</v>
      </c>
      <c r="W8" s="246"/>
      <c r="X8" s="246"/>
      <c r="Y8" s="1237"/>
      <c r="Z8" s="1237"/>
      <c r="AA8" s="246"/>
      <c r="AB8" s="246"/>
      <c r="AC8" s="246"/>
      <c r="AD8" s="246"/>
      <c r="AE8" s="246"/>
      <c r="AF8" s="439"/>
      <c r="AG8" s="439"/>
      <c r="AH8" s="439"/>
      <c r="AI8" s="439"/>
      <c r="AJ8" s="439"/>
      <c r="AK8" s="439"/>
      <c r="AL8" s="439"/>
      <c r="AM8" s="352"/>
      <c r="AN8" s="352"/>
      <c r="AO8" s="352"/>
      <c r="AP8" s="439"/>
      <c r="AQ8" s="439"/>
      <c r="AR8" s="439"/>
      <c r="AS8" s="439"/>
      <c r="AT8" s="439"/>
      <c r="AU8" s="439"/>
      <c r="AV8" s="78"/>
      <c r="AW8" s="78"/>
      <c r="AX8" s="78"/>
      <c r="AY8" s="78"/>
      <c r="AZ8" s="78"/>
      <c r="BA8" s="78"/>
      <c r="BB8" s="78"/>
      <c r="BC8" s="78"/>
      <c r="BD8" s="78"/>
      <c r="BE8" s="78"/>
      <c r="BF8" s="78"/>
      <c r="BG8" s="78"/>
      <c r="BH8" s="78"/>
      <c r="BI8" s="78"/>
      <c r="BJ8" s="78"/>
      <c r="BK8" s="78"/>
      <c r="BL8" s="78"/>
      <c r="BM8" s="78"/>
      <c r="BN8" s="78"/>
      <c r="BO8" s="78"/>
      <c r="BP8" s="78"/>
      <c r="BQ8" s="78"/>
      <c r="BR8" s="78"/>
      <c r="BS8" s="78"/>
      <c r="BT8" s="78"/>
      <c r="BU8" s="78"/>
      <c r="BV8" s="78"/>
      <c r="BW8" s="78"/>
      <c r="BX8" s="78"/>
      <c r="BY8" s="78"/>
      <c r="BZ8" s="78"/>
      <c r="CA8" s="78"/>
      <c r="CB8" s="78"/>
      <c r="CC8" s="78"/>
      <c r="CD8" s="78"/>
      <c r="CE8" s="78"/>
      <c r="CF8" s="78"/>
      <c r="CG8" s="78"/>
      <c r="CH8" s="78"/>
      <c r="CI8" s="78"/>
      <c r="CJ8" s="78"/>
      <c r="CK8" s="78"/>
      <c r="CL8" s="78"/>
      <c r="CM8" s="78"/>
      <c r="CN8" s="78"/>
      <c r="CO8" s="78"/>
      <c r="CP8" s="78"/>
      <c r="CQ8" s="78"/>
      <c r="CR8" s="78"/>
      <c r="CS8" s="78"/>
      <c r="CT8" s="78"/>
      <c r="CU8" s="78"/>
      <c r="CV8" s="78"/>
      <c r="CW8" s="78"/>
      <c r="CX8" s="78"/>
      <c r="CY8" s="78"/>
      <c r="CZ8" s="78"/>
      <c r="DA8" s="78"/>
      <c r="DB8" s="78"/>
      <c r="DC8" s="78"/>
      <c r="DD8" s="78"/>
      <c r="DE8" s="78"/>
      <c r="DF8" s="78"/>
      <c r="DG8" s="78"/>
      <c r="DH8" s="78"/>
      <c r="DI8" s="78"/>
      <c r="DJ8" s="78"/>
      <c r="DK8" s="78"/>
      <c r="DL8" s="78"/>
      <c r="DM8" s="78"/>
      <c r="DN8" s="78"/>
      <c r="DO8" s="78"/>
      <c r="DP8" s="78"/>
      <c r="DQ8" s="78"/>
      <c r="DR8" s="78"/>
      <c r="DS8" s="78"/>
      <c r="DT8" s="78"/>
      <c r="DU8" s="78"/>
      <c r="DV8" s="78"/>
      <c r="DW8" s="78"/>
      <c r="DX8" s="78"/>
      <c r="DY8" s="78"/>
      <c r="DZ8" s="78"/>
      <c r="EA8" s="78"/>
      <c r="EB8" s="78"/>
      <c r="EC8" s="78"/>
      <c r="ED8" s="78"/>
      <c r="EE8" s="78"/>
      <c r="EF8" s="78"/>
      <c r="EG8" s="78"/>
      <c r="EH8" s="78"/>
      <c r="EI8" s="78"/>
      <c r="EJ8" s="78"/>
      <c r="EK8" s="78"/>
      <c r="EL8" s="78"/>
      <c r="EM8" s="78"/>
      <c r="EN8" s="78"/>
      <c r="EO8" s="78"/>
      <c r="EP8" s="78"/>
      <c r="EQ8" s="78"/>
      <c r="ER8" s="78"/>
      <c r="ES8" s="78"/>
      <c r="ET8" s="78"/>
      <c r="EU8" s="78"/>
      <c r="EV8" s="78"/>
      <c r="EW8" s="78"/>
      <c r="EX8" s="78"/>
      <c r="EY8" s="78"/>
      <c r="EZ8" s="78"/>
      <c r="FA8" s="78"/>
      <c r="FB8" s="78"/>
      <c r="FC8" s="78"/>
      <c r="FD8" s="78"/>
      <c r="FE8" s="78"/>
      <c r="FF8" s="78"/>
      <c r="FG8" s="78"/>
      <c r="FH8" s="78"/>
      <c r="FI8" s="78"/>
      <c r="FJ8" s="78"/>
      <c r="FK8" s="78"/>
      <c r="FL8" s="78"/>
      <c r="FM8" s="78"/>
      <c r="FN8" s="78"/>
      <c r="FO8" s="78"/>
      <c r="FP8" s="78"/>
      <c r="FQ8" s="78"/>
      <c r="FR8" s="78"/>
      <c r="FS8" s="78"/>
      <c r="FT8" s="78"/>
      <c r="FU8" s="78"/>
      <c r="FV8" s="78"/>
      <c r="FW8" s="78"/>
      <c r="FX8" s="78"/>
      <c r="FY8" s="78"/>
      <c r="FZ8" s="78"/>
      <c r="GA8" s="78"/>
      <c r="GB8" s="78"/>
      <c r="GC8" s="78"/>
      <c r="GD8" s="78"/>
      <c r="GE8" s="78"/>
      <c r="GF8" s="78"/>
      <c r="GG8" s="78"/>
      <c r="GH8" s="78"/>
      <c r="GI8" s="78"/>
      <c r="GJ8" s="78"/>
      <c r="GK8" s="78"/>
      <c r="GL8" s="78"/>
      <c r="GM8" s="78"/>
      <c r="GN8" s="78"/>
      <c r="GO8" s="78"/>
      <c r="GP8" s="78"/>
      <c r="GQ8" s="78"/>
      <c r="GR8" s="78"/>
      <c r="GS8" s="78"/>
      <c r="GT8" s="78"/>
      <c r="GU8" s="78"/>
      <c r="GV8" s="78"/>
      <c r="GW8" s="78"/>
      <c r="GX8" s="78"/>
      <c r="GY8" s="78"/>
      <c r="GZ8" s="78"/>
      <c r="HA8" s="78"/>
      <c r="HB8" s="78"/>
      <c r="HC8" s="78"/>
      <c r="HD8" s="78"/>
      <c r="HE8" s="78"/>
      <c r="HF8" s="78"/>
    </row>
    <row r="9" spans="1:214" s="70" customFormat="1" ht="12" customHeight="1" thickBot="1">
      <c r="A9" s="1568"/>
      <c r="B9" s="1566"/>
      <c r="C9" s="2056"/>
      <c r="D9" s="2055"/>
      <c r="E9" s="2055"/>
      <c r="F9" s="2055"/>
      <c r="G9" s="2054"/>
      <c r="H9" s="2053"/>
      <c r="I9" s="1109">
        <v>1</v>
      </c>
      <c r="J9" s="247">
        <v>2</v>
      </c>
      <c r="K9" s="248">
        <v>3</v>
      </c>
      <c r="L9" s="1714"/>
      <c r="M9" s="1670"/>
      <c r="N9" s="1672"/>
      <c r="O9" s="2085"/>
      <c r="P9" s="255">
        <v>1</v>
      </c>
      <c r="Q9" s="179">
        <v>2</v>
      </c>
      <c r="R9" s="210">
        <v>3</v>
      </c>
      <c r="S9" s="1670"/>
      <c r="T9" s="1770"/>
      <c r="U9" s="1670"/>
      <c r="V9" s="1672"/>
      <c r="W9" s="246"/>
      <c r="X9" s="1238"/>
      <c r="Y9" s="1420"/>
      <c r="Z9" s="1420"/>
      <c r="AA9" s="1238"/>
      <c r="AB9" s="1238"/>
      <c r="AC9" s="1238"/>
      <c r="AD9" s="1238"/>
      <c r="AE9" s="1238"/>
      <c r="AF9" s="1055"/>
      <c r="AG9" s="1055"/>
      <c r="AH9" s="1055"/>
      <c r="AI9" s="1055"/>
      <c r="AJ9" s="1055"/>
      <c r="AK9" s="1055"/>
      <c r="AL9" s="1055"/>
      <c r="AM9" s="273"/>
      <c r="AN9" s="273"/>
      <c r="AO9" s="273"/>
      <c r="AP9" s="1055"/>
      <c r="AQ9" s="1055"/>
      <c r="AR9" s="1055"/>
      <c r="AS9" s="1055"/>
      <c r="AT9" s="1055"/>
      <c r="AU9" s="1055"/>
      <c r="AV9" s="85"/>
      <c r="AW9" s="85"/>
      <c r="AX9" s="85"/>
      <c r="AY9" s="85"/>
      <c r="AZ9" s="85"/>
      <c r="BA9" s="85"/>
      <c r="BB9" s="85"/>
      <c r="BC9" s="85"/>
      <c r="BD9" s="85"/>
      <c r="BE9" s="85"/>
      <c r="BF9" s="85"/>
      <c r="BG9" s="85"/>
      <c r="BH9" s="85"/>
      <c r="BI9" s="85"/>
      <c r="BJ9" s="85"/>
      <c r="BK9" s="85"/>
      <c r="BL9" s="85"/>
      <c r="BM9" s="85"/>
      <c r="BN9" s="85"/>
      <c r="BO9" s="85"/>
      <c r="BP9" s="85"/>
      <c r="BQ9" s="85"/>
      <c r="BR9" s="85"/>
      <c r="BS9" s="85"/>
      <c r="BT9" s="85"/>
      <c r="BU9" s="85"/>
      <c r="BV9" s="85"/>
      <c r="BW9" s="85"/>
      <c r="BX9" s="85"/>
      <c r="BY9" s="85"/>
      <c r="BZ9" s="85"/>
      <c r="CA9" s="85"/>
      <c r="CB9" s="85"/>
      <c r="CC9" s="85"/>
      <c r="CD9" s="85"/>
      <c r="CE9" s="85"/>
      <c r="CF9" s="85"/>
      <c r="CG9" s="85"/>
      <c r="CH9" s="85"/>
      <c r="CI9" s="85"/>
      <c r="CJ9" s="85"/>
      <c r="CK9" s="85"/>
      <c r="CL9" s="85"/>
      <c r="CM9" s="85"/>
      <c r="CN9" s="85"/>
      <c r="CO9" s="85"/>
      <c r="CP9" s="85"/>
      <c r="CQ9" s="85"/>
      <c r="CR9" s="85"/>
      <c r="CS9" s="85"/>
      <c r="CT9" s="85"/>
      <c r="CU9" s="85"/>
      <c r="CV9" s="85"/>
      <c r="CW9" s="85"/>
      <c r="CX9" s="85"/>
      <c r="CY9" s="85"/>
      <c r="CZ9" s="85"/>
      <c r="DA9" s="85"/>
      <c r="DB9" s="85"/>
      <c r="DC9" s="85"/>
      <c r="DD9" s="85"/>
      <c r="DE9" s="85"/>
      <c r="DF9" s="85"/>
      <c r="DG9" s="85"/>
      <c r="DH9" s="85"/>
      <c r="DI9" s="85"/>
      <c r="DJ9" s="85"/>
      <c r="DK9" s="85"/>
      <c r="DL9" s="85"/>
      <c r="DM9" s="85"/>
      <c r="DN9" s="85"/>
      <c r="DO9" s="85"/>
      <c r="DP9" s="85"/>
      <c r="DQ9" s="85"/>
      <c r="DR9" s="85"/>
      <c r="DS9" s="85"/>
      <c r="DT9" s="85"/>
      <c r="DU9" s="85"/>
      <c r="DV9" s="85"/>
      <c r="DW9" s="85"/>
      <c r="DX9" s="85"/>
      <c r="DY9" s="85"/>
      <c r="DZ9" s="85"/>
      <c r="EA9" s="85"/>
      <c r="EB9" s="85"/>
      <c r="EC9" s="85"/>
      <c r="ED9" s="85"/>
      <c r="EE9" s="85"/>
      <c r="EF9" s="85"/>
      <c r="EG9" s="85"/>
      <c r="EH9" s="85"/>
      <c r="EI9" s="85"/>
      <c r="EJ9" s="85"/>
      <c r="EK9" s="85"/>
      <c r="EL9" s="85"/>
      <c r="EM9" s="85"/>
      <c r="EN9" s="85"/>
      <c r="EO9" s="85"/>
      <c r="EP9" s="85"/>
      <c r="EQ9" s="85"/>
      <c r="ER9" s="85"/>
      <c r="ES9" s="85"/>
      <c r="ET9" s="85"/>
      <c r="EU9" s="85"/>
      <c r="EV9" s="85"/>
      <c r="EW9" s="85"/>
      <c r="EX9" s="85"/>
      <c r="EY9" s="85"/>
      <c r="EZ9" s="85"/>
      <c r="FA9" s="85"/>
      <c r="FB9" s="85"/>
      <c r="FC9" s="85"/>
      <c r="FD9" s="85"/>
      <c r="FE9" s="85"/>
      <c r="FF9" s="85"/>
      <c r="FG9" s="85"/>
      <c r="FH9" s="85"/>
      <c r="FI9" s="85"/>
      <c r="FJ9" s="85"/>
      <c r="FK9" s="85"/>
      <c r="FL9" s="85"/>
      <c r="FM9" s="85"/>
      <c r="FN9" s="85"/>
      <c r="FO9" s="85"/>
      <c r="FP9" s="85"/>
      <c r="FQ9" s="85"/>
      <c r="FR9" s="85"/>
      <c r="FS9" s="85"/>
      <c r="FT9" s="85"/>
      <c r="FU9" s="85"/>
      <c r="FV9" s="85"/>
      <c r="FW9" s="85"/>
      <c r="FX9" s="85"/>
      <c r="FY9" s="85"/>
      <c r="FZ9" s="85"/>
      <c r="GA9" s="85"/>
      <c r="GB9" s="85"/>
      <c r="GC9" s="85"/>
      <c r="GD9" s="85"/>
      <c r="GE9" s="85"/>
      <c r="GF9" s="85"/>
      <c r="GG9" s="85"/>
      <c r="GH9" s="85"/>
      <c r="GI9" s="85"/>
      <c r="GJ9" s="85"/>
      <c r="GK9" s="85"/>
      <c r="GL9" s="85"/>
      <c r="GM9" s="85"/>
      <c r="GN9" s="85"/>
      <c r="GO9" s="85"/>
      <c r="GP9" s="85"/>
      <c r="GQ9" s="85"/>
      <c r="GR9" s="85"/>
      <c r="GS9" s="85"/>
      <c r="GT9" s="85"/>
      <c r="GU9" s="85"/>
      <c r="GV9" s="85"/>
      <c r="GW9" s="85"/>
      <c r="GX9" s="85"/>
      <c r="GY9" s="85"/>
      <c r="GZ9" s="85"/>
      <c r="HA9" s="85"/>
      <c r="HB9" s="85"/>
      <c r="HC9" s="85"/>
      <c r="HD9" s="85"/>
      <c r="HE9" s="85"/>
      <c r="HF9" s="85"/>
    </row>
    <row r="10" spans="1:214" s="70" customFormat="1" ht="17.100000000000001" customHeight="1" thickBot="1">
      <c r="A10" s="416">
        <v>1000</v>
      </c>
      <c r="B10" s="1160" t="s">
        <v>8</v>
      </c>
      <c r="C10" s="1160"/>
      <c r="D10" s="1160"/>
      <c r="E10" s="1160"/>
      <c r="F10" s="1160"/>
      <c r="G10" s="1160"/>
      <c r="H10" s="1160"/>
      <c r="I10" s="1160"/>
      <c r="J10" s="1160"/>
      <c r="K10" s="1160"/>
      <c r="L10" s="1160"/>
      <c r="M10" s="1160"/>
      <c r="N10" s="1160"/>
      <c r="O10" s="1160"/>
      <c r="P10" s="1385"/>
      <c r="Q10" s="1385"/>
      <c r="R10" s="1385"/>
      <c r="S10" s="1160"/>
      <c r="T10" s="1160"/>
      <c r="U10" s="1160"/>
      <c r="V10" s="1161"/>
      <c r="W10" s="246"/>
      <c r="X10" s="1238"/>
      <c r="Y10" s="1420"/>
      <c r="Z10" s="1420"/>
      <c r="AA10" s="1238"/>
      <c r="AB10" s="1238"/>
      <c r="AC10" s="1238"/>
      <c r="AD10" s="1238"/>
      <c r="AE10" s="1238"/>
      <c r="AF10" s="1055"/>
      <c r="AG10" s="1055"/>
      <c r="AH10" s="1055"/>
      <c r="AI10" s="1055"/>
      <c r="AJ10" s="1055"/>
      <c r="AK10" s="1055"/>
      <c r="AL10" s="1055"/>
      <c r="AM10" s="273"/>
      <c r="AN10" s="273"/>
      <c r="AO10" s="273"/>
      <c r="AP10" s="1055"/>
      <c r="AQ10" s="1055"/>
      <c r="AR10" s="1055"/>
      <c r="AS10" s="1055"/>
      <c r="AT10" s="1055"/>
      <c r="AU10" s="1055"/>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5"/>
      <c r="CN10" s="85"/>
      <c r="CO10" s="85"/>
      <c r="CP10" s="85"/>
      <c r="CQ10" s="85"/>
      <c r="CR10" s="85"/>
      <c r="CS10" s="85"/>
      <c r="CT10" s="85"/>
      <c r="CU10" s="85"/>
      <c r="CV10" s="85"/>
      <c r="CW10" s="85"/>
      <c r="CX10" s="85"/>
      <c r="CY10" s="85"/>
      <c r="CZ10" s="85"/>
      <c r="DA10" s="85"/>
      <c r="DB10" s="85"/>
      <c r="DC10" s="85"/>
      <c r="DD10" s="85"/>
      <c r="DE10" s="85"/>
      <c r="DF10" s="85"/>
      <c r="DG10" s="85"/>
      <c r="DH10" s="85"/>
      <c r="DI10" s="85"/>
      <c r="DJ10" s="85"/>
      <c r="DK10" s="85"/>
      <c r="DL10" s="85"/>
      <c r="DM10" s="85"/>
      <c r="DN10" s="85"/>
      <c r="DO10" s="85"/>
      <c r="DP10" s="85"/>
      <c r="DQ10" s="85"/>
      <c r="DR10" s="85"/>
      <c r="DS10" s="85"/>
      <c r="DT10" s="85"/>
      <c r="DU10" s="85"/>
      <c r="DV10" s="85"/>
      <c r="DW10" s="85"/>
      <c r="DX10" s="85"/>
      <c r="DY10" s="85"/>
      <c r="DZ10" s="85"/>
      <c r="EA10" s="85"/>
      <c r="EB10" s="85"/>
      <c r="EC10" s="85"/>
      <c r="ED10" s="85"/>
      <c r="EE10" s="85"/>
      <c r="EF10" s="85"/>
      <c r="EG10" s="85"/>
      <c r="EH10" s="85"/>
      <c r="EI10" s="85"/>
      <c r="EJ10" s="85"/>
      <c r="EK10" s="85"/>
      <c r="EL10" s="85"/>
      <c r="EM10" s="85"/>
      <c r="EN10" s="85"/>
      <c r="EO10" s="85"/>
      <c r="EP10" s="85"/>
      <c r="EQ10" s="85"/>
      <c r="ER10" s="85"/>
      <c r="ES10" s="85"/>
      <c r="ET10" s="85"/>
      <c r="EU10" s="85"/>
      <c r="EV10" s="85"/>
      <c r="EW10" s="85"/>
      <c r="EX10" s="85"/>
      <c r="EY10" s="85"/>
      <c r="EZ10" s="85"/>
      <c r="FA10" s="85"/>
      <c r="FB10" s="85"/>
      <c r="FC10" s="85"/>
      <c r="FD10" s="85"/>
      <c r="FE10" s="85"/>
      <c r="FF10" s="85"/>
      <c r="FG10" s="85"/>
      <c r="FH10" s="85"/>
      <c r="FI10" s="85"/>
      <c r="FJ10" s="85"/>
      <c r="FK10" s="85"/>
      <c r="FL10" s="85"/>
      <c r="FM10" s="85"/>
      <c r="FN10" s="85"/>
      <c r="FO10" s="85"/>
      <c r="FP10" s="85"/>
      <c r="FQ10" s="85"/>
      <c r="FR10" s="85"/>
      <c r="FS10" s="85"/>
      <c r="FT10" s="85"/>
      <c r="FU10" s="85"/>
      <c r="FV10" s="85"/>
      <c r="FW10" s="85"/>
      <c r="FX10" s="85"/>
      <c r="FY10" s="85"/>
      <c r="FZ10" s="85"/>
      <c r="GA10" s="85"/>
      <c r="GB10" s="85"/>
      <c r="GC10" s="85"/>
      <c r="GD10" s="85"/>
      <c r="GE10" s="85"/>
      <c r="GF10" s="85"/>
      <c r="GG10" s="85"/>
      <c r="GH10" s="85"/>
      <c r="GI10" s="85"/>
      <c r="GJ10" s="85"/>
      <c r="GK10" s="85"/>
      <c r="GL10" s="85"/>
      <c r="GM10" s="85"/>
      <c r="GN10" s="85"/>
      <c r="GO10" s="85"/>
      <c r="GP10" s="85"/>
      <c r="GQ10" s="85"/>
      <c r="GR10" s="85"/>
      <c r="GS10" s="85"/>
      <c r="GT10" s="85"/>
      <c r="GU10" s="85"/>
      <c r="GV10" s="85"/>
      <c r="GW10" s="85"/>
      <c r="GX10" s="85"/>
      <c r="GY10" s="85"/>
      <c r="GZ10" s="85"/>
      <c r="HA10" s="85"/>
      <c r="HB10" s="85"/>
      <c r="HC10" s="85"/>
      <c r="HD10" s="85"/>
      <c r="HE10" s="85"/>
      <c r="HF10" s="85"/>
    </row>
    <row r="11" spans="1:214" s="70" customFormat="1" ht="15" customHeight="1">
      <c r="A11" s="550">
        <v>17001</v>
      </c>
      <c r="B11" s="2081" t="s">
        <v>254</v>
      </c>
      <c r="C11" s="2063">
        <v>2</v>
      </c>
      <c r="D11" s="2065">
        <v>1</v>
      </c>
      <c r="E11" s="2065">
        <v>1</v>
      </c>
      <c r="F11" s="551"/>
      <c r="G11" s="2065">
        <f t="shared" ref="G11" si="0">SUM(C11:F11)</f>
        <v>4</v>
      </c>
      <c r="H11" s="2066">
        <v>6</v>
      </c>
      <c r="I11" s="2060">
        <v>6</v>
      </c>
      <c r="J11" s="1033"/>
      <c r="K11" s="1129"/>
      <c r="L11" s="546" t="s">
        <v>89</v>
      </c>
      <c r="M11" s="547">
        <v>0.5</v>
      </c>
      <c r="N11" s="1485" t="s">
        <v>131</v>
      </c>
      <c r="O11" s="1453"/>
      <c r="P11" s="535"/>
      <c r="Q11" s="213"/>
      <c r="R11" s="594"/>
      <c r="S11" s="2083" t="str">
        <f>IF(OR(COUNTIF(P11:R11,"&gt;=50")&gt;1,COUNTIF(P12:R12,"&gt;=50")&gt;1),"FEHLER",IF(OR(MAX(P11:R11)&gt;100,MAX(P12:R12)&gt;100),"FEHLER",IF(OR(P11="",P12=""),"OFFEN",IF(AND(MAX(P11:R11)&gt;=50,MAX(P12:R12)&gt;=50),"BE",IF(OR(MAX(P11:R11)&lt;50,MAX(P12:R12)&lt;50),"NB","OFFEN")))))</f>
        <v>OFFEN</v>
      </c>
      <c r="T11" s="2062">
        <f>ROUNDUP(AB11,2)</f>
        <v>0</v>
      </c>
      <c r="U11" s="2087" t="str">
        <f>IF(S11="OFFEN","OFFEN",IF(S11="FEHLER","FEHLER",IF(S11="NB",5,ROUND(1+3/50*(100-(T11*100)),1))))</f>
        <v>OFFEN</v>
      </c>
      <c r="V11" s="2086">
        <f>IF(S11="BE",H11,0)</f>
        <v>0</v>
      </c>
      <c r="W11" s="246">
        <f>V11</f>
        <v>0</v>
      </c>
      <c r="X11" s="1238"/>
      <c r="Y11" s="1420">
        <f>IF(W11=0,0,W11/$W$60)</f>
        <v>0</v>
      </c>
      <c r="Z11" s="1237">
        <f>IF(W11=0,0,(T11*100)*Y11)</f>
        <v>0</v>
      </c>
      <c r="AA11" s="1238"/>
      <c r="AB11" s="1238">
        <f>IF(P11="",0,(MAX(P11:R11)*M11/100))+IF(P12="",0,(MAX(P12:R12)*M12/100))</f>
        <v>0</v>
      </c>
      <c r="AC11" s="1238"/>
      <c r="AD11" s="1238"/>
      <c r="AE11" s="1238"/>
      <c r="AF11" s="1055"/>
      <c r="AG11" s="1055"/>
      <c r="AH11" s="1055"/>
      <c r="AI11" s="1055"/>
      <c r="AJ11" s="1055"/>
      <c r="AK11" s="1055"/>
      <c r="AL11" s="1055"/>
      <c r="AM11" s="273"/>
      <c r="AN11" s="273"/>
      <c r="AO11" s="273"/>
      <c r="AP11" s="1055"/>
      <c r="AQ11" s="1055"/>
      <c r="AR11" s="1055"/>
      <c r="AS11" s="1055"/>
      <c r="AT11" s="1055"/>
      <c r="AU11" s="1055"/>
      <c r="AV11" s="85"/>
      <c r="AW11" s="85"/>
      <c r="AX11" s="85"/>
      <c r="AY11" s="85"/>
      <c r="AZ11" s="85"/>
      <c r="BA11" s="85"/>
      <c r="BB11" s="85"/>
      <c r="BC11" s="85"/>
      <c r="BD11" s="85"/>
      <c r="BE11" s="85"/>
      <c r="BF11" s="85"/>
      <c r="BG11" s="85"/>
      <c r="BH11" s="85"/>
      <c r="BI11" s="85"/>
      <c r="BJ11" s="85"/>
      <c r="BK11" s="85"/>
      <c r="BL11" s="85"/>
      <c r="BM11" s="85"/>
      <c r="BN11" s="85"/>
      <c r="BO11" s="85"/>
      <c r="BP11" s="85"/>
      <c r="BQ11" s="85"/>
      <c r="BR11" s="85"/>
      <c r="BS11" s="85"/>
      <c r="BT11" s="85"/>
      <c r="BU11" s="85"/>
      <c r="BV11" s="85"/>
      <c r="BW11" s="85"/>
      <c r="BX11" s="85"/>
      <c r="BY11" s="85"/>
      <c r="BZ11" s="85"/>
      <c r="CA11" s="85"/>
      <c r="CB11" s="85"/>
      <c r="CC11" s="85"/>
      <c r="CD11" s="85"/>
      <c r="CE11" s="85"/>
      <c r="CF11" s="85"/>
      <c r="CG11" s="85"/>
      <c r="CH11" s="85"/>
      <c r="CI11" s="85"/>
      <c r="CJ11" s="85"/>
      <c r="CK11" s="85"/>
      <c r="CL11" s="85"/>
      <c r="CM11" s="85"/>
      <c r="CN11" s="85"/>
      <c r="CO11" s="85"/>
      <c r="CP11" s="85"/>
      <c r="CQ11" s="85"/>
      <c r="CR11" s="85"/>
      <c r="CS11" s="85"/>
      <c r="CT11" s="85"/>
      <c r="CU11" s="85"/>
      <c r="CV11" s="85"/>
      <c r="CW11" s="85"/>
      <c r="CX11" s="85"/>
      <c r="CY11" s="85"/>
      <c r="CZ11" s="85"/>
      <c r="DA11" s="85"/>
      <c r="DB11" s="85"/>
      <c r="DC11" s="85"/>
      <c r="DD11" s="85"/>
      <c r="DE11" s="85"/>
      <c r="DF11" s="85"/>
      <c r="DG11" s="85"/>
      <c r="DH11" s="85"/>
      <c r="DI11" s="85"/>
      <c r="DJ11" s="85"/>
      <c r="DK11" s="85"/>
      <c r="DL11" s="85"/>
      <c r="DM11" s="85"/>
      <c r="DN11" s="85"/>
      <c r="DO11" s="85"/>
      <c r="DP11" s="85"/>
      <c r="DQ11" s="85"/>
      <c r="DR11" s="85"/>
      <c r="DS11" s="85"/>
      <c r="DT11" s="85"/>
      <c r="DU11" s="85"/>
      <c r="DV11" s="85"/>
      <c r="DW11" s="85"/>
      <c r="DX11" s="85"/>
      <c r="DY11" s="85"/>
      <c r="DZ11" s="85"/>
      <c r="EA11" s="85"/>
      <c r="EB11" s="85"/>
      <c r="EC11" s="85"/>
      <c r="ED11" s="85"/>
      <c r="EE11" s="85"/>
      <c r="EF11" s="85"/>
      <c r="EG11" s="85"/>
      <c r="EH11" s="85"/>
      <c r="EI11" s="85"/>
      <c r="EJ11" s="85"/>
      <c r="EK11" s="85"/>
      <c r="EL11" s="85"/>
      <c r="EM11" s="85"/>
      <c r="EN11" s="85"/>
      <c r="EO11" s="85"/>
      <c r="EP11" s="85"/>
      <c r="EQ11" s="85"/>
      <c r="ER11" s="85"/>
      <c r="ES11" s="85"/>
      <c r="ET11" s="85"/>
      <c r="EU11" s="85"/>
      <c r="EV11" s="85"/>
      <c r="EW11" s="85"/>
      <c r="EX11" s="85"/>
      <c r="EY11" s="85"/>
      <c r="EZ11" s="85"/>
      <c r="FA11" s="85"/>
      <c r="FB11" s="85"/>
      <c r="FC11" s="85"/>
      <c r="FD11" s="85"/>
      <c r="FE11" s="85"/>
      <c r="FF11" s="85"/>
      <c r="FG11" s="85"/>
      <c r="FH11" s="85"/>
      <c r="FI11" s="85"/>
      <c r="FJ11" s="85"/>
      <c r="FK11" s="85"/>
      <c r="FL11" s="85"/>
      <c r="FM11" s="85"/>
      <c r="FN11" s="85"/>
      <c r="FO11" s="85"/>
      <c r="FP11" s="85"/>
      <c r="FQ11" s="85"/>
      <c r="FR11" s="85"/>
      <c r="FS11" s="85"/>
      <c r="FT11" s="85"/>
      <c r="FU11" s="85"/>
      <c r="FV11" s="85"/>
      <c r="FW11" s="85"/>
      <c r="FX11" s="85"/>
      <c r="FY11" s="85"/>
      <c r="FZ11" s="85"/>
      <c r="GA11" s="85"/>
      <c r="GB11" s="85"/>
      <c r="GC11" s="85"/>
      <c r="GD11" s="85"/>
      <c r="GE11" s="85"/>
      <c r="GF11" s="85"/>
      <c r="GG11" s="85"/>
      <c r="GH11" s="85"/>
      <c r="GI11" s="85"/>
      <c r="GJ11" s="85"/>
      <c r="GK11" s="85"/>
      <c r="GL11" s="85"/>
      <c r="GM11" s="85"/>
      <c r="GN11" s="85"/>
      <c r="GO11" s="85"/>
      <c r="GP11" s="85"/>
      <c r="GQ11" s="85"/>
      <c r="GR11" s="85"/>
      <c r="GS11" s="85"/>
      <c r="GT11" s="85"/>
      <c r="GU11" s="85"/>
      <c r="GV11" s="85"/>
      <c r="GW11" s="85"/>
      <c r="GX11" s="85"/>
      <c r="GY11" s="85"/>
      <c r="GZ11" s="85"/>
      <c r="HA11" s="85"/>
      <c r="HB11" s="85"/>
      <c r="HC11" s="85"/>
      <c r="HD11" s="85"/>
      <c r="HE11" s="85"/>
      <c r="HF11" s="85"/>
    </row>
    <row r="12" spans="1:214" s="70" customFormat="1" ht="15" customHeight="1">
      <c r="A12" s="523">
        <v>17002</v>
      </c>
      <c r="B12" s="2082"/>
      <c r="C12" s="2064"/>
      <c r="D12" s="1943"/>
      <c r="E12" s="1943"/>
      <c r="F12" s="223"/>
      <c r="G12" s="1943"/>
      <c r="H12" s="2067"/>
      <c r="I12" s="2061"/>
      <c r="J12" s="1003"/>
      <c r="K12" s="1130"/>
      <c r="L12" s="548" t="s">
        <v>90</v>
      </c>
      <c r="M12" s="549">
        <v>0.5</v>
      </c>
      <c r="N12" s="1486"/>
      <c r="O12" s="418"/>
      <c r="P12" s="1240"/>
      <c r="Q12" s="1241"/>
      <c r="R12" s="1242"/>
      <c r="S12" s="1971"/>
      <c r="T12" s="1959"/>
      <c r="U12" s="1963"/>
      <c r="V12" s="1962"/>
      <c r="W12" s="246"/>
      <c r="X12" s="1238"/>
      <c r="Y12" s="1420"/>
      <c r="Z12" s="1420"/>
      <c r="AA12" s="1238"/>
      <c r="AB12" s="1238"/>
      <c r="AC12" s="1238"/>
      <c r="AD12" s="1238"/>
      <c r="AE12" s="1238"/>
      <c r="AF12" s="1055"/>
      <c r="AG12" s="1055"/>
      <c r="AH12" s="1055"/>
      <c r="AI12" s="1055"/>
      <c r="AJ12" s="1055"/>
      <c r="AK12" s="1055"/>
      <c r="AL12" s="1055"/>
      <c r="AM12" s="273"/>
      <c r="AN12" s="273"/>
      <c r="AO12" s="273"/>
      <c r="AP12" s="1055"/>
      <c r="AQ12" s="1055"/>
      <c r="AR12" s="1055"/>
      <c r="AS12" s="1055"/>
      <c r="AT12" s="1055"/>
      <c r="AU12" s="1055"/>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5"/>
      <c r="CN12" s="85"/>
      <c r="CO12" s="85"/>
      <c r="CP12" s="85"/>
      <c r="CQ12" s="85"/>
      <c r="CR12" s="85"/>
      <c r="CS12" s="85"/>
      <c r="CT12" s="85"/>
      <c r="CU12" s="85"/>
      <c r="CV12" s="85"/>
      <c r="CW12" s="85"/>
      <c r="CX12" s="85"/>
      <c r="CY12" s="85"/>
      <c r="CZ12" s="85"/>
      <c r="DA12" s="85"/>
      <c r="DB12" s="85"/>
      <c r="DC12" s="85"/>
      <c r="DD12" s="85"/>
      <c r="DE12" s="85"/>
      <c r="DF12" s="85"/>
      <c r="DG12" s="85"/>
      <c r="DH12" s="85"/>
      <c r="DI12" s="85"/>
      <c r="DJ12" s="85"/>
      <c r="DK12" s="85"/>
      <c r="DL12" s="85"/>
      <c r="DM12" s="85"/>
      <c r="DN12" s="85"/>
      <c r="DO12" s="85"/>
      <c r="DP12" s="85"/>
      <c r="DQ12" s="85"/>
      <c r="DR12" s="85"/>
      <c r="DS12" s="85"/>
      <c r="DT12" s="85"/>
      <c r="DU12" s="85"/>
      <c r="DV12" s="85"/>
      <c r="DW12" s="85"/>
      <c r="DX12" s="85"/>
      <c r="DY12" s="85"/>
      <c r="DZ12" s="85"/>
      <c r="EA12" s="85"/>
      <c r="EB12" s="85"/>
      <c r="EC12" s="85"/>
      <c r="ED12" s="85"/>
      <c r="EE12" s="85"/>
      <c r="EF12" s="85"/>
      <c r="EG12" s="85"/>
      <c r="EH12" s="85"/>
      <c r="EI12" s="85"/>
      <c r="EJ12" s="85"/>
      <c r="EK12" s="85"/>
      <c r="EL12" s="85"/>
      <c r="EM12" s="85"/>
      <c r="EN12" s="85"/>
      <c r="EO12" s="85"/>
      <c r="EP12" s="85"/>
      <c r="EQ12" s="85"/>
      <c r="ER12" s="85"/>
      <c r="ES12" s="85"/>
      <c r="ET12" s="85"/>
      <c r="EU12" s="85"/>
      <c r="EV12" s="85"/>
      <c r="EW12" s="85"/>
      <c r="EX12" s="85"/>
      <c r="EY12" s="85"/>
      <c r="EZ12" s="85"/>
      <c r="FA12" s="85"/>
      <c r="FB12" s="85"/>
      <c r="FC12" s="85"/>
      <c r="FD12" s="85"/>
      <c r="FE12" s="85"/>
      <c r="FF12" s="85"/>
      <c r="FG12" s="85"/>
      <c r="FH12" s="85"/>
      <c r="FI12" s="85"/>
      <c r="FJ12" s="85"/>
      <c r="FK12" s="85"/>
      <c r="FL12" s="85"/>
      <c r="FM12" s="85"/>
      <c r="FN12" s="85"/>
      <c r="FO12" s="85"/>
      <c r="FP12" s="85"/>
      <c r="FQ12" s="85"/>
      <c r="FR12" s="85"/>
      <c r="FS12" s="85"/>
      <c r="FT12" s="85"/>
      <c r="FU12" s="85"/>
      <c r="FV12" s="85"/>
      <c r="FW12" s="85"/>
      <c r="FX12" s="85"/>
      <c r="FY12" s="85"/>
      <c r="FZ12" s="85"/>
      <c r="GA12" s="85"/>
      <c r="GB12" s="85"/>
      <c r="GC12" s="85"/>
      <c r="GD12" s="85"/>
      <c r="GE12" s="85"/>
      <c r="GF12" s="85"/>
      <c r="GG12" s="85"/>
      <c r="GH12" s="85"/>
      <c r="GI12" s="85"/>
      <c r="GJ12" s="85"/>
      <c r="GK12" s="85"/>
      <c r="GL12" s="85"/>
      <c r="GM12" s="85"/>
      <c r="GN12" s="85"/>
      <c r="GO12" s="85"/>
      <c r="GP12" s="85"/>
      <c r="GQ12" s="85"/>
      <c r="GR12" s="85"/>
      <c r="GS12" s="85"/>
      <c r="GT12" s="85"/>
      <c r="GU12" s="85"/>
      <c r="GV12" s="85"/>
      <c r="GW12" s="85"/>
      <c r="GX12" s="85"/>
      <c r="GY12" s="85"/>
      <c r="GZ12" s="85"/>
      <c r="HA12" s="85"/>
      <c r="HB12" s="85"/>
      <c r="HC12" s="85"/>
      <c r="HD12" s="85"/>
      <c r="HE12" s="85"/>
      <c r="HF12" s="85"/>
    </row>
    <row r="13" spans="1:214" s="70" customFormat="1" ht="15" customHeight="1">
      <c r="A13" s="521">
        <v>17101</v>
      </c>
      <c r="B13" s="512" t="s">
        <v>255</v>
      </c>
      <c r="C13" s="383">
        <v>2</v>
      </c>
      <c r="D13" s="385">
        <v>2</v>
      </c>
      <c r="E13" s="385"/>
      <c r="F13" s="385"/>
      <c r="G13" s="385">
        <f>SUM(C13:F13)</f>
        <v>4</v>
      </c>
      <c r="H13" s="338">
        <v>6</v>
      </c>
      <c r="I13" s="1100"/>
      <c r="J13" s="1014">
        <v>6</v>
      </c>
      <c r="K13" s="1131"/>
      <c r="L13" s="373" t="s">
        <v>89</v>
      </c>
      <c r="M13" s="152">
        <v>1</v>
      </c>
      <c r="N13" s="169" t="s">
        <v>121</v>
      </c>
      <c r="O13" s="536"/>
      <c r="P13" s="403"/>
      <c r="Q13" s="399"/>
      <c r="R13" s="601"/>
      <c r="S13" s="1254" t="str">
        <f>IF(COUNTIF(P13:R13,"&gt;=50")&gt;1,"FEHLER",IF(MAX(P13:R13)&gt;100,"FEHLER",IF(P13="","OFFEN",IF(MAX(P13:R13)&gt;=50,"BE",IF(MAX(P13:R13)&lt;50,"NB","OFFEN")))))</f>
        <v>OFFEN</v>
      </c>
      <c r="T13" s="1346">
        <f>IF(P13="",0,(MAX(P13:R13)*M13/100))</f>
        <v>0</v>
      </c>
      <c r="U13" s="1331" t="str">
        <f>IF(S13="OFFEN","OFFEN",IF(S13="FEHLER","FEHLER",IF(S13="NB",5,ROUND(1+3/50*(100-(T13*100)),1))))</f>
        <v>OFFEN</v>
      </c>
      <c r="V13" s="1332">
        <f>IF(S13="BE",H13,0)</f>
        <v>0</v>
      </c>
      <c r="W13" s="246">
        <f t="shared" ref="W13:W38" si="1">V13</f>
        <v>0</v>
      </c>
      <c r="X13" s="1238"/>
      <c r="Y13" s="1420">
        <f>IF(W13=0,0,W13/$W$60)</f>
        <v>0</v>
      </c>
      <c r="Z13" s="1420">
        <f>IF(W13=0,0,Y13*MAX(P13:R13))</f>
        <v>0</v>
      </c>
      <c r="AA13" s="1238"/>
      <c r="AB13" s="1238"/>
      <c r="AC13" s="1238"/>
      <c r="AD13" s="1238"/>
      <c r="AE13" s="1238"/>
      <c r="AF13" s="1055"/>
      <c r="AG13" s="1055"/>
      <c r="AH13" s="1055"/>
      <c r="AI13" s="1055"/>
      <c r="AJ13" s="1055"/>
      <c r="AK13" s="1055"/>
      <c r="AL13" s="1055"/>
      <c r="AM13" s="273"/>
      <c r="AN13" s="273"/>
      <c r="AO13" s="273"/>
      <c r="AP13" s="1055"/>
      <c r="AQ13" s="1055"/>
      <c r="AR13" s="1055"/>
      <c r="AS13" s="1055"/>
      <c r="AT13" s="1055"/>
      <c r="AU13" s="1055"/>
      <c r="AV13" s="85"/>
      <c r="AW13" s="85"/>
      <c r="AX13" s="85"/>
      <c r="AY13" s="85"/>
      <c r="AZ13" s="85"/>
      <c r="BA13" s="85"/>
      <c r="BB13" s="85"/>
      <c r="BC13" s="85"/>
      <c r="BD13" s="85"/>
      <c r="BE13" s="85"/>
      <c r="BF13" s="85"/>
      <c r="BG13" s="85"/>
      <c r="BH13" s="85"/>
      <c r="BI13" s="85"/>
      <c r="BJ13" s="85"/>
      <c r="BK13" s="85"/>
      <c r="BL13" s="85"/>
      <c r="BM13" s="85"/>
      <c r="BN13" s="85"/>
      <c r="BO13" s="85"/>
      <c r="BP13" s="85"/>
      <c r="BQ13" s="85"/>
      <c r="BR13" s="85"/>
      <c r="BS13" s="85"/>
      <c r="BT13" s="85"/>
      <c r="BU13" s="85"/>
      <c r="BV13" s="85"/>
      <c r="BW13" s="85"/>
      <c r="BX13" s="85"/>
      <c r="BY13" s="85"/>
      <c r="BZ13" s="85"/>
      <c r="CA13" s="85"/>
      <c r="CB13" s="85"/>
      <c r="CC13" s="85"/>
      <c r="CD13" s="85"/>
      <c r="CE13" s="85"/>
      <c r="CF13" s="85"/>
      <c r="CG13" s="85"/>
      <c r="CH13" s="85"/>
      <c r="CI13" s="85"/>
      <c r="CJ13" s="85"/>
      <c r="CK13" s="85"/>
      <c r="CL13" s="85"/>
      <c r="CM13" s="85"/>
      <c r="CN13" s="85"/>
      <c r="CO13" s="85"/>
      <c r="CP13" s="85"/>
      <c r="CQ13" s="85"/>
      <c r="CR13" s="85"/>
      <c r="CS13" s="85"/>
      <c r="CT13" s="85"/>
      <c r="CU13" s="85"/>
      <c r="CV13" s="85"/>
      <c r="CW13" s="85"/>
      <c r="CX13" s="85"/>
      <c r="CY13" s="85"/>
      <c r="CZ13" s="85"/>
      <c r="DA13" s="85"/>
      <c r="DB13" s="85"/>
      <c r="DC13" s="85"/>
      <c r="DD13" s="85"/>
      <c r="DE13" s="85"/>
      <c r="DF13" s="85"/>
      <c r="DG13" s="85"/>
      <c r="DH13" s="85"/>
      <c r="DI13" s="85"/>
      <c r="DJ13" s="85"/>
      <c r="DK13" s="85"/>
      <c r="DL13" s="85"/>
      <c r="DM13" s="85"/>
      <c r="DN13" s="85"/>
      <c r="DO13" s="85"/>
      <c r="DP13" s="85"/>
      <c r="DQ13" s="85"/>
      <c r="DR13" s="85"/>
      <c r="DS13" s="85"/>
      <c r="DT13" s="85"/>
      <c r="DU13" s="85"/>
      <c r="DV13" s="85"/>
      <c r="DW13" s="85"/>
      <c r="DX13" s="85"/>
      <c r="DY13" s="85"/>
      <c r="DZ13" s="85"/>
      <c r="EA13" s="85"/>
      <c r="EB13" s="85"/>
      <c r="EC13" s="85"/>
      <c r="ED13" s="85"/>
      <c r="EE13" s="85"/>
      <c r="EF13" s="85"/>
      <c r="EG13" s="85"/>
      <c r="EH13" s="85"/>
      <c r="EI13" s="85"/>
      <c r="EJ13" s="85"/>
      <c r="EK13" s="85"/>
      <c r="EL13" s="85"/>
      <c r="EM13" s="85"/>
      <c r="EN13" s="85"/>
      <c r="EO13" s="85"/>
      <c r="EP13" s="85"/>
      <c r="EQ13" s="85"/>
      <c r="ER13" s="85"/>
      <c r="ES13" s="85"/>
      <c r="ET13" s="85"/>
      <c r="EU13" s="85"/>
      <c r="EV13" s="85"/>
      <c r="EW13" s="85"/>
      <c r="EX13" s="85"/>
      <c r="EY13" s="85"/>
      <c r="EZ13" s="85"/>
      <c r="FA13" s="85"/>
      <c r="FB13" s="85"/>
      <c r="FC13" s="85"/>
      <c r="FD13" s="85"/>
      <c r="FE13" s="85"/>
      <c r="FF13" s="85"/>
      <c r="FG13" s="85"/>
      <c r="FH13" s="85"/>
      <c r="FI13" s="85"/>
      <c r="FJ13" s="85"/>
      <c r="FK13" s="85"/>
      <c r="FL13" s="85"/>
      <c r="FM13" s="85"/>
      <c r="FN13" s="85"/>
      <c r="FO13" s="85"/>
      <c r="FP13" s="85"/>
      <c r="FQ13" s="85"/>
      <c r="FR13" s="85"/>
      <c r="FS13" s="85"/>
      <c r="FT13" s="85"/>
      <c r="FU13" s="85"/>
      <c r="FV13" s="85"/>
      <c r="FW13" s="85"/>
      <c r="FX13" s="85"/>
      <c r="FY13" s="85"/>
      <c r="FZ13" s="85"/>
      <c r="GA13" s="85"/>
      <c r="GB13" s="85"/>
      <c r="GC13" s="85"/>
      <c r="GD13" s="85"/>
      <c r="GE13" s="85"/>
      <c r="GF13" s="85"/>
      <c r="GG13" s="85"/>
      <c r="GH13" s="85"/>
      <c r="GI13" s="85"/>
      <c r="GJ13" s="85"/>
      <c r="GK13" s="85"/>
      <c r="GL13" s="85"/>
      <c r="GM13" s="85"/>
      <c r="GN13" s="85"/>
      <c r="GO13" s="85"/>
      <c r="GP13" s="85"/>
      <c r="GQ13" s="85"/>
      <c r="GR13" s="85"/>
      <c r="GS13" s="85"/>
      <c r="GT13" s="85"/>
      <c r="GU13" s="85"/>
      <c r="GV13" s="85"/>
      <c r="GW13" s="85"/>
      <c r="GX13" s="85"/>
      <c r="GY13" s="85"/>
      <c r="GZ13" s="85"/>
      <c r="HA13" s="85"/>
      <c r="HB13" s="85"/>
      <c r="HC13" s="85"/>
      <c r="HD13" s="85"/>
      <c r="HE13" s="85"/>
      <c r="HF13" s="85"/>
    </row>
    <row r="14" spans="1:214" s="70" customFormat="1" ht="15" customHeight="1">
      <c r="A14" s="516">
        <v>17201</v>
      </c>
      <c r="B14" s="511" t="s">
        <v>256</v>
      </c>
      <c r="C14" s="384">
        <v>2</v>
      </c>
      <c r="D14" s="382">
        <v>2</v>
      </c>
      <c r="E14" s="382"/>
      <c r="F14" s="539"/>
      <c r="G14" s="382">
        <f>SUM(C14:F14)</f>
        <v>4</v>
      </c>
      <c r="H14" s="355">
        <v>6</v>
      </c>
      <c r="I14" s="1108">
        <v>6</v>
      </c>
      <c r="J14" s="1009"/>
      <c r="K14" s="736"/>
      <c r="L14" s="156" t="s">
        <v>89</v>
      </c>
      <c r="M14" s="157">
        <v>1</v>
      </c>
      <c r="N14" s="170" t="s">
        <v>131</v>
      </c>
      <c r="O14" s="420"/>
      <c r="P14" s="164"/>
      <c r="Q14" s="150"/>
      <c r="R14" s="165"/>
      <c r="S14" s="1258" t="str">
        <f>IF(COUNTIF(P14:R14,"&gt;=50")&gt;1,"FEHLER",IF(MAX(P14:R14)&gt;100,"FEHLER",IF(P14="","OFFEN",IF(MAX(P14:R14)&gt;=50,"BE",IF(MAX(P14:R14)&lt;50,"NB","OFFEN")))))</f>
        <v>OFFEN</v>
      </c>
      <c r="T14" s="1341">
        <f>IF(P14="",0,(MAX(P14:R14)*M14/100))</f>
        <v>0</v>
      </c>
      <c r="U14" s="1334" t="str">
        <f>IF(S14="OFFEN","OFFEN",IF(S14="FEHLER","FEHLER",IF(S14="NB",5,ROUND(1+3/50*(100-(T14*100)),1))))</f>
        <v>OFFEN</v>
      </c>
      <c r="V14" s="1335">
        <f>IF(S14="BE",H14,0)</f>
        <v>0</v>
      </c>
      <c r="W14" s="246">
        <f t="shared" si="1"/>
        <v>0</v>
      </c>
      <c r="X14" s="1238"/>
      <c r="Y14" s="1420">
        <f>IF(W14=0,0,W14/$W$60)</f>
        <v>0</v>
      </c>
      <c r="Z14" s="1420">
        <f t="shared" ref="Z14:Z19" si="2">IF(W14=0,0,Y14*MAX(P14:R14))</f>
        <v>0</v>
      </c>
      <c r="AA14" s="1238"/>
      <c r="AB14" s="1238"/>
      <c r="AC14" s="1238"/>
      <c r="AD14" s="1238"/>
      <c r="AE14" s="1238"/>
      <c r="AF14" s="1055"/>
      <c r="AG14" s="1055"/>
      <c r="AH14" s="1055"/>
      <c r="AI14" s="1055"/>
      <c r="AJ14" s="1055"/>
      <c r="AK14" s="1055"/>
      <c r="AL14" s="1055"/>
      <c r="AM14" s="273"/>
      <c r="AN14" s="273"/>
      <c r="AO14" s="273"/>
      <c r="AP14" s="1055"/>
      <c r="AQ14" s="1055"/>
      <c r="AR14" s="1055"/>
      <c r="AS14" s="1055"/>
      <c r="AT14" s="1055"/>
      <c r="AU14" s="1055"/>
      <c r="AV14" s="85"/>
      <c r="AW14" s="85"/>
      <c r="AX14" s="85"/>
      <c r="AY14" s="85"/>
      <c r="AZ14" s="85"/>
      <c r="BA14" s="85"/>
      <c r="BB14" s="85"/>
      <c r="BC14" s="85"/>
      <c r="BD14" s="85"/>
      <c r="BE14" s="85"/>
      <c r="BF14" s="85"/>
      <c r="BG14" s="85"/>
      <c r="BH14" s="85"/>
      <c r="BI14" s="85"/>
      <c r="BJ14" s="85"/>
      <c r="BK14" s="85"/>
      <c r="BL14" s="85"/>
      <c r="BM14" s="85"/>
      <c r="BN14" s="85"/>
      <c r="BO14" s="85"/>
      <c r="BP14" s="85"/>
      <c r="BQ14" s="85"/>
      <c r="BR14" s="85"/>
      <c r="BS14" s="85"/>
      <c r="BT14" s="85"/>
      <c r="BU14" s="85"/>
      <c r="BV14" s="85"/>
      <c r="BW14" s="85"/>
      <c r="BX14" s="85"/>
      <c r="BY14" s="85"/>
      <c r="BZ14" s="85"/>
      <c r="CA14" s="85"/>
      <c r="CB14" s="85"/>
      <c r="CC14" s="85"/>
      <c r="CD14" s="85"/>
      <c r="CE14" s="85"/>
      <c r="CF14" s="85"/>
      <c r="CG14" s="85"/>
      <c r="CH14" s="85"/>
      <c r="CI14" s="85"/>
      <c r="CJ14" s="85"/>
      <c r="CK14" s="85"/>
      <c r="CL14" s="85"/>
      <c r="CM14" s="85"/>
      <c r="CN14" s="85"/>
      <c r="CO14" s="85"/>
      <c r="CP14" s="85"/>
      <c r="CQ14" s="85"/>
      <c r="CR14" s="85"/>
      <c r="CS14" s="85"/>
      <c r="CT14" s="85"/>
      <c r="CU14" s="85"/>
      <c r="CV14" s="85"/>
      <c r="CW14" s="85"/>
      <c r="CX14" s="85"/>
      <c r="CY14" s="85"/>
      <c r="CZ14" s="85"/>
      <c r="DA14" s="85"/>
      <c r="DB14" s="85"/>
      <c r="DC14" s="85"/>
      <c r="DD14" s="85"/>
      <c r="DE14" s="85"/>
      <c r="DF14" s="85"/>
      <c r="DG14" s="85"/>
      <c r="DH14" s="85"/>
      <c r="DI14" s="85"/>
      <c r="DJ14" s="85"/>
      <c r="DK14" s="85"/>
      <c r="DL14" s="85"/>
      <c r="DM14" s="85"/>
      <c r="DN14" s="85"/>
      <c r="DO14" s="85"/>
      <c r="DP14" s="85"/>
      <c r="DQ14" s="85"/>
      <c r="DR14" s="85"/>
      <c r="DS14" s="85"/>
      <c r="DT14" s="85"/>
      <c r="DU14" s="85"/>
      <c r="DV14" s="85"/>
      <c r="DW14" s="85"/>
      <c r="DX14" s="85"/>
      <c r="DY14" s="85"/>
      <c r="DZ14" s="85"/>
      <c r="EA14" s="85"/>
      <c r="EB14" s="85"/>
      <c r="EC14" s="85"/>
      <c r="ED14" s="85"/>
      <c r="EE14" s="85"/>
      <c r="EF14" s="85"/>
      <c r="EG14" s="85"/>
      <c r="EH14" s="85"/>
      <c r="EI14" s="85"/>
      <c r="EJ14" s="85"/>
      <c r="EK14" s="85"/>
      <c r="EL14" s="85"/>
      <c r="EM14" s="85"/>
      <c r="EN14" s="85"/>
      <c r="EO14" s="85"/>
      <c r="EP14" s="85"/>
      <c r="EQ14" s="85"/>
      <c r="ER14" s="85"/>
      <c r="ES14" s="85"/>
      <c r="ET14" s="85"/>
      <c r="EU14" s="85"/>
      <c r="EV14" s="85"/>
      <c r="EW14" s="85"/>
      <c r="EX14" s="85"/>
      <c r="EY14" s="85"/>
      <c r="EZ14" s="85"/>
      <c r="FA14" s="85"/>
      <c r="FB14" s="85"/>
      <c r="FC14" s="85"/>
      <c r="FD14" s="85"/>
      <c r="FE14" s="85"/>
      <c r="FF14" s="85"/>
      <c r="FG14" s="85"/>
      <c r="FH14" s="85"/>
      <c r="FI14" s="85"/>
      <c r="FJ14" s="85"/>
      <c r="FK14" s="85"/>
      <c r="FL14" s="85"/>
      <c r="FM14" s="85"/>
      <c r="FN14" s="85"/>
      <c r="FO14" s="85"/>
      <c r="FP14" s="85"/>
      <c r="FQ14" s="85"/>
      <c r="FR14" s="85"/>
      <c r="FS14" s="85"/>
      <c r="FT14" s="85"/>
      <c r="FU14" s="85"/>
      <c r="FV14" s="85"/>
      <c r="FW14" s="85"/>
      <c r="FX14" s="85"/>
      <c r="FY14" s="85"/>
      <c r="FZ14" s="85"/>
      <c r="GA14" s="85"/>
      <c r="GB14" s="85"/>
      <c r="GC14" s="85"/>
      <c r="GD14" s="85"/>
      <c r="GE14" s="85"/>
      <c r="GF14" s="85"/>
      <c r="GG14" s="85"/>
      <c r="GH14" s="85"/>
      <c r="GI14" s="85"/>
      <c r="GJ14" s="85"/>
      <c r="GK14" s="85"/>
      <c r="GL14" s="85"/>
      <c r="GM14" s="85"/>
      <c r="GN14" s="85"/>
      <c r="GO14" s="85"/>
      <c r="GP14" s="85"/>
      <c r="GQ14" s="85"/>
      <c r="GR14" s="85"/>
      <c r="GS14" s="85"/>
      <c r="GT14" s="85"/>
      <c r="GU14" s="85"/>
      <c r="GV14" s="85"/>
      <c r="GW14" s="85"/>
      <c r="GX14" s="85"/>
      <c r="GY14" s="85"/>
      <c r="GZ14" s="85"/>
      <c r="HA14" s="85"/>
      <c r="HB14" s="85"/>
      <c r="HC14" s="85"/>
      <c r="HD14" s="85"/>
      <c r="HE14" s="85"/>
      <c r="HF14" s="85"/>
    </row>
    <row r="15" spans="1:214" s="70" customFormat="1" ht="15" customHeight="1" thickBot="1">
      <c r="A15" s="515">
        <v>17301</v>
      </c>
      <c r="B15" s="537" t="s">
        <v>257</v>
      </c>
      <c r="C15" s="408">
        <v>2</v>
      </c>
      <c r="D15" s="400">
        <v>1</v>
      </c>
      <c r="E15" s="400">
        <v>1</v>
      </c>
      <c r="F15" s="400"/>
      <c r="G15" s="400">
        <f>SUM(C15:F15)</f>
        <v>4</v>
      </c>
      <c r="H15" s="354">
        <v>6</v>
      </c>
      <c r="I15" s="1103"/>
      <c r="J15" s="1019">
        <v>6</v>
      </c>
      <c r="K15" s="413"/>
      <c r="L15" s="154" t="s">
        <v>89</v>
      </c>
      <c r="M15" s="155">
        <v>1</v>
      </c>
      <c r="N15" s="396" t="s">
        <v>131</v>
      </c>
      <c r="O15" s="538"/>
      <c r="P15" s="295"/>
      <c r="Q15" s="223"/>
      <c r="R15" s="971"/>
      <c r="S15" s="1263" t="str">
        <f>IF(COUNTIF(P15:R15,"&gt;=50")&gt;1,"FEHLER",IF(MAX(P15:R15)&gt;100,"FEHLER",IF(P15="","OFFEN",IF(MAX(P15:R15)&gt;=50,"BE",IF(MAX(P15:R15)&lt;50,"NB","OFFEN")))))</f>
        <v>OFFEN</v>
      </c>
      <c r="T15" s="1347">
        <f>IF(P15="",0,(MAX(P15:R15)*M15/100))</f>
        <v>0</v>
      </c>
      <c r="U15" s="1339" t="str">
        <f>IF(S15="OFFEN","OFFEN",IF(S15="FEHLER","FEHLER",IF(S15="NB",5,ROUND(1+3/50*(100-(T15*100)),1))))</f>
        <v>OFFEN</v>
      </c>
      <c r="V15" s="1340">
        <f>IF(S15="BE",H15,0)</f>
        <v>0</v>
      </c>
      <c r="W15" s="246">
        <f t="shared" si="1"/>
        <v>0</v>
      </c>
      <c r="X15" s="1238"/>
      <c r="Y15" s="1420">
        <f>IF(W15=0,0,W15/$W$60)</f>
        <v>0</v>
      </c>
      <c r="Z15" s="1420">
        <f>IF(W15=0,0,Y15*MAX(P15:R15))</f>
        <v>0</v>
      </c>
      <c r="AA15" s="1238"/>
      <c r="AB15" s="1238"/>
      <c r="AC15" s="1238"/>
      <c r="AD15" s="1238"/>
      <c r="AE15" s="1238"/>
      <c r="AF15" s="1055"/>
      <c r="AG15" s="1055"/>
      <c r="AH15" s="1055"/>
      <c r="AI15" s="1055"/>
      <c r="AJ15" s="1055"/>
      <c r="AK15" s="1055"/>
      <c r="AL15" s="1055"/>
      <c r="AM15" s="273"/>
      <c r="AN15" s="273"/>
      <c r="AO15" s="273"/>
      <c r="AP15" s="1055"/>
      <c r="AQ15" s="1055"/>
      <c r="AR15" s="1055"/>
      <c r="AS15" s="1055"/>
      <c r="AT15" s="1055"/>
      <c r="AU15" s="1055"/>
      <c r="AV15" s="85"/>
      <c r="AW15" s="85"/>
      <c r="AX15" s="85"/>
      <c r="AY15" s="85"/>
      <c r="AZ15" s="85"/>
      <c r="BA15" s="85"/>
      <c r="BB15" s="85"/>
      <c r="BC15" s="85"/>
      <c r="BD15" s="85"/>
      <c r="BE15" s="85"/>
      <c r="BF15" s="85"/>
      <c r="BG15" s="85"/>
      <c r="BH15" s="85"/>
      <c r="BI15" s="85"/>
      <c r="BJ15" s="85"/>
      <c r="BK15" s="85"/>
      <c r="BL15" s="85"/>
      <c r="BM15" s="85"/>
      <c r="BN15" s="85"/>
      <c r="BO15" s="85"/>
      <c r="BP15" s="85"/>
      <c r="BQ15" s="85"/>
      <c r="BR15" s="85"/>
      <c r="BS15" s="85"/>
      <c r="BT15" s="85"/>
      <c r="BU15" s="85"/>
      <c r="BV15" s="85"/>
      <c r="BW15" s="85"/>
      <c r="BX15" s="85"/>
      <c r="BY15" s="85"/>
      <c r="BZ15" s="85"/>
      <c r="CA15" s="85"/>
      <c r="CB15" s="85"/>
      <c r="CC15" s="85"/>
      <c r="CD15" s="85"/>
      <c r="CE15" s="85"/>
      <c r="CF15" s="85"/>
      <c r="CG15" s="85"/>
      <c r="CH15" s="85"/>
      <c r="CI15" s="85"/>
      <c r="CJ15" s="85"/>
      <c r="CK15" s="85"/>
      <c r="CL15" s="85"/>
      <c r="CM15" s="85"/>
      <c r="CN15" s="85"/>
      <c r="CO15" s="85"/>
      <c r="CP15" s="85"/>
      <c r="CQ15" s="85"/>
      <c r="CR15" s="85"/>
      <c r="CS15" s="85"/>
      <c r="CT15" s="85"/>
      <c r="CU15" s="85"/>
      <c r="CV15" s="85"/>
      <c r="CW15" s="85"/>
      <c r="CX15" s="85"/>
      <c r="CY15" s="85"/>
      <c r="CZ15" s="85"/>
      <c r="DA15" s="85"/>
      <c r="DB15" s="85"/>
      <c r="DC15" s="85"/>
      <c r="DD15" s="85"/>
      <c r="DE15" s="85"/>
      <c r="DF15" s="85"/>
      <c r="DG15" s="85"/>
      <c r="DH15" s="85"/>
      <c r="DI15" s="85"/>
      <c r="DJ15" s="85"/>
      <c r="DK15" s="85"/>
      <c r="DL15" s="85"/>
      <c r="DM15" s="85"/>
      <c r="DN15" s="85"/>
      <c r="DO15" s="85"/>
      <c r="DP15" s="85"/>
      <c r="DQ15" s="85"/>
      <c r="DR15" s="85"/>
      <c r="DS15" s="85"/>
      <c r="DT15" s="85"/>
      <c r="DU15" s="85"/>
      <c r="DV15" s="85"/>
      <c r="DW15" s="85"/>
      <c r="DX15" s="85"/>
      <c r="DY15" s="85"/>
      <c r="DZ15" s="85"/>
      <c r="EA15" s="85"/>
      <c r="EB15" s="85"/>
      <c r="EC15" s="85"/>
      <c r="ED15" s="85"/>
      <c r="EE15" s="85"/>
      <c r="EF15" s="85"/>
      <c r="EG15" s="85"/>
      <c r="EH15" s="85"/>
      <c r="EI15" s="85"/>
      <c r="EJ15" s="85"/>
      <c r="EK15" s="85"/>
      <c r="EL15" s="85"/>
      <c r="EM15" s="85"/>
      <c r="EN15" s="85"/>
      <c r="EO15" s="85"/>
      <c r="EP15" s="85"/>
      <c r="EQ15" s="85"/>
      <c r="ER15" s="85"/>
      <c r="ES15" s="85"/>
      <c r="ET15" s="85"/>
      <c r="EU15" s="85"/>
      <c r="EV15" s="85"/>
      <c r="EW15" s="85"/>
      <c r="EX15" s="85"/>
      <c r="EY15" s="85"/>
      <c r="EZ15" s="85"/>
      <c r="FA15" s="85"/>
      <c r="FB15" s="85"/>
      <c r="FC15" s="85"/>
      <c r="FD15" s="85"/>
      <c r="FE15" s="85"/>
      <c r="FF15" s="85"/>
      <c r="FG15" s="85"/>
      <c r="FH15" s="85"/>
      <c r="FI15" s="85"/>
      <c r="FJ15" s="85"/>
      <c r="FK15" s="85"/>
      <c r="FL15" s="85"/>
      <c r="FM15" s="85"/>
      <c r="FN15" s="85"/>
      <c r="FO15" s="85"/>
      <c r="FP15" s="85"/>
      <c r="FQ15" s="85"/>
      <c r="FR15" s="85"/>
      <c r="FS15" s="85"/>
      <c r="FT15" s="85"/>
      <c r="FU15" s="85"/>
      <c r="FV15" s="85"/>
      <c r="FW15" s="85"/>
      <c r="FX15" s="85"/>
      <c r="FY15" s="85"/>
      <c r="FZ15" s="85"/>
      <c r="GA15" s="85"/>
      <c r="GB15" s="85"/>
      <c r="GC15" s="85"/>
      <c r="GD15" s="85"/>
      <c r="GE15" s="85"/>
      <c r="GF15" s="85"/>
      <c r="GG15" s="85"/>
      <c r="GH15" s="85"/>
      <c r="GI15" s="85"/>
      <c r="GJ15" s="85"/>
      <c r="GK15" s="85"/>
      <c r="GL15" s="85"/>
      <c r="GM15" s="85"/>
      <c r="GN15" s="85"/>
      <c r="GO15" s="85"/>
      <c r="GP15" s="85"/>
      <c r="GQ15" s="85"/>
      <c r="GR15" s="85"/>
      <c r="GS15" s="85"/>
      <c r="GT15" s="85"/>
      <c r="GU15" s="85"/>
      <c r="GV15" s="85"/>
      <c r="GW15" s="85"/>
      <c r="GX15" s="85"/>
      <c r="GY15" s="85"/>
      <c r="GZ15" s="85"/>
      <c r="HA15" s="85"/>
      <c r="HB15" s="85"/>
      <c r="HC15" s="85"/>
      <c r="HD15" s="85"/>
      <c r="HE15" s="85"/>
      <c r="HF15" s="85"/>
    </row>
    <row r="16" spans="1:214" s="70" customFormat="1" ht="17.100000000000001" customHeight="1" thickBot="1">
      <c r="A16" s="416">
        <v>2000</v>
      </c>
      <c r="B16" s="1159" t="str">
        <f>"Spezialisierung (ein Schwerpunkt ist zu wählen) "&amp;IF(SUM($AA$18:$AA$27)&gt;1,"- NUR EINEN SCHWERPUNKT WÄHLEN !!! -","")</f>
        <v xml:space="preserve">Spezialisierung (ein Schwerpunkt ist zu wählen) </v>
      </c>
      <c r="C16" s="1159"/>
      <c r="D16" s="1159"/>
      <c r="E16" s="1159"/>
      <c r="F16" s="1159"/>
      <c r="G16" s="1159"/>
      <c r="H16" s="1159"/>
      <c r="I16" s="1159"/>
      <c r="J16" s="1159"/>
      <c r="K16" s="1159"/>
      <c r="L16" s="1159"/>
      <c r="M16" s="1159"/>
      <c r="N16" s="1159"/>
      <c r="O16" s="1159"/>
      <c r="P16" s="1392"/>
      <c r="Q16" s="1392"/>
      <c r="R16" s="1392"/>
      <c r="S16" s="1348"/>
      <c r="T16" s="1349"/>
      <c r="U16" s="1348"/>
      <c r="V16" s="1350"/>
      <c r="W16" s="246"/>
      <c r="X16" s="1238"/>
      <c r="Y16" s="1420"/>
      <c r="Z16" s="1420"/>
      <c r="AA16" s="1238"/>
      <c r="AB16" s="1238"/>
      <c r="AC16" s="1238"/>
      <c r="AD16" s="1238"/>
      <c r="AE16" s="1238"/>
      <c r="AF16" s="1055"/>
      <c r="AG16" s="1055"/>
      <c r="AH16" s="1055"/>
      <c r="AI16" s="1055"/>
      <c r="AJ16" s="1055"/>
      <c r="AK16" s="1055"/>
      <c r="AL16" s="1055"/>
      <c r="AM16" s="273"/>
      <c r="AN16" s="273"/>
      <c r="AO16" s="273"/>
      <c r="AP16" s="1055"/>
      <c r="AQ16" s="1055"/>
      <c r="AR16" s="1055"/>
      <c r="AS16" s="1055"/>
      <c r="AT16" s="1055"/>
      <c r="AU16" s="1055"/>
      <c r="AV16" s="85"/>
      <c r="AW16" s="85"/>
      <c r="AX16" s="85"/>
      <c r="AY16" s="85"/>
      <c r="AZ16" s="85"/>
      <c r="BA16" s="85"/>
      <c r="BB16" s="85"/>
      <c r="BC16" s="85"/>
      <c r="BD16" s="85"/>
      <c r="BE16" s="85"/>
      <c r="BF16" s="85"/>
      <c r="BG16" s="85"/>
      <c r="BH16" s="85"/>
      <c r="BI16" s="85"/>
      <c r="BJ16" s="85"/>
      <c r="BK16" s="85"/>
      <c r="BL16" s="85"/>
      <c r="BM16" s="85"/>
      <c r="BN16" s="85"/>
      <c r="BO16" s="85"/>
      <c r="BP16" s="85"/>
      <c r="BQ16" s="85"/>
      <c r="BR16" s="85"/>
      <c r="BS16" s="85"/>
      <c r="BT16" s="85"/>
      <c r="BU16" s="85"/>
      <c r="BV16" s="85"/>
      <c r="BW16" s="85"/>
      <c r="BX16" s="85"/>
      <c r="BY16" s="85"/>
      <c r="BZ16" s="85"/>
      <c r="CA16" s="85"/>
      <c r="CB16" s="85"/>
      <c r="CC16" s="85"/>
      <c r="CD16" s="85"/>
      <c r="CE16" s="85"/>
      <c r="CF16" s="85"/>
      <c r="CG16" s="85"/>
      <c r="CH16" s="85"/>
      <c r="CI16" s="85"/>
      <c r="CJ16" s="85"/>
      <c r="CK16" s="85"/>
      <c r="CL16" s="85"/>
      <c r="CM16" s="85"/>
      <c r="CN16" s="85"/>
      <c r="CO16" s="85"/>
      <c r="CP16" s="85"/>
      <c r="CQ16" s="85"/>
      <c r="CR16" s="85"/>
      <c r="CS16" s="85"/>
      <c r="CT16" s="85"/>
      <c r="CU16" s="85"/>
      <c r="CV16" s="85"/>
      <c r="CW16" s="85"/>
      <c r="CX16" s="85"/>
      <c r="CY16" s="85"/>
      <c r="CZ16" s="85"/>
      <c r="DA16" s="85"/>
      <c r="DB16" s="85"/>
      <c r="DC16" s="85"/>
      <c r="DD16" s="85"/>
      <c r="DE16" s="85"/>
      <c r="DF16" s="85"/>
      <c r="DG16" s="85"/>
      <c r="DH16" s="85"/>
      <c r="DI16" s="85"/>
      <c r="DJ16" s="85"/>
      <c r="DK16" s="85"/>
      <c r="DL16" s="85"/>
      <c r="DM16" s="85"/>
      <c r="DN16" s="85"/>
      <c r="DO16" s="85"/>
      <c r="DP16" s="85"/>
      <c r="DQ16" s="85"/>
      <c r="DR16" s="85"/>
      <c r="DS16" s="85"/>
      <c r="DT16" s="85"/>
      <c r="DU16" s="85"/>
      <c r="DV16" s="85"/>
      <c r="DW16" s="85"/>
      <c r="DX16" s="85"/>
      <c r="DY16" s="85"/>
      <c r="DZ16" s="85"/>
      <c r="EA16" s="85"/>
      <c r="EB16" s="85"/>
      <c r="EC16" s="85"/>
      <c r="ED16" s="85"/>
      <c r="EE16" s="85"/>
      <c r="EF16" s="85"/>
      <c r="EG16" s="85"/>
      <c r="EH16" s="85"/>
      <c r="EI16" s="85"/>
      <c r="EJ16" s="85"/>
      <c r="EK16" s="85"/>
      <c r="EL16" s="85"/>
      <c r="EM16" s="85"/>
      <c r="EN16" s="85"/>
      <c r="EO16" s="85"/>
      <c r="EP16" s="85"/>
      <c r="EQ16" s="85"/>
      <c r="ER16" s="85"/>
      <c r="ES16" s="85"/>
      <c r="ET16" s="85"/>
      <c r="EU16" s="85"/>
      <c r="EV16" s="85"/>
      <c r="EW16" s="85"/>
      <c r="EX16" s="85"/>
      <c r="EY16" s="85"/>
      <c r="EZ16" s="85"/>
      <c r="FA16" s="85"/>
      <c r="FB16" s="85"/>
      <c r="FC16" s="85"/>
      <c r="FD16" s="85"/>
      <c r="FE16" s="85"/>
      <c r="FF16" s="85"/>
      <c r="FG16" s="85"/>
      <c r="FH16" s="85"/>
      <c r="FI16" s="85"/>
      <c r="FJ16" s="85"/>
      <c r="FK16" s="85"/>
      <c r="FL16" s="85"/>
      <c r="FM16" s="85"/>
      <c r="FN16" s="85"/>
      <c r="FO16" s="85"/>
      <c r="FP16" s="85"/>
      <c r="FQ16" s="85"/>
      <c r="FR16" s="85"/>
      <c r="FS16" s="85"/>
      <c r="FT16" s="85"/>
      <c r="FU16" s="85"/>
      <c r="FV16" s="85"/>
      <c r="FW16" s="85"/>
      <c r="FX16" s="85"/>
      <c r="FY16" s="85"/>
      <c r="FZ16" s="85"/>
      <c r="GA16" s="85"/>
      <c r="GB16" s="85"/>
      <c r="GC16" s="85"/>
      <c r="GD16" s="85"/>
      <c r="GE16" s="85"/>
      <c r="GF16" s="85"/>
      <c r="GG16" s="85"/>
      <c r="GH16" s="85"/>
      <c r="GI16" s="85"/>
      <c r="GJ16" s="85"/>
      <c r="GK16" s="85"/>
      <c r="GL16" s="85"/>
      <c r="GM16" s="85"/>
      <c r="GN16" s="85"/>
      <c r="GO16" s="85"/>
      <c r="GP16" s="85"/>
      <c r="GQ16" s="85"/>
      <c r="GR16" s="85"/>
      <c r="GS16" s="85"/>
      <c r="GT16" s="85"/>
      <c r="GU16" s="85"/>
      <c r="GV16" s="85"/>
      <c r="GW16" s="85"/>
      <c r="GX16" s="85"/>
      <c r="GY16" s="85"/>
      <c r="GZ16" s="85"/>
      <c r="HA16" s="85"/>
      <c r="HB16" s="85"/>
      <c r="HC16" s="85"/>
      <c r="HD16" s="85"/>
      <c r="HE16" s="85"/>
      <c r="HF16" s="85"/>
    </row>
    <row r="17" spans="1:214" s="70" customFormat="1" ht="17.100000000000001" customHeight="1" thickBot="1">
      <c r="A17" s="416">
        <v>2300</v>
      </c>
      <c r="B17" s="1139" t="str">
        <f>"Schwerpunkt Produktion und Innovation "&amp;IF(SUM($AA$18:$AA$27)&gt;1,"- NUR EINEN SCHWERPUNKT WÄHLEN !!! -","")</f>
        <v xml:space="preserve">Schwerpunkt Produktion und Innovation </v>
      </c>
      <c r="C17" s="419"/>
      <c r="D17" s="419"/>
      <c r="E17" s="419"/>
      <c r="F17" s="419"/>
      <c r="G17" s="419"/>
      <c r="H17" s="419"/>
      <c r="I17" s="419"/>
      <c r="J17" s="419"/>
      <c r="K17" s="419"/>
      <c r="L17" s="419"/>
      <c r="M17" s="419"/>
      <c r="N17" s="419"/>
      <c r="O17" s="419"/>
      <c r="P17" s="1385"/>
      <c r="Q17" s="1385"/>
      <c r="R17" s="1385"/>
      <c r="S17" s="1351"/>
      <c r="T17" s="1352"/>
      <c r="U17" s="1351"/>
      <c r="V17" s="1353"/>
      <c r="W17" s="246"/>
      <c r="X17" s="1238"/>
      <c r="Y17" s="1420"/>
      <c r="Z17" s="1420"/>
      <c r="AA17" s="1238"/>
      <c r="AB17" s="1238"/>
      <c r="AC17" s="1238"/>
      <c r="AD17" s="1238"/>
      <c r="AE17" s="1238"/>
      <c r="AF17" s="1055"/>
      <c r="AG17" s="1055"/>
      <c r="AH17" s="1055"/>
      <c r="AI17" s="1055"/>
      <c r="AJ17" s="1055"/>
      <c r="AK17" s="1055"/>
      <c r="AL17" s="1055"/>
      <c r="AM17" s="273"/>
      <c r="AN17" s="273"/>
      <c r="AO17" s="273"/>
      <c r="AP17" s="1055"/>
      <c r="AQ17" s="1055"/>
      <c r="AR17" s="1055"/>
      <c r="AS17" s="1055"/>
      <c r="AT17" s="1055"/>
      <c r="AU17" s="1055"/>
      <c r="AV17" s="85"/>
      <c r="AW17" s="85"/>
      <c r="AX17" s="85"/>
      <c r="AY17" s="85"/>
      <c r="AZ17" s="85"/>
      <c r="BA17" s="85"/>
      <c r="BB17" s="85"/>
      <c r="BC17" s="85"/>
      <c r="BD17" s="85"/>
      <c r="BE17" s="85"/>
      <c r="BF17" s="85"/>
      <c r="BG17" s="85"/>
      <c r="BH17" s="85"/>
      <c r="BI17" s="85"/>
      <c r="BJ17" s="85"/>
      <c r="BK17" s="85"/>
      <c r="BL17" s="85"/>
      <c r="BM17" s="85"/>
      <c r="BN17" s="85"/>
      <c r="BO17" s="85"/>
      <c r="BP17" s="85"/>
      <c r="BQ17" s="85"/>
      <c r="BR17" s="85"/>
      <c r="BS17" s="85"/>
      <c r="BT17" s="85"/>
      <c r="BU17" s="85"/>
      <c r="BV17" s="85"/>
      <c r="BW17" s="85"/>
      <c r="BX17" s="85"/>
      <c r="BY17" s="85"/>
      <c r="BZ17" s="85"/>
      <c r="CA17" s="85"/>
      <c r="CB17" s="85"/>
      <c r="CC17" s="85"/>
      <c r="CD17" s="85"/>
      <c r="CE17" s="85"/>
      <c r="CF17" s="85"/>
      <c r="CG17" s="85"/>
      <c r="CH17" s="85"/>
      <c r="CI17" s="85"/>
      <c r="CJ17" s="85"/>
      <c r="CK17" s="85"/>
      <c r="CL17" s="85"/>
      <c r="CM17" s="85"/>
      <c r="CN17" s="85"/>
      <c r="CO17" s="85"/>
      <c r="CP17" s="85"/>
      <c r="CQ17" s="85"/>
      <c r="CR17" s="85"/>
      <c r="CS17" s="85"/>
      <c r="CT17" s="85"/>
      <c r="CU17" s="85"/>
      <c r="CV17" s="85"/>
      <c r="CW17" s="85"/>
      <c r="CX17" s="85"/>
      <c r="CY17" s="85"/>
      <c r="CZ17" s="85"/>
      <c r="DA17" s="85"/>
      <c r="DB17" s="85"/>
      <c r="DC17" s="85"/>
      <c r="DD17" s="85"/>
      <c r="DE17" s="85"/>
      <c r="DF17" s="85"/>
      <c r="DG17" s="85"/>
      <c r="DH17" s="85"/>
      <c r="DI17" s="85"/>
      <c r="DJ17" s="85"/>
      <c r="DK17" s="85"/>
      <c r="DL17" s="85"/>
      <c r="DM17" s="85"/>
      <c r="DN17" s="85"/>
      <c r="DO17" s="85"/>
      <c r="DP17" s="85"/>
      <c r="DQ17" s="85"/>
      <c r="DR17" s="85"/>
      <c r="DS17" s="85"/>
      <c r="DT17" s="85"/>
      <c r="DU17" s="85"/>
      <c r="DV17" s="85"/>
      <c r="DW17" s="85"/>
      <c r="DX17" s="85"/>
      <c r="DY17" s="85"/>
      <c r="DZ17" s="85"/>
      <c r="EA17" s="85"/>
      <c r="EB17" s="85"/>
      <c r="EC17" s="85"/>
      <c r="ED17" s="85"/>
      <c r="EE17" s="85"/>
      <c r="EF17" s="85"/>
      <c r="EG17" s="85"/>
      <c r="EH17" s="85"/>
      <c r="EI17" s="85"/>
      <c r="EJ17" s="85"/>
      <c r="EK17" s="85"/>
      <c r="EL17" s="85"/>
      <c r="EM17" s="85"/>
      <c r="EN17" s="85"/>
      <c r="EO17" s="85"/>
      <c r="EP17" s="85"/>
      <c r="EQ17" s="85"/>
      <c r="ER17" s="85"/>
      <c r="ES17" s="85"/>
      <c r="ET17" s="85"/>
      <c r="EU17" s="85"/>
      <c r="EV17" s="85"/>
      <c r="EW17" s="85"/>
      <c r="EX17" s="85"/>
      <c r="EY17" s="85"/>
      <c r="EZ17" s="85"/>
      <c r="FA17" s="85"/>
      <c r="FB17" s="85"/>
      <c r="FC17" s="85"/>
      <c r="FD17" s="85"/>
      <c r="FE17" s="85"/>
      <c r="FF17" s="85"/>
      <c r="FG17" s="85"/>
      <c r="FH17" s="85"/>
      <c r="FI17" s="85"/>
      <c r="FJ17" s="85"/>
      <c r="FK17" s="85"/>
      <c r="FL17" s="85"/>
      <c r="FM17" s="85"/>
      <c r="FN17" s="85"/>
      <c r="FO17" s="85"/>
      <c r="FP17" s="85"/>
      <c r="FQ17" s="85"/>
      <c r="FR17" s="85"/>
      <c r="FS17" s="85"/>
      <c r="FT17" s="85"/>
      <c r="FU17" s="85"/>
      <c r="FV17" s="85"/>
      <c r="FW17" s="85"/>
      <c r="FX17" s="85"/>
      <c r="FY17" s="85"/>
      <c r="FZ17" s="85"/>
      <c r="GA17" s="85"/>
      <c r="GB17" s="85"/>
      <c r="GC17" s="85"/>
      <c r="GD17" s="85"/>
      <c r="GE17" s="85"/>
      <c r="GF17" s="85"/>
      <c r="GG17" s="85"/>
      <c r="GH17" s="85"/>
      <c r="GI17" s="85"/>
      <c r="GJ17" s="85"/>
      <c r="GK17" s="85"/>
      <c r="GL17" s="85"/>
      <c r="GM17" s="85"/>
      <c r="GN17" s="85"/>
      <c r="GO17" s="85"/>
      <c r="GP17" s="85"/>
      <c r="GQ17" s="85"/>
      <c r="GR17" s="85"/>
      <c r="GS17" s="85"/>
      <c r="GT17" s="85"/>
      <c r="GU17" s="85"/>
      <c r="GV17" s="85"/>
      <c r="GW17" s="85"/>
      <c r="GX17" s="85"/>
      <c r="GY17" s="85"/>
      <c r="GZ17" s="85"/>
      <c r="HA17" s="85"/>
      <c r="HB17" s="85"/>
      <c r="HC17" s="85"/>
      <c r="HD17" s="85"/>
      <c r="HE17" s="85"/>
      <c r="HF17" s="85"/>
    </row>
    <row r="18" spans="1:214" s="82" customFormat="1" ht="15" customHeight="1">
      <c r="A18" s="520">
        <v>27001</v>
      </c>
      <c r="B18" s="510" t="s">
        <v>258</v>
      </c>
      <c r="C18" s="356">
        <v>2</v>
      </c>
      <c r="D18" s="357">
        <v>2</v>
      </c>
      <c r="E18" s="357"/>
      <c r="F18" s="357"/>
      <c r="G18" s="357">
        <v>4</v>
      </c>
      <c r="H18" s="970">
        <v>6</v>
      </c>
      <c r="I18" s="1097"/>
      <c r="J18" s="1000">
        <v>6</v>
      </c>
      <c r="K18" s="1132"/>
      <c r="L18" s="381" t="s">
        <v>89</v>
      </c>
      <c r="M18" s="211">
        <v>1</v>
      </c>
      <c r="N18" s="294" t="s">
        <v>121</v>
      </c>
      <c r="O18" s="417"/>
      <c r="P18" s="535"/>
      <c r="Q18" s="213"/>
      <c r="R18" s="594"/>
      <c r="S18" s="1250" t="str">
        <f>IF(COUNTIF(P18:R18,"&gt;=50")&gt;1,"FEHLER",IF(MAX(P18:R18)&gt;100,"FEHLER",IF(P18="","OFFEN",IF(MAX(P18:R18)&gt;=50,"BE",IF(MAX(P18:R18)&lt;50,"NB","OFFEN")))))</f>
        <v>OFFEN</v>
      </c>
      <c r="T18" s="1354">
        <f>IF(P18="",0,(MAX(P18:R18)*M18/100))</f>
        <v>0</v>
      </c>
      <c r="U18" s="1328" t="str">
        <f>IF(S18="OFFEN","OFFEN",IF(S18="FEHLER","FEHLER",IF(S18="NB",5,ROUND(1+3/50*(100-(T18*100)),1))))</f>
        <v>OFFEN</v>
      </c>
      <c r="V18" s="1329">
        <f>IF(S18="BE",H18,0)</f>
        <v>0</v>
      </c>
      <c r="W18" s="246">
        <f t="shared" si="1"/>
        <v>0</v>
      </c>
      <c r="X18" s="1238"/>
      <c r="Y18" s="1420">
        <f>IF(W18=0,0,W18/$W$60)</f>
        <v>0</v>
      </c>
      <c r="Z18" s="1420">
        <f t="shared" si="2"/>
        <v>0</v>
      </c>
      <c r="AA18" s="1238">
        <f>IF(SUM($W$18:$W$21)&gt;0,1,0)</f>
        <v>0</v>
      </c>
      <c r="AB18" s="1238"/>
      <c r="AC18" s="1238"/>
      <c r="AD18" s="1238"/>
      <c r="AE18" s="1238"/>
      <c r="AF18" s="1055"/>
      <c r="AG18" s="1055"/>
      <c r="AH18" s="1055"/>
      <c r="AI18" s="1055"/>
      <c r="AJ18" s="1055"/>
      <c r="AK18" s="1055"/>
      <c r="AL18" s="1055"/>
      <c r="AM18" s="273"/>
      <c r="AN18" s="273"/>
      <c r="AO18" s="273"/>
      <c r="AP18" s="1055"/>
      <c r="AQ18" s="1055"/>
      <c r="AR18" s="1055"/>
      <c r="AS18" s="1055"/>
      <c r="AT18" s="1055"/>
      <c r="AU18" s="1055"/>
      <c r="AV18" s="273"/>
      <c r="AW18" s="273"/>
      <c r="AX18" s="273"/>
      <c r="AY18" s="273"/>
      <c r="AZ18" s="273"/>
      <c r="BA18" s="273"/>
      <c r="BB18" s="273"/>
      <c r="BC18" s="273"/>
      <c r="BD18" s="273"/>
      <c r="BE18" s="273"/>
      <c r="BF18" s="273"/>
      <c r="BG18" s="273"/>
      <c r="BH18" s="273"/>
      <c r="BI18" s="273"/>
      <c r="BJ18" s="273"/>
      <c r="BK18" s="273"/>
      <c r="BL18" s="273"/>
      <c r="BM18" s="273"/>
      <c r="BN18" s="273"/>
      <c r="BO18" s="273"/>
      <c r="BP18" s="273"/>
      <c r="BQ18" s="273"/>
      <c r="BR18" s="273"/>
      <c r="BS18" s="273"/>
      <c r="BT18" s="273"/>
      <c r="BU18" s="273"/>
      <c r="BV18" s="273"/>
      <c r="BW18" s="273"/>
      <c r="BX18" s="273"/>
      <c r="BY18" s="273"/>
      <c r="BZ18" s="273"/>
      <c r="CA18" s="273"/>
      <c r="CB18" s="273"/>
      <c r="CC18" s="273"/>
      <c r="CD18" s="273"/>
      <c r="CE18" s="273"/>
      <c r="CF18" s="273"/>
      <c r="CG18" s="273"/>
      <c r="CH18" s="273"/>
      <c r="CI18" s="273"/>
      <c r="CJ18" s="273"/>
      <c r="CK18" s="273"/>
      <c r="CL18" s="273"/>
      <c r="CM18" s="273"/>
      <c r="CN18" s="273"/>
      <c r="CO18" s="273"/>
      <c r="CP18" s="273"/>
      <c r="CQ18" s="273"/>
      <c r="CR18" s="273"/>
      <c r="CS18" s="273"/>
      <c r="CT18" s="273"/>
      <c r="CU18" s="273"/>
      <c r="CV18" s="273"/>
      <c r="CW18" s="273"/>
      <c r="CX18" s="273"/>
      <c r="CY18" s="273"/>
      <c r="CZ18" s="273"/>
      <c r="DA18" s="273"/>
      <c r="DB18" s="273"/>
      <c r="DC18" s="273"/>
      <c r="DD18" s="273"/>
      <c r="DE18" s="273"/>
      <c r="DF18" s="273"/>
      <c r="DG18" s="273"/>
      <c r="DH18" s="273"/>
      <c r="DI18" s="273"/>
      <c r="DJ18" s="273"/>
      <c r="DK18" s="273"/>
      <c r="DL18" s="273"/>
      <c r="DM18" s="273"/>
      <c r="DN18" s="273"/>
      <c r="DO18" s="273"/>
      <c r="DP18" s="273"/>
      <c r="DQ18" s="273"/>
      <c r="DR18" s="273"/>
      <c r="DS18" s="273"/>
      <c r="DT18" s="273"/>
      <c r="DU18" s="273"/>
      <c r="DV18" s="273"/>
      <c r="DW18" s="273"/>
      <c r="DX18" s="273"/>
      <c r="DY18" s="273"/>
      <c r="DZ18" s="273"/>
      <c r="EA18" s="273"/>
      <c r="EB18" s="273"/>
      <c r="EC18" s="273"/>
      <c r="ED18" s="273"/>
      <c r="EE18" s="273"/>
      <c r="EF18" s="273"/>
      <c r="EG18" s="273"/>
      <c r="EH18" s="273"/>
      <c r="EI18" s="273"/>
      <c r="EJ18" s="273"/>
      <c r="EK18" s="273"/>
      <c r="EL18" s="273"/>
      <c r="EM18" s="273"/>
      <c r="EN18" s="273"/>
      <c r="EO18" s="273"/>
      <c r="EP18" s="273"/>
      <c r="EQ18" s="273"/>
      <c r="ER18" s="273"/>
      <c r="ES18" s="273"/>
      <c r="ET18" s="273"/>
      <c r="EU18" s="273"/>
      <c r="EV18" s="273"/>
      <c r="EW18" s="273"/>
      <c r="EX18" s="273"/>
      <c r="EY18" s="273"/>
      <c r="EZ18" s="273"/>
      <c r="FA18" s="273"/>
      <c r="FB18" s="273"/>
      <c r="FC18" s="273"/>
      <c r="FD18" s="273"/>
      <c r="FE18" s="273"/>
      <c r="FF18" s="273"/>
      <c r="FG18" s="273"/>
      <c r="FH18" s="273"/>
      <c r="FI18" s="273"/>
      <c r="FJ18" s="273"/>
      <c r="FK18" s="273"/>
      <c r="FL18" s="273"/>
      <c r="FM18" s="273"/>
      <c r="FN18" s="273"/>
      <c r="FO18" s="273"/>
      <c r="FP18" s="273"/>
      <c r="FQ18" s="273"/>
      <c r="FR18" s="273"/>
      <c r="FS18" s="273"/>
      <c r="FT18" s="273"/>
      <c r="FU18" s="273"/>
      <c r="FV18" s="273"/>
      <c r="FW18" s="273"/>
      <c r="FX18" s="273"/>
      <c r="FY18" s="273"/>
      <c r="FZ18" s="273"/>
      <c r="GA18" s="273"/>
      <c r="GB18" s="273"/>
      <c r="GC18" s="273"/>
      <c r="GD18" s="273"/>
      <c r="GE18" s="273"/>
      <c r="GF18" s="273"/>
      <c r="GG18" s="273"/>
      <c r="GH18" s="273"/>
      <c r="GI18" s="273"/>
      <c r="GJ18" s="273"/>
      <c r="GK18" s="273"/>
      <c r="GL18" s="273"/>
      <c r="GM18" s="273"/>
      <c r="GN18" s="273"/>
      <c r="GO18" s="273"/>
      <c r="GP18" s="273"/>
      <c r="GQ18" s="273"/>
      <c r="GR18" s="273"/>
      <c r="GS18" s="273"/>
      <c r="GT18" s="273"/>
      <c r="GU18" s="273"/>
      <c r="GV18" s="273"/>
      <c r="GW18" s="273"/>
      <c r="GX18" s="273"/>
      <c r="GY18" s="273"/>
      <c r="GZ18" s="273"/>
      <c r="HA18" s="273"/>
      <c r="HB18" s="273"/>
      <c r="HC18" s="273"/>
      <c r="HD18" s="273"/>
      <c r="HE18" s="273"/>
      <c r="HF18" s="273"/>
    </row>
    <row r="19" spans="1:214" s="70" customFormat="1" ht="15" customHeight="1">
      <c r="A19" s="518">
        <v>27011</v>
      </c>
      <c r="B19" s="552" t="s">
        <v>259</v>
      </c>
      <c r="C19" s="235">
        <v>2</v>
      </c>
      <c r="D19" s="401">
        <v>1</v>
      </c>
      <c r="E19" s="401">
        <v>1</v>
      </c>
      <c r="F19" s="401"/>
      <c r="G19" s="401">
        <f>SUM(C19:F19)</f>
        <v>4</v>
      </c>
      <c r="H19" s="553">
        <v>6</v>
      </c>
      <c r="I19" s="1106">
        <v>6</v>
      </c>
      <c r="J19" s="1010"/>
      <c r="K19" s="1133"/>
      <c r="L19" s="153" t="s">
        <v>89</v>
      </c>
      <c r="M19" s="390">
        <v>1</v>
      </c>
      <c r="N19" s="395" t="s">
        <v>121</v>
      </c>
      <c r="O19" s="554"/>
      <c r="P19" s="403"/>
      <c r="Q19" s="399"/>
      <c r="R19" s="590"/>
      <c r="S19" s="1254" t="str">
        <f>IF(COUNTIF(P19:R19,"&gt;=50")&gt;1,"FEHLER",IF(MAX(P19:R19)&gt;100,"FEHLER",IF(P19="","OFFEN",IF(MAX(P19:R19)&gt;=50,"BE",IF(MAX(P19:R19)&lt;50,"NB","OFFEN")))))</f>
        <v>OFFEN</v>
      </c>
      <c r="T19" s="1355">
        <f>IF(P19="",0,(MAX(P19:R19)*M19/100))</f>
        <v>0</v>
      </c>
      <c r="U19" s="1356" t="str">
        <f>IF(S19="OFFEN","OFFEN",IF(S19="FEHLER","FEHLER",IF(S19="NB",5,ROUND(1+3/50*(100-(T19*100)),1))))</f>
        <v>OFFEN</v>
      </c>
      <c r="V19" s="1332">
        <f>IF(S19="BE",H19,0)</f>
        <v>0</v>
      </c>
      <c r="W19" s="246">
        <f t="shared" si="1"/>
        <v>0</v>
      </c>
      <c r="X19" s="1238"/>
      <c r="Y19" s="1420">
        <f>IF(W19=0,0,W19/$W$60)</f>
        <v>0</v>
      </c>
      <c r="Z19" s="1420">
        <f t="shared" si="2"/>
        <v>0</v>
      </c>
      <c r="AA19" s="1238"/>
      <c r="AB19" s="1238"/>
      <c r="AC19" s="1238"/>
      <c r="AD19" s="1238"/>
      <c r="AE19" s="1238"/>
      <c r="AF19" s="1055"/>
      <c r="AG19" s="1055"/>
      <c r="AH19" s="1055"/>
      <c r="AI19" s="1055"/>
      <c r="AJ19" s="1055"/>
      <c r="AK19" s="1055"/>
      <c r="AL19" s="1055"/>
      <c r="AM19" s="273"/>
      <c r="AN19" s="273"/>
      <c r="AO19" s="273"/>
      <c r="AP19" s="1055"/>
      <c r="AQ19" s="1055"/>
      <c r="AR19" s="1055"/>
      <c r="AS19" s="1055"/>
      <c r="AT19" s="1055"/>
      <c r="AU19" s="1055"/>
      <c r="AV19" s="85"/>
      <c r="AW19" s="85"/>
      <c r="AX19" s="85"/>
      <c r="AY19" s="85"/>
      <c r="AZ19" s="85"/>
      <c r="BA19" s="85"/>
      <c r="BB19" s="85"/>
      <c r="BC19" s="85"/>
      <c r="BD19" s="85"/>
      <c r="BE19" s="85"/>
      <c r="BF19" s="85"/>
      <c r="BG19" s="85"/>
      <c r="BH19" s="85"/>
      <c r="BI19" s="85"/>
      <c r="BJ19" s="85"/>
      <c r="BK19" s="85"/>
      <c r="BL19" s="85"/>
      <c r="BM19" s="85"/>
      <c r="BN19" s="85"/>
      <c r="BO19" s="85"/>
      <c r="BP19" s="85"/>
      <c r="BQ19" s="85"/>
      <c r="BR19" s="85"/>
      <c r="BS19" s="85"/>
      <c r="BT19" s="85"/>
      <c r="BU19" s="85"/>
      <c r="BV19" s="85"/>
      <c r="BW19" s="85"/>
      <c r="BX19" s="85"/>
      <c r="BY19" s="85"/>
      <c r="BZ19" s="85"/>
      <c r="CA19" s="85"/>
      <c r="CB19" s="85"/>
      <c r="CC19" s="85"/>
      <c r="CD19" s="85"/>
      <c r="CE19" s="85"/>
      <c r="CF19" s="85"/>
      <c r="CG19" s="85"/>
      <c r="CH19" s="85"/>
      <c r="CI19" s="85"/>
      <c r="CJ19" s="85"/>
      <c r="CK19" s="85"/>
      <c r="CL19" s="85"/>
      <c r="CM19" s="85"/>
      <c r="CN19" s="85"/>
      <c r="CO19" s="85"/>
      <c r="CP19" s="85"/>
      <c r="CQ19" s="85"/>
      <c r="CR19" s="85"/>
      <c r="CS19" s="85"/>
      <c r="CT19" s="85"/>
      <c r="CU19" s="85"/>
      <c r="CV19" s="85"/>
      <c r="CW19" s="85"/>
      <c r="CX19" s="85"/>
      <c r="CY19" s="85"/>
      <c r="CZ19" s="85"/>
      <c r="DA19" s="85"/>
      <c r="DB19" s="85"/>
      <c r="DC19" s="85"/>
      <c r="DD19" s="85"/>
      <c r="DE19" s="85"/>
      <c r="DF19" s="85"/>
      <c r="DG19" s="85"/>
      <c r="DH19" s="85"/>
      <c r="DI19" s="85"/>
      <c r="DJ19" s="85"/>
      <c r="DK19" s="85"/>
      <c r="DL19" s="85"/>
      <c r="DM19" s="85"/>
      <c r="DN19" s="85"/>
      <c r="DO19" s="85"/>
      <c r="DP19" s="85"/>
      <c r="DQ19" s="85"/>
      <c r="DR19" s="85"/>
      <c r="DS19" s="85"/>
      <c r="DT19" s="85"/>
      <c r="DU19" s="85"/>
      <c r="DV19" s="85"/>
      <c r="DW19" s="85"/>
      <c r="DX19" s="85"/>
      <c r="DY19" s="85"/>
      <c r="DZ19" s="85"/>
      <c r="EA19" s="85"/>
      <c r="EB19" s="85"/>
      <c r="EC19" s="85"/>
      <c r="ED19" s="85"/>
      <c r="EE19" s="85"/>
      <c r="EF19" s="85"/>
      <c r="EG19" s="85"/>
      <c r="EH19" s="85"/>
      <c r="EI19" s="85"/>
      <c r="EJ19" s="85"/>
      <c r="EK19" s="85"/>
      <c r="EL19" s="85"/>
      <c r="EM19" s="85"/>
      <c r="EN19" s="85"/>
      <c r="EO19" s="85"/>
      <c r="EP19" s="85"/>
      <c r="EQ19" s="85"/>
      <c r="ER19" s="85"/>
      <c r="ES19" s="85"/>
      <c r="ET19" s="85"/>
      <c r="EU19" s="85"/>
      <c r="EV19" s="85"/>
      <c r="EW19" s="85"/>
      <c r="EX19" s="85"/>
      <c r="EY19" s="85"/>
      <c r="EZ19" s="85"/>
      <c r="FA19" s="85"/>
      <c r="FB19" s="85"/>
      <c r="FC19" s="85"/>
      <c r="FD19" s="85"/>
      <c r="FE19" s="85"/>
      <c r="FF19" s="85"/>
      <c r="FG19" s="85"/>
      <c r="FH19" s="85"/>
      <c r="FI19" s="85"/>
      <c r="FJ19" s="85"/>
      <c r="FK19" s="85"/>
      <c r="FL19" s="85"/>
      <c r="FM19" s="85"/>
      <c r="FN19" s="85"/>
      <c r="FO19" s="85"/>
      <c r="FP19" s="85"/>
      <c r="FQ19" s="85"/>
      <c r="FR19" s="85"/>
      <c r="FS19" s="85"/>
      <c r="FT19" s="85"/>
      <c r="FU19" s="85"/>
      <c r="FV19" s="85"/>
      <c r="FW19" s="85"/>
      <c r="FX19" s="85"/>
      <c r="FY19" s="85"/>
      <c r="FZ19" s="85"/>
      <c r="GA19" s="85"/>
      <c r="GB19" s="85"/>
      <c r="GC19" s="85"/>
      <c r="GD19" s="85"/>
      <c r="GE19" s="85"/>
      <c r="GF19" s="85"/>
      <c r="GG19" s="85"/>
      <c r="GH19" s="85"/>
      <c r="GI19" s="85"/>
      <c r="GJ19" s="85"/>
      <c r="GK19" s="85"/>
      <c r="GL19" s="85"/>
      <c r="GM19" s="85"/>
      <c r="GN19" s="85"/>
      <c r="GO19" s="85"/>
      <c r="GP19" s="85"/>
      <c r="GQ19" s="85"/>
      <c r="GR19" s="85"/>
      <c r="GS19" s="85"/>
      <c r="GT19" s="85"/>
      <c r="GU19" s="85"/>
      <c r="GV19" s="85"/>
      <c r="GW19" s="85"/>
      <c r="GX19" s="85"/>
      <c r="GY19" s="85"/>
      <c r="GZ19" s="85"/>
      <c r="HA19" s="85"/>
      <c r="HB19" s="85"/>
      <c r="HC19" s="85"/>
      <c r="HD19" s="85"/>
      <c r="HE19" s="85"/>
      <c r="HF19" s="85"/>
    </row>
    <row r="20" spans="1:214" s="70" customFormat="1" ht="15" customHeight="1">
      <c r="A20" s="555">
        <v>27031</v>
      </c>
      <c r="B20" s="2073" t="s">
        <v>260</v>
      </c>
      <c r="C20" s="2057"/>
      <c r="D20" s="1944"/>
      <c r="E20" s="1944">
        <v>2</v>
      </c>
      <c r="F20" s="1944">
        <v>2</v>
      </c>
      <c r="G20" s="1944">
        <f>SUM(C20:F20)</f>
        <v>4</v>
      </c>
      <c r="H20" s="2075">
        <v>6</v>
      </c>
      <c r="I20" s="2077"/>
      <c r="J20" s="2079">
        <v>6</v>
      </c>
      <c r="K20" s="1134"/>
      <c r="L20" s="556" t="s">
        <v>89</v>
      </c>
      <c r="M20" s="557">
        <v>0.5</v>
      </c>
      <c r="N20" s="1508" t="s">
        <v>131</v>
      </c>
      <c r="O20" s="1454"/>
      <c r="P20" s="386"/>
      <c r="Q20" s="371"/>
      <c r="R20" s="393"/>
      <c r="S20" s="1852" t="str">
        <f>IF(OR(COUNTIF(P20:R20,"&gt;=50")&gt;1,COUNTIF(P21:R21,"&gt;=50")&gt;1),"FEHLER",IF(OR(MAX(P20:R20)&gt;100,MAX(P21:R21)&gt;100),"FEHLER",IF(OR(P20="",P21=""),"OFFEN",IF(AND(MAX(P20:R20)&gt;=50,MAX(P21:R21)&gt;=50),"BE",IF(OR(MAX(P20:R20)&lt;50,MAX(P21:R21)&lt;50),"NB","OFFEN")))))</f>
        <v>OFFEN</v>
      </c>
      <c r="T20" s="1853">
        <f>ROUNDUP(AB20,2)</f>
        <v>0</v>
      </c>
      <c r="U20" s="1854" t="str">
        <f>IF(S20="OFFEN","OFFEN",IF(S20="FEHLER","FEHLER",IF(S20="NB",5,ROUND(1+3/50*(100-(T20*100)),1))))</f>
        <v>OFFEN</v>
      </c>
      <c r="V20" s="1847">
        <f>IF(S20="BE",H20,0)</f>
        <v>0</v>
      </c>
      <c r="W20" s="246">
        <f t="shared" si="1"/>
        <v>0</v>
      </c>
      <c r="X20" s="1238"/>
      <c r="Y20" s="1420">
        <f>IF(W20=0,0,W20/$W$60)</f>
        <v>0</v>
      </c>
      <c r="Z20" s="1237">
        <f>IF(W20=0,0,(T20*100)*Y20)</f>
        <v>0</v>
      </c>
      <c r="AA20" s="1238"/>
      <c r="AB20" s="1238">
        <f>IF(P20="",0,(MAX(P20:R20)*M20/100))+IF(P21="",0,(MAX(P21:R21)*M21/100))</f>
        <v>0</v>
      </c>
      <c r="AC20" s="1238"/>
      <c r="AD20" s="1239"/>
      <c r="AE20" s="1239"/>
      <c r="AF20" s="1055"/>
      <c r="AG20" s="1055"/>
      <c r="AH20" s="1055"/>
      <c r="AI20" s="1055"/>
      <c r="AJ20" s="1055"/>
      <c r="AK20" s="1055"/>
      <c r="AL20" s="1055"/>
      <c r="AM20" s="273"/>
      <c r="AN20" s="273"/>
      <c r="AO20" s="273"/>
      <c r="AP20" s="1055"/>
      <c r="AQ20" s="1055"/>
      <c r="AR20" s="1055"/>
      <c r="AS20" s="1055"/>
      <c r="AT20" s="1055"/>
      <c r="AU20" s="1055"/>
      <c r="AV20" s="85"/>
      <c r="AW20" s="85"/>
      <c r="AX20" s="85"/>
      <c r="AY20" s="85"/>
      <c r="AZ20" s="85"/>
      <c r="BA20" s="85"/>
      <c r="BB20" s="85"/>
      <c r="BC20" s="85"/>
      <c r="BD20" s="85"/>
      <c r="BE20" s="85"/>
      <c r="BF20" s="85"/>
      <c r="BG20" s="85"/>
      <c r="BH20" s="85"/>
      <c r="BI20" s="85"/>
      <c r="BJ20" s="85"/>
      <c r="BK20" s="85"/>
      <c r="BL20" s="85"/>
      <c r="BM20" s="85"/>
      <c r="BN20" s="85"/>
      <c r="BO20" s="85"/>
      <c r="BP20" s="85"/>
      <c r="BQ20" s="85"/>
      <c r="BR20" s="85"/>
      <c r="BS20" s="85"/>
      <c r="BT20" s="85"/>
      <c r="BU20" s="85"/>
      <c r="BV20" s="85"/>
      <c r="BW20" s="85"/>
      <c r="BX20" s="85"/>
      <c r="BY20" s="85"/>
      <c r="BZ20" s="85"/>
      <c r="CA20" s="85"/>
      <c r="CB20" s="85"/>
      <c r="CC20" s="85"/>
      <c r="CD20" s="85"/>
      <c r="CE20" s="85"/>
      <c r="CF20" s="85"/>
      <c r="CG20" s="85"/>
      <c r="CH20" s="85"/>
      <c r="CI20" s="85"/>
      <c r="CJ20" s="85"/>
      <c r="CK20" s="85"/>
      <c r="CL20" s="85"/>
      <c r="CM20" s="85"/>
      <c r="CN20" s="85"/>
      <c r="CO20" s="85"/>
      <c r="CP20" s="85"/>
      <c r="CQ20" s="85"/>
      <c r="CR20" s="85"/>
      <c r="CS20" s="85"/>
      <c r="CT20" s="85"/>
      <c r="CU20" s="85"/>
      <c r="CV20" s="85"/>
      <c r="CW20" s="85"/>
      <c r="CX20" s="85"/>
      <c r="CY20" s="85"/>
      <c r="CZ20" s="85"/>
      <c r="DA20" s="85"/>
      <c r="DB20" s="85"/>
      <c r="DC20" s="85"/>
      <c r="DD20" s="85"/>
      <c r="DE20" s="85"/>
      <c r="DF20" s="85"/>
      <c r="DG20" s="85"/>
      <c r="DH20" s="85"/>
      <c r="DI20" s="85"/>
      <c r="DJ20" s="85"/>
      <c r="DK20" s="85"/>
      <c r="DL20" s="85"/>
      <c r="DM20" s="85"/>
      <c r="DN20" s="85"/>
      <c r="DO20" s="85"/>
      <c r="DP20" s="85"/>
      <c r="DQ20" s="85"/>
      <c r="DR20" s="85"/>
      <c r="DS20" s="85"/>
      <c r="DT20" s="85"/>
      <c r="DU20" s="85"/>
      <c r="DV20" s="85"/>
      <c r="DW20" s="85"/>
      <c r="DX20" s="85"/>
      <c r="DY20" s="85"/>
      <c r="DZ20" s="85"/>
      <c r="EA20" s="85"/>
      <c r="EB20" s="85"/>
      <c r="EC20" s="85"/>
      <c r="ED20" s="85"/>
      <c r="EE20" s="85"/>
      <c r="EF20" s="85"/>
      <c r="EG20" s="85"/>
      <c r="EH20" s="85"/>
      <c r="EI20" s="85"/>
      <c r="EJ20" s="85"/>
      <c r="EK20" s="85"/>
      <c r="EL20" s="85"/>
      <c r="EM20" s="85"/>
      <c r="EN20" s="85"/>
      <c r="EO20" s="85"/>
      <c r="EP20" s="85"/>
      <c r="EQ20" s="85"/>
      <c r="ER20" s="85"/>
      <c r="ES20" s="85"/>
      <c r="ET20" s="85"/>
      <c r="EU20" s="85"/>
      <c r="EV20" s="85"/>
      <c r="EW20" s="85"/>
      <c r="EX20" s="85"/>
      <c r="EY20" s="85"/>
      <c r="EZ20" s="85"/>
      <c r="FA20" s="85"/>
      <c r="FB20" s="85"/>
      <c r="FC20" s="85"/>
      <c r="FD20" s="85"/>
      <c r="FE20" s="85"/>
      <c r="FF20" s="85"/>
      <c r="FG20" s="85"/>
      <c r="FH20" s="85"/>
      <c r="FI20" s="85"/>
      <c r="FJ20" s="85"/>
      <c r="FK20" s="85"/>
      <c r="FL20" s="85"/>
      <c r="FM20" s="85"/>
      <c r="FN20" s="85"/>
      <c r="FO20" s="85"/>
      <c r="FP20" s="85"/>
      <c r="FQ20" s="85"/>
      <c r="FR20" s="85"/>
      <c r="FS20" s="85"/>
      <c r="FT20" s="85"/>
      <c r="FU20" s="85"/>
      <c r="FV20" s="85"/>
      <c r="FW20" s="85"/>
      <c r="FX20" s="85"/>
      <c r="FY20" s="85"/>
      <c r="FZ20" s="85"/>
      <c r="GA20" s="85"/>
      <c r="GB20" s="85"/>
      <c r="GC20" s="85"/>
      <c r="GD20" s="85"/>
      <c r="GE20" s="85"/>
      <c r="GF20" s="85"/>
      <c r="GG20" s="85"/>
      <c r="GH20" s="85"/>
      <c r="GI20" s="85"/>
      <c r="GJ20" s="85"/>
      <c r="GK20" s="85"/>
      <c r="GL20" s="85"/>
      <c r="GM20" s="85"/>
      <c r="GN20" s="85"/>
      <c r="GO20" s="85"/>
      <c r="GP20" s="85"/>
      <c r="GQ20" s="85"/>
      <c r="GR20" s="85"/>
      <c r="GS20" s="85"/>
      <c r="GT20" s="85"/>
      <c r="GU20" s="85"/>
      <c r="GV20" s="85"/>
      <c r="GW20" s="85"/>
      <c r="GX20" s="85"/>
      <c r="GY20" s="85"/>
      <c r="GZ20" s="85"/>
      <c r="HA20" s="85"/>
      <c r="HB20" s="85"/>
      <c r="HC20" s="85"/>
      <c r="HD20" s="85"/>
      <c r="HE20" s="85"/>
      <c r="HF20" s="85"/>
    </row>
    <row r="21" spans="1:214" s="70" customFormat="1" ht="15" customHeight="1" thickBot="1">
      <c r="A21" s="1149">
        <v>27032</v>
      </c>
      <c r="B21" s="2074"/>
      <c r="C21" s="2058"/>
      <c r="D21" s="2059"/>
      <c r="E21" s="2059"/>
      <c r="F21" s="2059"/>
      <c r="G21" s="2059"/>
      <c r="H21" s="2076"/>
      <c r="I21" s="2078"/>
      <c r="J21" s="2080"/>
      <c r="K21" s="1147"/>
      <c r="L21" s="665" t="s">
        <v>90</v>
      </c>
      <c r="M21" s="666">
        <v>0.5</v>
      </c>
      <c r="N21" s="1855"/>
      <c r="O21" s="1148"/>
      <c r="P21" s="1372"/>
      <c r="Q21" s="1373"/>
      <c r="R21" s="1374"/>
      <c r="S21" s="2071"/>
      <c r="T21" s="2072"/>
      <c r="U21" s="2070"/>
      <c r="V21" s="2069"/>
      <c r="W21" s="246"/>
      <c r="X21" s="1238"/>
      <c r="Y21" s="1420"/>
      <c r="Z21" s="1420"/>
      <c r="AA21" s="1238"/>
      <c r="AB21" s="1238"/>
      <c r="AC21" s="1238"/>
      <c r="AD21" s="1238"/>
      <c r="AE21" s="1238"/>
      <c r="AF21" s="1055"/>
      <c r="AG21" s="1055"/>
      <c r="AH21" s="1055"/>
      <c r="AI21" s="1055"/>
      <c r="AJ21" s="1055"/>
      <c r="AK21" s="1055"/>
      <c r="AL21" s="1055"/>
      <c r="AM21" s="273"/>
      <c r="AN21" s="273"/>
      <c r="AO21" s="273"/>
      <c r="AP21" s="1055"/>
      <c r="AQ21" s="1055"/>
      <c r="AR21" s="1055"/>
      <c r="AS21" s="1055"/>
      <c r="AT21" s="1055"/>
      <c r="AU21" s="1055"/>
      <c r="AV21" s="85"/>
      <c r="AW21" s="85"/>
      <c r="AX21" s="85"/>
      <c r="AY21" s="85"/>
      <c r="AZ21" s="85"/>
      <c r="BA21" s="85"/>
      <c r="BB21" s="85"/>
      <c r="BC21" s="85"/>
      <c r="BD21" s="85"/>
      <c r="BE21" s="85"/>
      <c r="BF21" s="85"/>
      <c r="BG21" s="85"/>
      <c r="BH21" s="85"/>
      <c r="BI21" s="85"/>
      <c r="BJ21" s="85"/>
      <c r="BK21" s="85"/>
      <c r="BL21" s="85"/>
      <c r="BM21" s="85"/>
      <c r="BN21" s="85"/>
      <c r="BO21" s="85"/>
      <c r="BP21" s="85"/>
      <c r="BQ21" s="85"/>
      <c r="BR21" s="85"/>
      <c r="BS21" s="85"/>
      <c r="BT21" s="85"/>
      <c r="BU21" s="85"/>
      <c r="BV21" s="85"/>
      <c r="BW21" s="85"/>
      <c r="BX21" s="85"/>
      <c r="BY21" s="85"/>
      <c r="BZ21" s="85"/>
      <c r="CA21" s="85"/>
      <c r="CB21" s="85"/>
      <c r="CC21" s="85"/>
      <c r="CD21" s="85"/>
      <c r="CE21" s="85"/>
      <c r="CF21" s="85"/>
      <c r="CG21" s="85"/>
      <c r="CH21" s="85"/>
      <c r="CI21" s="85"/>
      <c r="CJ21" s="85"/>
      <c r="CK21" s="85"/>
      <c r="CL21" s="85"/>
      <c r="CM21" s="85"/>
      <c r="CN21" s="85"/>
      <c r="CO21" s="85"/>
      <c r="CP21" s="85"/>
      <c r="CQ21" s="85"/>
      <c r="CR21" s="85"/>
      <c r="CS21" s="85"/>
      <c r="CT21" s="85"/>
      <c r="CU21" s="85"/>
      <c r="CV21" s="85"/>
      <c r="CW21" s="85"/>
      <c r="CX21" s="85"/>
      <c r="CY21" s="85"/>
      <c r="CZ21" s="85"/>
      <c r="DA21" s="85"/>
      <c r="DB21" s="85"/>
      <c r="DC21" s="85"/>
      <c r="DD21" s="85"/>
      <c r="DE21" s="85"/>
      <c r="DF21" s="85"/>
      <c r="DG21" s="85"/>
      <c r="DH21" s="85"/>
      <c r="DI21" s="85"/>
      <c r="DJ21" s="85"/>
      <c r="DK21" s="85"/>
      <c r="DL21" s="85"/>
      <c r="DM21" s="85"/>
      <c r="DN21" s="85"/>
      <c r="DO21" s="85"/>
      <c r="DP21" s="85"/>
      <c r="DQ21" s="85"/>
      <c r="DR21" s="85"/>
      <c r="DS21" s="85"/>
      <c r="DT21" s="85"/>
      <c r="DU21" s="85"/>
      <c r="DV21" s="85"/>
      <c r="DW21" s="85"/>
      <c r="DX21" s="85"/>
      <c r="DY21" s="85"/>
      <c r="DZ21" s="85"/>
      <c r="EA21" s="85"/>
      <c r="EB21" s="85"/>
      <c r="EC21" s="85"/>
      <c r="ED21" s="85"/>
      <c r="EE21" s="85"/>
      <c r="EF21" s="85"/>
      <c r="EG21" s="85"/>
      <c r="EH21" s="85"/>
      <c r="EI21" s="85"/>
      <c r="EJ21" s="85"/>
      <c r="EK21" s="85"/>
      <c r="EL21" s="85"/>
      <c r="EM21" s="85"/>
      <c r="EN21" s="85"/>
      <c r="EO21" s="85"/>
      <c r="EP21" s="85"/>
      <c r="EQ21" s="85"/>
      <c r="ER21" s="85"/>
      <c r="ES21" s="85"/>
      <c r="ET21" s="85"/>
      <c r="EU21" s="85"/>
      <c r="EV21" s="85"/>
      <c r="EW21" s="85"/>
      <c r="EX21" s="85"/>
      <c r="EY21" s="85"/>
      <c r="EZ21" s="85"/>
      <c r="FA21" s="85"/>
      <c r="FB21" s="85"/>
      <c r="FC21" s="85"/>
      <c r="FD21" s="85"/>
      <c r="FE21" s="85"/>
      <c r="FF21" s="85"/>
      <c r="FG21" s="85"/>
      <c r="FH21" s="85"/>
      <c r="FI21" s="85"/>
      <c r="FJ21" s="85"/>
      <c r="FK21" s="85"/>
      <c r="FL21" s="85"/>
      <c r="FM21" s="85"/>
      <c r="FN21" s="85"/>
      <c r="FO21" s="85"/>
      <c r="FP21" s="85"/>
      <c r="FQ21" s="85"/>
      <c r="FR21" s="85"/>
      <c r="FS21" s="85"/>
      <c r="FT21" s="85"/>
      <c r="FU21" s="85"/>
      <c r="FV21" s="85"/>
      <c r="FW21" s="85"/>
      <c r="FX21" s="85"/>
      <c r="FY21" s="85"/>
      <c r="FZ21" s="85"/>
      <c r="GA21" s="85"/>
      <c r="GB21" s="85"/>
      <c r="GC21" s="85"/>
      <c r="GD21" s="85"/>
      <c r="GE21" s="85"/>
      <c r="GF21" s="85"/>
      <c r="GG21" s="85"/>
      <c r="GH21" s="85"/>
      <c r="GI21" s="85"/>
      <c r="GJ21" s="85"/>
      <c r="GK21" s="85"/>
      <c r="GL21" s="85"/>
      <c r="GM21" s="85"/>
      <c r="GN21" s="85"/>
      <c r="GO21" s="85"/>
      <c r="GP21" s="85"/>
      <c r="GQ21" s="85"/>
      <c r="GR21" s="85"/>
      <c r="GS21" s="85"/>
      <c r="GT21" s="85"/>
      <c r="GU21" s="85"/>
      <c r="GV21" s="85"/>
      <c r="GW21" s="85"/>
      <c r="GX21" s="85"/>
      <c r="GY21" s="85"/>
      <c r="GZ21" s="85"/>
      <c r="HA21" s="85"/>
      <c r="HB21" s="85"/>
      <c r="HC21" s="85"/>
      <c r="HD21" s="85"/>
      <c r="HE21" s="85"/>
      <c r="HF21" s="85"/>
    </row>
    <row r="22" spans="1:214" s="70" customFormat="1" ht="17.100000000000001" customHeight="1" thickBot="1">
      <c r="A22" s="416">
        <v>2100</v>
      </c>
      <c r="B22" s="1159" t="str">
        <f>"Schwerpunkt Energie- und Umwelttechnik "&amp;IF(SUM($AA$18:$AA$27)&gt;1,"- NUR EINEN SCHWERPUNKT WÄHLEN !!! -","")</f>
        <v xml:space="preserve">Schwerpunkt Energie- und Umwelttechnik </v>
      </c>
      <c r="C22" s="1159"/>
      <c r="D22" s="1159"/>
      <c r="E22" s="1159"/>
      <c r="F22" s="1159"/>
      <c r="G22" s="1159"/>
      <c r="H22" s="1159"/>
      <c r="I22" s="1159"/>
      <c r="J22" s="1159"/>
      <c r="K22" s="1159"/>
      <c r="L22" s="1159"/>
      <c r="M22" s="1159"/>
      <c r="N22" s="1159"/>
      <c r="O22" s="1159"/>
      <c r="P22" s="1392"/>
      <c r="Q22" s="1392"/>
      <c r="R22" s="1392"/>
      <c r="S22" s="1357"/>
      <c r="T22" s="1358"/>
      <c r="U22" s="1357"/>
      <c r="V22" s="1359"/>
      <c r="W22" s="246"/>
      <c r="X22" s="1238"/>
      <c r="Y22" s="1420"/>
      <c r="Z22" s="1420"/>
      <c r="AA22" s="1238"/>
      <c r="AB22" s="1238"/>
      <c r="AC22" s="1238"/>
      <c r="AD22" s="1238"/>
      <c r="AE22" s="1238"/>
      <c r="AF22" s="1055"/>
      <c r="AG22" s="1055"/>
      <c r="AH22" s="1055"/>
      <c r="AI22" s="1055"/>
      <c r="AJ22" s="1055"/>
      <c r="AK22" s="1055"/>
      <c r="AL22" s="1055"/>
      <c r="AM22" s="273"/>
      <c r="AN22" s="273"/>
      <c r="AO22" s="273"/>
      <c r="AP22" s="1055"/>
      <c r="AQ22" s="1055"/>
      <c r="AR22" s="1055"/>
      <c r="AS22" s="1055"/>
      <c r="AT22" s="1055"/>
      <c r="AU22" s="1055"/>
      <c r="AV22" s="85"/>
      <c r="AW22" s="85"/>
      <c r="AX22" s="85"/>
      <c r="AY22" s="85"/>
      <c r="AZ22" s="85"/>
      <c r="BA22" s="85"/>
      <c r="BB22" s="85"/>
      <c r="BC22" s="85"/>
      <c r="BD22" s="85"/>
      <c r="BE22" s="85"/>
      <c r="BF22" s="85"/>
      <c r="BG22" s="85"/>
      <c r="BH22" s="85"/>
      <c r="BI22" s="85"/>
      <c r="BJ22" s="85"/>
      <c r="BK22" s="85"/>
      <c r="BL22" s="85"/>
      <c r="BM22" s="85"/>
      <c r="BN22" s="85"/>
      <c r="BO22" s="85"/>
      <c r="BP22" s="85"/>
      <c r="BQ22" s="85"/>
      <c r="BR22" s="85"/>
      <c r="BS22" s="85"/>
      <c r="BT22" s="85"/>
      <c r="BU22" s="85"/>
      <c r="BV22" s="85"/>
      <c r="BW22" s="85"/>
      <c r="BX22" s="85"/>
      <c r="BY22" s="85"/>
      <c r="BZ22" s="85"/>
      <c r="CA22" s="85"/>
      <c r="CB22" s="85"/>
      <c r="CC22" s="85"/>
      <c r="CD22" s="85"/>
      <c r="CE22" s="85"/>
      <c r="CF22" s="85"/>
      <c r="CG22" s="85"/>
      <c r="CH22" s="85"/>
      <c r="CI22" s="85"/>
      <c r="CJ22" s="85"/>
      <c r="CK22" s="85"/>
      <c r="CL22" s="85"/>
      <c r="CM22" s="85"/>
      <c r="CN22" s="85"/>
      <c r="CO22" s="85"/>
      <c r="CP22" s="85"/>
      <c r="CQ22" s="85"/>
      <c r="CR22" s="85"/>
      <c r="CS22" s="85"/>
      <c r="CT22" s="85"/>
      <c r="CU22" s="85"/>
      <c r="CV22" s="85"/>
      <c r="CW22" s="85"/>
      <c r="CX22" s="85"/>
      <c r="CY22" s="85"/>
      <c r="CZ22" s="85"/>
      <c r="DA22" s="85"/>
      <c r="DB22" s="85"/>
      <c r="DC22" s="85"/>
      <c r="DD22" s="85"/>
      <c r="DE22" s="85"/>
      <c r="DF22" s="85"/>
      <c r="DG22" s="85"/>
      <c r="DH22" s="85"/>
      <c r="DI22" s="85"/>
      <c r="DJ22" s="85"/>
      <c r="DK22" s="85"/>
      <c r="DL22" s="85"/>
      <c r="DM22" s="85"/>
      <c r="DN22" s="85"/>
      <c r="DO22" s="85"/>
      <c r="DP22" s="85"/>
      <c r="DQ22" s="85"/>
      <c r="DR22" s="85"/>
      <c r="DS22" s="85"/>
      <c r="DT22" s="85"/>
      <c r="DU22" s="85"/>
      <c r="DV22" s="85"/>
      <c r="DW22" s="85"/>
      <c r="DX22" s="85"/>
      <c r="DY22" s="85"/>
      <c r="DZ22" s="85"/>
      <c r="EA22" s="85"/>
      <c r="EB22" s="85"/>
      <c r="EC22" s="85"/>
      <c r="ED22" s="85"/>
      <c r="EE22" s="85"/>
      <c r="EF22" s="85"/>
      <c r="EG22" s="85"/>
      <c r="EH22" s="85"/>
      <c r="EI22" s="85"/>
      <c r="EJ22" s="85"/>
      <c r="EK22" s="85"/>
      <c r="EL22" s="85"/>
      <c r="EM22" s="85"/>
      <c r="EN22" s="85"/>
      <c r="EO22" s="85"/>
      <c r="EP22" s="85"/>
      <c r="EQ22" s="85"/>
      <c r="ER22" s="85"/>
      <c r="ES22" s="85"/>
      <c r="ET22" s="85"/>
      <c r="EU22" s="85"/>
      <c r="EV22" s="85"/>
      <c r="EW22" s="85"/>
      <c r="EX22" s="85"/>
      <c r="EY22" s="85"/>
      <c r="EZ22" s="85"/>
      <c r="FA22" s="85"/>
      <c r="FB22" s="85"/>
      <c r="FC22" s="85"/>
      <c r="FD22" s="85"/>
      <c r="FE22" s="85"/>
      <c r="FF22" s="85"/>
      <c r="FG22" s="85"/>
      <c r="FH22" s="85"/>
      <c r="FI22" s="85"/>
      <c r="FJ22" s="85"/>
      <c r="FK22" s="85"/>
      <c r="FL22" s="85"/>
      <c r="FM22" s="85"/>
      <c r="FN22" s="85"/>
      <c r="FO22" s="85"/>
      <c r="FP22" s="85"/>
      <c r="FQ22" s="85"/>
      <c r="FR22" s="85"/>
      <c r="FS22" s="85"/>
      <c r="FT22" s="85"/>
      <c r="FU22" s="85"/>
      <c r="FV22" s="85"/>
      <c r="FW22" s="85"/>
      <c r="FX22" s="85"/>
      <c r="FY22" s="85"/>
      <c r="FZ22" s="85"/>
      <c r="GA22" s="85"/>
      <c r="GB22" s="85"/>
      <c r="GC22" s="85"/>
      <c r="GD22" s="85"/>
      <c r="GE22" s="85"/>
      <c r="GF22" s="85"/>
      <c r="GG22" s="85"/>
      <c r="GH22" s="85"/>
      <c r="GI22" s="85"/>
      <c r="GJ22" s="85"/>
      <c r="GK22" s="85"/>
      <c r="GL22" s="85"/>
      <c r="GM22" s="85"/>
      <c r="GN22" s="85"/>
      <c r="GO22" s="85"/>
      <c r="GP22" s="85"/>
      <c r="GQ22" s="85"/>
      <c r="GR22" s="85"/>
      <c r="GS22" s="85"/>
      <c r="GT22" s="85"/>
      <c r="GU22" s="85"/>
      <c r="GV22" s="85"/>
      <c r="GW22" s="85"/>
      <c r="GX22" s="85"/>
      <c r="GY22" s="85"/>
      <c r="GZ22" s="85"/>
      <c r="HA22" s="85"/>
      <c r="HB22" s="85"/>
      <c r="HC22" s="85"/>
      <c r="HD22" s="85"/>
      <c r="HE22" s="85"/>
      <c r="HF22" s="85"/>
    </row>
    <row r="23" spans="1:214" s="70" customFormat="1" ht="15" customHeight="1">
      <c r="A23" s="523">
        <v>21001</v>
      </c>
      <c r="B23" s="510" t="s">
        <v>261</v>
      </c>
      <c r="C23" s="295">
        <v>2</v>
      </c>
      <c r="D23" s="223">
        <v>2</v>
      </c>
      <c r="E23" s="223"/>
      <c r="F23" s="223"/>
      <c r="G23" s="223">
        <f>SUM(C23:F23)</f>
        <v>4</v>
      </c>
      <c r="H23" s="339">
        <v>6</v>
      </c>
      <c r="I23" s="1105">
        <v>6</v>
      </c>
      <c r="J23" s="1003"/>
      <c r="K23" s="1223"/>
      <c r="L23" s="1232" t="s">
        <v>89</v>
      </c>
      <c r="M23" s="1233">
        <v>1</v>
      </c>
      <c r="N23" s="1234" t="s">
        <v>121</v>
      </c>
      <c r="O23" s="1148"/>
      <c r="P23" s="387"/>
      <c r="Q23" s="148"/>
      <c r="R23" s="205"/>
      <c r="S23" s="1295" t="str">
        <f>IF(COUNTIF(P23:R23,"&gt;=50")&gt;1,"FEHLER",IF(MAX(P23:R23)&gt;100,"FEHLER",IF(P23="","OFFEN",IF(MAX(P23:R23)&gt;=50,"BE",IF(MAX(P23:R23)&lt;50,"NB","OFFEN")))))</f>
        <v>OFFEN</v>
      </c>
      <c r="T23" s="1360">
        <f>IF(P23="",0,(MAX(P23:R23)*M23/100))</f>
        <v>0</v>
      </c>
      <c r="U23" s="1361" t="str">
        <f>IF(S23="OFFEN","OFFEN",IF(S23="FEHLER","FEHLER",IF(S23="NB",5,ROUND(1+3/50*(100-(T23*100)),1))))</f>
        <v>OFFEN</v>
      </c>
      <c r="V23" s="1362">
        <f>IF(S23="BE",H23,0)</f>
        <v>0</v>
      </c>
      <c r="W23" s="246">
        <f t="shared" si="1"/>
        <v>0</v>
      </c>
      <c r="X23" s="1238"/>
      <c r="Y23" s="1420">
        <f>IF(W23=0,0,W23/$W$60)</f>
        <v>0</v>
      </c>
      <c r="Z23" s="1420">
        <f>IF(W23=0,0,Y23*MAX(P23:R23))</f>
        <v>0</v>
      </c>
      <c r="AA23" s="1238">
        <f>IF(SUM(W23:W25)&gt;0,1,0)</f>
        <v>0</v>
      </c>
      <c r="AB23" s="1238"/>
      <c r="AC23" s="1238"/>
      <c r="AD23" s="1238"/>
      <c r="AE23" s="1238"/>
      <c r="AF23" s="1055"/>
      <c r="AG23" s="1055"/>
      <c r="AH23" s="1055"/>
      <c r="AI23" s="1055"/>
      <c r="AJ23" s="1055"/>
      <c r="AK23" s="1055"/>
      <c r="AL23" s="1055"/>
      <c r="AM23" s="273"/>
      <c r="AN23" s="273"/>
      <c r="AO23" s="273"/>
      <c r="AP23" s="1055"/>
      <c r="AQ23" s="1055"/>
      <c r="AR23" s="1055"/>
      <c r="AS23" s="1055"/>
      <c r="AT23" s="1055"/>
      <c r="AU23" s="1055"/>
      <c r="AV23" s="85"/>
      <c r="AW23" s="85"/>
      <c r="AX23" s="85"/>
      <c r="AY23" s="85"/>
      <c r="AZ23" s="85"/>
      <c r="BA23" s="85"/>
      <c r="BB23" s="85"/>
      <c r="BC23" s="85"/>
      <c r="BD23" s="85"/>
      <c r="BE23" s="85"/>
      <c r="BF23" s="85"/>
      <c r="BG23" s="85"/>
      <c r="BH23" s="85"/>
      <c r="BI23" s="85"/>
      <c r="BJ23" s="85"/>
      <c r="BK23" s="85"/>
      <c r="BL23" s="85"/>
      <c r="BM23" s="85"/>
      <c r="BN23" s="85"/>
      <c r="BO23" s="85"/>
      <c r="BP23" s="85"/>
      <c r="BQ23" s="85"/>
      <c r="BR23" s="85"/>
      <c r="BS23" s="85"/>
      <c r="BT23" s="85"/>
      <c r="BU23" s="85"/>
      <c r="BV23" s="85"/>
      <c r="BW23" s="85"/>
      <c r="BX23" s="85"/>
      <c r="BY23" s="85"/>
      <c r="BZ23" s="85"/>
      <c r="CA23" s="85"/>
      <c r="CB23" s="85"/>
      <c r="CC23" s="85"/>
      <c r="CD23" s="85"/>
      <c r="CE23" s="85"/>
      <c r="CF23" s="85"/>
      <c r="CG23" s="85"/>
      <c r="CH23" s="85"/>
      <c r="CI23" s="85"/>
      <c r="CJ23" s="85"/>
      <c r="CK23" s="85"/>
      <c r="CL23" s="85"/>
      <c r="CM23" s="85"/>
      <c r="CN23" s="85"/>
      <c r="CO23" s="85"/>
      <c r="CP23" s="85"/>
      <c r="CQ23" s="85"/>
      <c r="CR23" s="85"/>
      <c r="CS23" s="85"/>
      <c r="CT23" s="85"/>
      <c r="CU23" s="85"/>
      <c r="CV23" s="85"/>
      <c r="CW23" s="85"/>
      <c r="CX23" s="85"/>
      <c r="CY23" s="85"/>
      <c r="CZ23" s="85"/>
      <c r="DA23" s="85"/>
      <c r="DB23" s="85"/>
      <c r="DC23" s="85"/>
      <c r="DD23" s="85"/>
      <c r="DE23" s="85"/>
      <c r="DF23" s="85"/>
      <c r="DG23" s="85"/>
      <c r="DH23" s="85"/>
      <c r="DI23" s="85"/>
      <c r="DJ23" s="85"/>
      <c r="DK23" s="85"/>
      <c r="DL23" s="85"/>
      <c r="DM23" s="85"/>
      <c r="DN23" s="85"/>
      <c r="DO23" s="85"/>
      <c r="DP23" s="85"/>
      <c r="DQ23" s="85"/>
      <c r="DR23" s="85"/>
      <c r="DS23" s="85"/>
      <c r="DT23" s="85"/>
      <c r="DU23" s="85"/>
      <c r="DV23" s="85"/>
      <c r="DW23" s="85"/>
      <c r="DX23" s="85"/>
      <c r="DY23" s="85"/>
      <c r="DZ23" s="85"/>
      <c r="EA23" s="85"/>
      <c r="EB23" s="85"/>
      <c r="EC23" s="85"/>
      <c r="ED23" s="85"/>
      <c r="EE23" s="85"/>
      <c r="EF23" s="85"/>
      <c r="EG23" s="85"/>
      <c r="EH23" s="85"/>
      <c r="EI23" s="85"/>
      <c r="EJ23" s="85"/>
      <c r="EK23" s="85"/>
      <c r="EL23" s="85"/>
      <c r="EM23" s="85"/>
      <c r="EN23" s="85"/>
      <c r="EO23" s="85"/>
      <c r="EP23" s="85"/>
      <c r="EQ23" s="85"/>
      <c r="ER23" s="85"/>
      <c r="ES23" s="85"/>
      <c r="ET23" s="85"/>
      <c r="EU23" s="85"/>
      <c r="EV23" s="85"/>
      <c r="EW23" s="85"/>
      <c r="EX23" s="85"/>
      <c r="EY23" s="85"/>
      <c r="EZ23" s="85"/>
      <c r="FA23" s="85"/>
      <c r="FB23" s="85"/>
      <c r="FC23" s="85"/>
      <c r="FD23" s="85"/>
      <c r="FE23" s="85"/>
      <c r="FF23" s="85"/>
      <c r="FG23" s="85"/>
      <c r="FH23" s="85"/>
      <c r="FI23" s="85"/>
      <c r="FJ23" s="85"/>
      <c r="FK23" s="85"/>
      <c r="FL23" s="85"/>
      <c r="FM23" s="85"/>
      <c r="FN23" s="85"/>
      <c r="FO23" s="85"/>
      <c r="FP23" s="85"/>
      <c r="FQ23" s="85"/>
      <c r="FR23" s="85"/>
      <c r="FS23" s="85"/>
      <c r="FT23" s="85"/>
      <c r="FU23" s="85"/>
      <c r="FV23" s="85"/>
      <c r="FW23" s="85"/>
      <c r="FX23" s="85"/>
      <c r="FY23" s="85"/>
      <c r="FZ23" s="85"/>
      <c r="GA23" s="85"/>
      <c r="GB23" s="85"/>
      <c r="GC23" s="85"/>
      <c r="GD23" s="85"/>
      <c r="GE23" s="85"/>
      <c r="GF23" s="85"/>
      <c r="GG23" s="85"/>
      <c r="GH23" s="85"/>
      <c r="GI23" s="85"/>
      <c r="GJ23" s="85"/>
      <c r="GK23" s="85"/>
      <c r="GL23" s="85"/>
      <c r="GM23" s="85"/>
      <c r="GN23" s="85"/>
      <c r="GO23" s="85"/>
      <c r="GP23" s="85"/>
      <c r="GQ23" s="85"/>
      <c r="GR23" s="85"/>
      <c r="GS23" s="85"/>
      <c r="GT23" s="85"/>
      <c r="GU23" s="85"/>
      <c r="GV23" s="85"/>
      <c r="GW23" s="85"/>
      <c r="GX23" s="85"/>
      <c r="GY23" s="85"/>
      <c r="GZ23" s="85"/>
      <c r="HA23" s="85"/>
      <c r="HB23" s="85"/>
      <c r="HC23" s="85"/>
      <c r="HD23" s="85"/>
      <c r="HE23" s="85"/>
      <c r="HF23" s="85"/>
    </row>
    <row r="24" spans="1:214" s="70" customFormat="1" ht="15" customHeight="1">
      <c r="A24" s="521">
        <v>21011</v>
      </c>
      <c r="B24" s="512" t="s">
        <v>232</v>
      </c>
      <c r="C24" s="383">
        <v>2</v>
      </c>
      <c r="D24" s="385">
        <v>2</v>
      </c>
      <c r="E24" s="385"/>
      <c r="F24" s="385"/>
      <c r="G24" s="385">
        <f>SUM(C24:F24)</f>
        <v>4</v>
      </c>
      <c r="H24" s="338">
        <v>6</v>
      </c>
      <c r="I24" s="1100"/>
      <c r="J24" s="1014">
        <v>6</v>
      </c>
      <c r="K24" s="1131"/>
      <c r="L24" s="373" t="s">
        <v>89</v>
      </c>
      <c r="M24" s="152">
        <v>1</v>
      </c>
      <c r="N24" s="169" t="s">
        <v>122</v>
      </c>
      <c r="O24" s="536"/>
      <c r="P24" s="164"/>
      <c r="Q24" s="150"/>
      <c r="R24" s="165"/>
      <c r="S24" s="1254" t="str">
        <f>IF(COUNTIF(P24:R24,"&gt;=50")&gt;1,"FEHLER",IF(MAX(P24:R24)&gt;100,"FEHLER",IF(P24="","OFFEN",IF(MAX(P24:R24)&gt;=50,"BE",IF(MAX(P24:R24)&lt;50,"NB","OFFEN")))))</f>
        <v>OFFEN</v>
      </c>
      <c r="T24" s="1300">
        <f>IF(P24="",0,(MAX(P24:R24)*M24/100))</f>
        <v>0</v>
      </c>
      <c r="U24" s="1301" t="str">
        <f>IF(S24="OFFEN","OFFEN",IF(S24="FEHLER","FEHLER",IF(S24="NB",5,ROUND(1+3/50*(100-(T24*100)),1))))</f>
        <v>OFFEN</v>
      </c>
      <c r="V24" s="1302">
        <f>IF(S24="BE",H24,0)</f>
        <v>0</v>
      </c>
      <c r="W24" s="246">
        <f t="shared" si="1"/>
        <v>0</v>
      </c>
      <c r="X24" s="1238"/>
      <c r="Y24" s="1420">
        <f>IF(W24=0,0,W24/$W$60)</f>
        <v>0</v>
      </c>
      <c r="Z24" s="1420">
        <f t="shared" ref="Z24:Z38" si="3">IF(W24=0,0,Y24*MAX(P24:R24))</f>
        <v>0</v>
      </c>
      <c r="AA24" s="1238"/>
      <c r="AB24" s="1238"/>
      <c r="AC24" s="1238"/>
      <c r="AD24" s="1238"/>
      <c r="AE24" s="1238"/>
      <c r="AF24" s="1055"/>
      <c r="AG24" s="1055"/>
      <c r="AH24" s="1055"/>
      <c r="AI24" s="1055"/>
      <c r="AJ24" s="1055"/>
      <c r="AK24" s="1055"/>
      <c r="AL24" s="1055"/>
      <c r="AM24" s="273"/>
      <c r="AN24" s="273"/>
      <c r="AO24" s="273"/>
      <c r="AP24" s="1055"/>
      <c r="AQ24" s="1055"/>
      <c r="AR24" s="1055"/>
      <c r="AS24" s="1055"/>
      <c r="AT24" s="1055"/>
      <c r="AU24" s="1055"/>
      <c r="AV24" s="85"/>
      <c r="AW24" s="85"/>
      <c r="AX24" s="85"/>
      <c r="AY24" s="85"/>
      <c r="AZ24" s="85"/>
      <c r="BA24" s="85"/>
      <c r="BB24" s="85"/>
      <c r="BC24" s="85"/>
      <c r="BD24" s="85"/>
      <c r="BE24" s="85"/>
      <c r="BF24" s="85"/>
      <c r="BG24" s="85"/>
      <c r="BH24" s="85"/>
      <c r="BI24" s="85"/>
      <c r="BJ24" s="85"/>
      <c r="BK24" s="85"/>
      <c r="BL24" s="85"/>
      <c r="BM24" s="85"/>
      <c r="BN24" s="85"/>
      <c r="BO24" s="85"/>
      <c r="BP24" s="85"/>
      <c r="BQ24" s="85"/>
      <c r="BR24" s="85"/>
      <c r="BS24" s="85"/>
      <c r="BT24" s="85"/>
      <c r="BU24" s="85"/>
      <c r="BV24" s="85"/>
      <c r="BW24" s="85"/>
      <c r="BX24" s="85"/>
      <c r="BY24" s="85"/>
      <c r="BZ24" s="85"/>
      <c r="CA24" s="85"/>
      <c r="CB24" s="85"/>
      <c r="CC24" s="85"/>
      <c r="CD24" s="85"/>
      <c r="CE24" s="85"/>
      <c r="CF24" s="85"/>
      <c r="CG24" s="85"/>
      <c r="CH24" s="85"/>
      <c r="CI24" s="85"/>
      <c r="CJ24" s="85"/>
      <c r="CK24" s="85"/>
      <c r="CL24" s="85"/>
      <c r="CM24" s="85"/>
      <c r="CN24" s="85"/>
      <c r="CO24" s="85"/>
      <c r="CP24" s="85"/>
      <c r="CQ24" s="85"/>
      <c r="CR24" s="85"/>
      <c r="CS24" s="85"/>
      <c r="CT24" s="85"/>
      <c r="CU24" s="85"/>
      <c r="CV24" s="85"/>
      <c r="CW24" s="85"/>
      <c r="CX24" s="85"/>
      <c r="CY24" s="85"/>
      <c r="CZ24" s="85"/>
      <c r="DA24" s="85"/>
      <c r="DB24" s="85"/>
      <c r="DC24" s="85"/>
      <c r="DD24" s="85"/>
      <c r="DE24" s="85"/>
      <c r="DF24" s="85"/>
      <c r="DG24" s="85"/>
      <c r="DH24" s="85"/>
      <c r="DI24" s="85"/>
      <c r="DJ24" s="85"/>
      <c r="DK24" s="85"/>
      <c r="DL24" s="85"/>
      <c r="DM24" s="85"/>
      <c r="DN24" s="85"/>
      <c r="DO24" s="85"/>
      <c r="DP24" s="85"/>
      <c r="DQ24" s="85"/>
      <c r="DR24" s="85"/>
      <c r="DS24" s="85"/>
      <c r="DT24" s="85"/>
      <c r="DU24" s="85"/>
      <c r="DV24" s="85"/>
      <c r="DW24" s="85"/>
      <c r="DX24" s="85"/>
      <c r="DY24" s="85"/>
      <c r="DZ24" s="85"/>
      <c r="EA24" s="85"/>
      <c r="EB24" s="85"/>
      <c r="EC24" s="85"/>
      <c r="ED24" s="85"/>
      <c r="EE24" s="85"/>
      <c r="EF24" s="85"/>
      <c r="EG24" s="85"/>
      <c r="EH24" s="85"/>
      <c r="EI24" s="85"/>
      <c r="EJ24" s="85"/>
      <c r="EK24" s="85"/>
      <c r="EL24" s="85"/>
      <c r="EM24" s="85"/>
      <c r="EN24" s="85"/>
      <c r="EO24" s="85"/>
      <c r="EP24" s="85"/>
      <c r="EQ24" s="85"/>
      <c r="ER24" s="85"/>
      <c r="ES24" s="85"/>
      <c r="ET24" s="85"/>
      <c r="EU24" s="85"/>
      <c r="EV24" s="85"/>
      <c r="EW24" s="85"/>
      <c r="EX24" s="85"/>
      <c r="EY24" s="85"/>
      <c r="EZ24" s="85"/>
      <c r="FA24" s="85"/>
      <c r="FB24" s="85"/>
      <c r="FC24" s="85"/>
      <c r="FD24" s="85"/>
      <c r="FE24" s="85"/>
      <c r="FF24" s="85"/>
      <c r="FG24" s="85"/>
      <c r="FH24" s="85"/>
      <c r="FI24" s="85"/>
      <c r="FJ24" s="85"/>
      <c r="FK24" s="85"/>
      <c r="FL24" s="85"/>
      <c r="FM24" s="85"/>
      <c r="FN24" s="85"/>
      <c r="FO24" s="85"/>
      <c r="FP24" s="85"/>
      <c r="FQ24" s="85"/>
      <c r="FR24" s="85"/>
      <c r="FS24" s="85"/>
      <c r="FT24" s="85"/>
      <c r="FU24" s="85"/>
      <c r="FV24" s="85"/>
      <c r="FW24" s="85"/>
      <c r="FX24" s="85"/>
      <c r="FY24" s="85"/>
      <c r="FZ24" s="85"/>
      <c r="GA24" s="85"/>
      <c r="GB24" s="85"/>
      <c r="GC24" s="85"/>
      <c r="GD24" s="85"/>
      <c r="GE24" s="85"/>
      <c r="GF24" s="85"/>
      <c r="GG24" s="85"/>
      <c r="GH24" s="85"/>
      <c r="GI24" s="85"/>
      <c r="GJ24" s="85"/>
      <c r="GK24" s="85"/>
      <c r="GL24" s="85"/>
      <c r="GM24" s="85"/>
      <c r="GN24" s="85"/>
      <c r="GO24" s="85"/>
      <c r="GP24" s="85"/>
      <c r="GQ24" s="85"/>
      <c r="GR24" s="85"/>
      <c r="GS24" s="85"/>
      <c r="GT24" s="85"/>
      <c r="GU24" s="85"/>
      <c r="GV24" s="85"/>
      <c r="GW24" s="85"/>
      <c r="GX24" s="85"/>
      <c r="GY24" s="85"/>
      <c r="GZ24" s="85"/>
      <c r="HA24" s="85"/>
      <c r="HB24" s="85"/>
      <c r="HC24" s="85"/>
      <c r="HD24" s="85"/>
      <c r="HE24" s="85"/>
      <c r="HF24" s="85"/>
    </row>
    <row r="25" spans="1:214" s="70" customFormat="1" ht="15" customHeight="1" thickBot="1">
      <c r="A25" s="555">
        <v>21021</v>
      </c>
      <c r="B25" s="730" t="s">
        <v>262</v>
      </c>
      <c r="C25" s="403">
        <v>2</v>
      </c>
      <c r="D25" s="399">
        <v>2</v>
      </c>
      <c r="E25" s="399"/>
      <c r="F25" s="222"/>
      <c r="G25" s="399">
        <f>SUM(C25:F25)</f>
        <v>4</v>
      </c>
      <c r="H25" s="972">
        <v>6</v>
      </c>
      <c r="I25" s="1104"/>
      <c r="J25" s="1015">
        <v>6</v>
      </c>
      <c r="K25" s="1223"/>
      <c r="L25" s="158" t="s">
        <v>89</v>
      </c>
      <c r="M25" s="159">
        <v>1</v>
      </c>
      <c r="N25" s="1415" t="s">
        <v>122</v>
      </c>
      <c r="O25" s="435"/>
      <c r="P25" s="386"/>
      <c r="Q25" s="371"/>
      <c r="R25" s="393"/>
      <c r="S25" s="1305" t="str">
        <f>IF(COUNTIF(P25:R25,"&gt;=50")&gt;1,"FEHLER",IF(MAX(P25:R25)&gt;100,"FEHLER",IF(P25="","OFFEN",IF(MAX(P25:R25)&gt;=50,"BE",IF(MAX(P25:R25)&lt;50,"NB","OFFEN")))))</f>
        <v>OFFEN</v>
      </c>
      <c r="T25" s="1306">
        <f>IF(P25="",0,(MAX(P25:R25)*M25/100))</f>
        <v>0</v>
      </c>
      <c r="U25" s="1307" t="str">
        <f>IF(S25="OFFEN","OFFEN",IF(S25="FEHLER","FEHLER",IF(S25="NB",5,ROUND(1+3/50*(100-(T25*100)),1))))</f>
        <v>OFFEN</v>
      </c>
      <c r="V25" s="1308">
        <f>IF(S25="BE",H25,0)</f>
        <v>0</v>
      </c>
      <c r="W25" s="246">
        <f t="shared" si="1"/>
        <v>0</v>
      </c>
      <c r="X25" s="1238"/>
      <c r="Y25" s="1420">
        <f>IF(W25=0,0,W25/$W$60)</f>
        <v>0</v>
      </c>
      <c r="Z25" s="1420">
        <f t="shared" si="3"/>
        <v>0</v>
      </c>
      <c r="AA25" s="1238"/>
      <c r="AB25" s="1238"/>
      <c r="AC25" s="1238"/>
      <c r="AD25" s="1238"/>
      <c r="AE25" s="1238"/>
      <c r="AF25" s="1055"/>
      <c r="AG25" s="1055"/>
      <c r="AH25" s="1055"/>
      <c r="AI25" s="1055"/>
      <c r="AJ25" s="1055"/>
      <c r="AK25" s="1055"/>
      <c r="AL25" s="1055"/>
      <c r="AM25" s="273"/>
      <c r="AN25" s="273"/>
      <c r="AO25" s="273"/>
      <c r="AP25" s="1055"/>
      <c r="AQ25" s="1055"/>
      <c r="AR25" s="1055"/>
      <c r="AS25" s="1055"/>
      <c r="AT25" s="1055"/>
      <c r="AU25" s="1055"/>
      <c r="AV25" s="85"/>
      <c r="AW25" s="85"/>
      <c r="AX25" s="85"/>
      <c r="AY25" s="85"/>
      <c r="AZ25" s="85"/>
      <c r="BA25" s="85"/>
      <c r="BB25" s="85"/>
      <c r="BC25" s="85"/>
      <c r="BD25" s="85"/>
      <c r="BE25" s="85"/>
      <c r="BF25" s="85"/>
      <c r="BG25" s="85"/>
      <c r="BH25" s="85"/>
      <c r="BI25" s="85"/>
      <c r="BJ25" s="85"/>
      <c r="BK25" s="85"/>
      <c r="BL25" s="85"/>
      <c r="BM25" s="85"/>
      <c r="BN25" s="85"/>
      <c r="BO25" s="85"/>
      <c r="BP25" s="85"/>
      <c r="BQ25" s="85"/>
      <c r="BR25" s="85"/>
      <c r="BS25" s="85"/>
      <c r="BT25" s="85"/>
      <c r="BU25" s="85"/>
      <c r="BV25" s="85"/>
      <c r="BW25" s="85"/>
      <c r="BX25" s="85"/>
      <c r="BY25" s="85"/>
      <c r="BZ25" s="85"/>
      <c r="CA25" s="85"/>
      <c r="CB25" s="85"/>
      <c r="CC25" s="85"/>
      <c r="CD25" s="85"/>
      <c r="CE25" s="85"/>
      <c r="CF25" s="85"/>
      <c r="CG25" s="85"/>
      <c r="CH25" s="85"/>
      <c r="CI25" s="85"/>
      <c r="CJ25" s="85"/>
      <c r="CK25" s="85"/>
      <c r="CL25" s="85"/>
      <c r="CM25" s="85"/>
      <c r="CN25" s="85"/>
      <c r="CO25" s="85"/>
      <c r="CP25" s="85"/>
      <c r="CQ25" s="85"/>
      <c r="CR25" s="85"/>
      <c r="CS25" s="85"/>
      <c r="CT25" s="85"/>
      <c r="CU25" s="85"/>
      <c r="CV25" s="85"/>
      <c r="CW25" s="85"/>
      <c r="CX25" s="85"/>
      <c r="CY25" s="85"/>
      <c r="CZ25" s="85"/>
      <c r="DA25" s="85"/>
      <c r="DB25" s="85"/>
      <c r="DC25" s="85"/>
      <c r="DD25" s="85"/>
      <c r="DE25" s="85"/>
      <c r="DF25" s="85"/>
      <c r="DG25" s="85"/>
      <c r="DH25" s="85"/>
      <c r="DI25" s="85"/>
      <c r="DJ25" s="85"/>
      <c r="DK25" s="85"/>
      <c r="DL25" s="85"/>
      <c r="DM25" s="85"/>
      <c r="DN25" s="85"/>
      <c r="DO25" s="85"/>
      <c r="DP25" s="85"/>
      <c r="DQ25" s="85"/>
      <c r="DR25" s="85"/>
      <c r="DS25" s="85"/>
      <c r="DT25" s="85"/>
      <c r="DU25" s="85"/>
      <c r="DV25" s="85"/>
      <c r="DW25" s="85"/>
      <c r="DX25" s="85"/>
      <c r="DY25" s="85"/>
      <c r="DZ25" s="85"/>
      <c r="EA25" s="85"/>
      <c r="EB25" s="85"/>
      <c r="EC25" s="85"/>
      <c r="ED25" s="85"/>
      <c r="EE25" s="85"/>
      <c r="EF25" s="85"/>
      <c r="EG25" s="85"/>
      <c r="EH25" s="85"/>
      <c r="EI25" s="85"/>
      <c r="EJ25" s="85"/>
      <c r="EK25" s="85"/>
      <c r="EL25" s="85"/>
      <c r="EM25" s="85"/>
      <c r="EN25" s="85"/>
      <c r="EO25" s="85"/>
      <c r="EP25" s="85"/>
      <c r="EQ25" s="85"/>
      <c r="ER25" s="85"/>
      <c r="ES25" s="85"/>
      <c r="ET25" s="85"/>
      <c r="EU25" s="85"/>
      <c r="EV25" s="85"/>
      <c r="EW25" s="85"/>
      <c r="EX25" s="85"/>
      <c r="EY25" s="85"/>
      <c r="EZ25" s="85"/>
      <c r="FA25" s="85"/>
      <c r="FB25" s="85"/>
      <c r="FC25" s="85"/>
      <c r="FD25" s="85"/>
      <c r="FE25" s="85"/>
      <c r="FF25" s="85"/>
      <c r="FG25" s="85"/>
      <c r="FH25" s="85"/>
      <c r="FI25" s="85"/>
      <c r="FJ25" s="85"/>
      <c r="FK25" s="85"/>
      <c r="FL25" s="85"/>
      <c r="FM25" s="85"/>
      <c r="FN25" s="85"/>
      <c r="FO25" s="85"/>
      <c r="FP25" s="85"/>
      <c r="FQ25" s="85"/>
      <c r="FR25" s="85"/>
      <c r="FS25" s="85"/>
      <c r="FT25" s="85"/>
      <c r="FU25" s="85"/>
      <c r="FV25" s="85"/>
      <c r="FW25" s="85"/>
      <c r="FX25" s="85"/>
      <c r="FY25" s="85"/>
      <c r="FZ25" s="85"/>
      <c r="GA25" s="85"/>
      <c r="GB25" s="85"/>
      <c r="GC25" s="85"/>
      <c r="GD25" s="85"/>
      <c r="GE25" s="85"/>
      <c r="GF25" s="85"/>
      <c r="GG25" s="85"/>
      <c r="GH25" s="85"/>
      <c r="GI25" s="85"/>
      <c r="GJ25" s="85"/>
      <c r="GK25" s="85"/>
      <c r="GL25" s="85"/>
      <c r="GM25" s="85"/>
      <c r="GN25" s="85"/>
      <c r="GO25" s="85"/>
      <c r="GP25" s="85"/>
      <c r="GQ25" s="85"/>
      <c r="GR25" s="85"/>
      <c r="GS25" s="85"/>
      <c r="GT25" s="85"/>
      <c r="GU25" s="85"/>
      <c r="GV25" s="85"/>
      <c r="GW25" s="85"/>
      <c r="GX25" s="85"/>
      <c r="GY25" s="85"/>
      <c r="GZ25" s="85"/>
      <c r="HA25" s="85"/>
      <c r="HB25" s="85"/>
      <c r="HC25" s="85"/>
      <c r="HD25" s="85"/>
      <c r="HE25" s="85"/>
      <c r="HF25" s="85"/>
    </row>
    <row r="26" spans="1:214" s="70" customFormat="1" ht="17.100000000000001" customHeight="1" thickBot="1">
      <c r="A26" s="416">
        <v>2200</v>
      </c>
      <c r="B26" s="1159" t="str">
        <f>"Schwerpunkt Umwelt- und Prozesstechnik "&amp;IF(SUM($AA$18:$AA$27)&gt;1,"- NUR EINEN SCHWERPUNKT WÄHLEN !!! -","")</f>
        <v xml:space="preserve">Schwerpunkt Umwelt- und Prozesstechnik </v>
      </c>
      <c r="C26" s="1159"/>
      <c r="D26" s="1159"/>
      <c r="E26" s="1159"/>
      <c r="F26" s="1159"/>
      <c r="G26" s="1159"/>
      <c r="H26" s="1159"/>
      <c r="I26" s="1159"/>
      <c r="J26" s="1159"/>
      <c r="K26" s="1159"/>
      <c r="L26" s="1159"/>
      <c r="M26" s="1159"/>
      <c r="N26" s="1159"/>
      <c r="O26" s="1159"/>
      <c r="P26" s="1392"/>
      <c r="Q26" s="1392"/>
      <c r="R26" s="1392"/>
      <c r="S26" s="1357"/>
      <c r="T26" s="1358"/>
      <c r="U26" s="1357"/>
      <c r="V26" s="1359"/>
      <c r="W26" s="246"/>
      <c r="X26" s="1238"/>
      <c r="Y26" s="1420"/>
      <c r="Z26" s="1420"/>
      <c r="AA26" s="1238"/>
      <c r="AB26" s="1238"/>
      <c r="AC26" s="1238"/>
      <c r="AD26" s="1238"/>
      <c r="AE26" s="1238"/>
      <c r="AF26" s="1055"/>
      <c r="AG26" s="1055"/>
      <c r="AH26" s="1055"/>
      <c r="AI26" s="1055"/>
      <c r="AJ26" s="1055"/>
      <c r="AK26" s="1055"/>
      <c r="AL26" s="1055"/>
      <c r="AM26" s="273"/>
      <c r="AN26" s="273"/>
      <c r="AO26" s="273"/>
      <c r="AP26" s="1055"/>
      <c r="AQ26" s="1055"/>
      <c r="AR26" s="1055"/>
      <c r="AS26" s="1055"/>
      <c r="AT26" s="1055"/>
      <c r="AU26" s="1055"/>
      <c r="AV26" s="85"/>
      <c r="AW26" s="85"/>
      <c r="AX26" s="85"/>
      <c r="AY26" s="85"/>
      <c r="AZ26" s="85"/>
      <c r="BA26" s="85"/>
      <c r="BB26" s="85"/>
      <c r="BC26" s="85"/>
      <c r="BD26" s="85"/>
      <c r="BE26" s="85"/>
      <c r="BF26" s="85"/>
      <c r="BG26" s="85"/>
      <c r="BH26" s="85"/>
      <c r="BI26" s="85"/>
      <c r="BJ26" s="85"/>
      <c r="BK26" s="85"/>
      <c r="BL26" s="85"/>
      <c r="BM26" s="85"/>
      <c r="BN26" s="85"/>
      <c r="BO26" s="85"/>
      <c r="BP26" s="85"/>
      <c r="BQ26" s="85"/>
      <c r="BR26" s="85"/>
      <c r="BS26" s="85"/>
      <c r="BT26" s="85"/>
      <c r="BU26" s="85"/>
      <c r="BV26" s="85"/>
      <c r="BW26" s="85"/>
      <c r="BX26" s="85"/>
      <c r="BY26" s="85"/>
      <c r="BZ26" s="85"/>
      <c r="CA26" s="85"/>
      <c r="CB26" s="85"/>
      <c r="CC26" s="85"/>
      <c r="CD26" s="85"/>
      <c r="CE26" s="85"/>
      <c r="CF26" s="85"/>
      <c r="CG26" s="85"/>
      <c r="CH26" s="85"/>
      <c r="CI26" s="85"/>
      <c r="CJ26" s="85"/>
      <c r="CK26" s="85"/>
      <c r="CL26" s="85"/>
      <c r="CM26" s="85"/>
      <c r="CN26" s="85"/>
      <c r="CO26" s="85"/>
      <c r="CP26" s="85"/>
      <c r="CQ26" s="85"/>
      <c r="CR26" s="85"/>
      <c r="CS26" s="85"/>
      <c r="CT26" s="85"/>
      <c r="CU26" s="85"/>
      <c r="CV26" s="85"/>
      <c r="CW26" s="85"/>
      <c r="CX26" s="85"/>
      <c r="CY26" s="85"/>
      <c r="CZ26" s="85"/>
      <c r="DA26" s="85"/>
      <c r="DB26" s="85"/>
      <c r="DC26" s="85"/>
      <c r="DD26" s="85"/>
      <c r="DE26" s="85"/>
      <c r="DF26" s="85"/>
      <c r="DG26" s="85"/>
      <c r="DH26" s="85"/>
      <c r="DI26" s="85"/>
      <c r="DJ26" s="85"/>
      <c r="DK26" s="85"/>
      <c r="DL26" s="85"/>
      <c r="DM26" s="85"/>
      <c r="DN26" s="85"/>
      <c r="DO26" s="85"/>
      <c r="DP26" s="85"/>
      <c r="DQ26" s="85"/>
      <c r="DR26" s="85"/>
      <c r="DS26" s="85"/>
      <c r="DT26" s="85"/>
      <c r="DU26" s="85"/>
      <c r="DV26" s="85"/>
      <c r="DW26" s="85"/>
      <c r="DX26" s="85"/>
      <c r="DY26" s="85"/>
      <c r="DZ26" s="85"/>
      <c r="EA26" s="85"/>
      <c r="EB26" s="85"/>
      <c r="EC26" s="85"/>
      <c r="ED26" s="85"/>
      <c r="EE26" s="85"/>
      <c r="EF26" s="85"/>
      <c r="EG26" s="85"/>
      <c r="EH26" s="85"/>
      <c r="EI26" s="85"/>
      <c r="EJ26" s="85"/>
      <c r="EK26" s="85"/>
      <c r="EL26" s="85"/>
      <c r="EM26" s="85"/>
      <c r="EN26" s="85"/>
      <c r="EO26" s="85"/>
      <c r="EP26" s="85"/>
      <c r="EQ26" s="85"/>
      <c r="ER26" s="85"/>
      <c r="ES26" s="85"/>
      <c r="ET26" s="85"/>
      <c r="EU26" s="85"/>
      <c r="EV26" s="85"/>
      <c r="EW26" s="85"/>
      <c r="EX26" s="85"/>
      <c r="EY26" s="85"/>
      <c r="EZ26" s="85"/>
      <c r="FA26" s="85"/>
      <c r="FB26" s="85"/>
      <c r="FC26" s="85"/>
      <c r="FD26" s="85"/>
      <c r="FE26" s="85"/>
      <c r="FF26" s="85"/>
      <c r="FG26" s="85"/>
      <c r="FH26" s="85"/>
      <c r="FI26" s="85"/>
      <c r="FJ26" s="85"/>
      <c r="FK26" s="85"/>
      <c r="FL26" s="85"/>
      <c r="FM26" s="85"/>
      <c r="FN26" s="85"/>
      <c r="FO26" s="85"/>
      <c r="FP26" s="85"/>
      <c r="FQ26" s="85"/>
      <c r="FR26" s="85"/>
      <c r="FS26" s="85"/>
      <c r="FT26" s="85"/>
      <c r="FU26" s="85"/>
      <c r="FV26" s="85"/>
      <c r="FW26" s="85"/>
      <c r="FX26" s="85"/>
      <c r="FY26" s="85"/>
      <c r="FZ26" s="85"/>
      <c r="GA26" s="85"/>
      <c r="GB26" s="85"/>
      <c r="GC26" s="85"/>
      <c r="GD26" s="85"/>
      <c r="GE26" s="85"/>
      <c r="GF26" s="85"/>
      <c r="GG26" s="85"/>
      <c r="GH26" s="85"/>
      <c r="GI26" s="85"/>
      <c r="GJ26" s="85"/>
      <c r="GK26" s="85"/>
      <c r="GL26" s="85"/>
      <c r="GM26" s="85"/>
      <c r="GN26" s="85"/>
      <c r="GO26" s="85"/>
      <c r="GP26" s="85"/>
      <c r="GQ26" s="85"/>
      <c r="GR26" s="85"/>
      <c r="GS26" s="85"/>
      <c r="GT26" s="85"/>
      <c r="GU26" s="85"/>
      <c r="GV26" s="85"/>
      <c r="GW26" s="85"/>
      <c r="GX26" s="85"/>
      <c r="GY26" s="85"/>
      <c r="GZ26" s="85"/>
      <c r="HA26" s="85"/>
      <c r="HB26" s="85"/>
      <c r="HC26" s="85"/>
      <c r="HD26" s="85"/>
      <c r="HE26" s="85"/>
      <c r="HF26" s="85"/>
    </row>
    <row r="27" spans="1:214" s="82" customFormat="1" ht="15" customHeight="1">
      <c r="A27" s="520">
        <v>21101</v>
      </c>
      <c r="B27" s="510" t="s">
        <v>235</v>
      </c>
      <c r="C27" s="356">
        <v>3</v>
      </c>
      <c r="D27" s="357">
        <v>2</v>
      </c>
      <c r="E27" s="357"/>
      <c r="F27" s="357"/>
      <c r="G27" s="357">
        <v>4</v>
      </c>
      <c r="H27" s="970">
        <v>6</v>
      </c>
      <c r="I27" s="1097">
        <v>6</v>
      </c>
      <c r="J27" s="1000"/>
      <c r="K27" s="1132"/>
      <c r="L27" s="381" t="s">
        <v>89</v>
      </c>
      <c r="M27" s="211">
        <v>1</v>
      </c>
      <c r="N27" s="294" t="s">
        <v>121</v>
      </c>
      <c r="O27" s="417"/>
      <c r="P27" s="535"/>
      <c r="Q27" s="213"/>
      <c r="R27" s="594"/>
      <c r="S27" s="1250" t="str">
        <f>IF(COUNTIF(P27:R27,"&gt;=50")&gt;1,"FEHLER",IF(MAX(P27:R27)&gt;100,"FEHLER",IF(P27="","OFFEN",IF(MAX(P27:R27)&gt;=50,"BE",IF(MAX(P27:R27)&lt;50,"NB","OFFEN")))))</f>
        <v>OFFEN</v>
      </c>
      <c r="T27" s="1354">
        <f>IF(P27="",0,(MAX(P27:R27)*M27/100))</f>
        <v>0</v>
      </c>
      <c r="U27" s="1328" t="str">
        <f>IF(S27="OFFEN","OFFEN",IF(S27="FEHLER","FEHLER",IF(S27="NB",5,ROUND(1+3/50*(100-(T27*100)),1))))</f>
        <v>OFFEN</v>
      </c>
      <c r="V27" s="1329">
        <f>IF(S27="BE",H27,0)</f>
        <v>0</v>
      </c>
      <c r="W27" s="246">
        <f t="shared" si="1"/>
        <v>0</v>
      </c>
      <c r="X27" s="1238"/>
      <c r="Y27" s="1420">
        <f>IF(W27=0,0,W27/$W$60)</f>
        <v>0</v>
      </c>
      <c r="Z27" s="1420">
        <f t="shared" si="3"/>
        <v>0</v>
      </c>
      <c r="AA27" s="1238">
        <f>IF(SUM(W27:W29)&gt;0,1,0)</f>
        <v>0</v>
      </c>
      <c r="AB27" s="1238"/>
      <c r="AC27" s="1238"/>
      <c r="AD27" s="1238"/>
      <c r="AE27" s="1238"/>
      <c r="AF27" s="1055"/>
      <c r="AG27" s="1055"/>
      <c r="AH27" s="1055"/>
      <c r="AI27" s="1055"/>
      <c r="AJ27" s="1055"/>
      <c r="AK27" s="1055"/>
      <c r="AL27" s="1055"/>
      <c r="AM27" s="273"/>
      <c r="AN27" s="273"/>
      <c r="AO27" s="273"/>
      <c r="AP27" s="1055"/>
      <c r="AQ27" s="1055"/>
      <c r="AR27" s="1055"/>
      <c r="AS27" s="1055"/>
      <c r="AT27" s="1055"/>
      <c r="AU27" s="1055"/>
      <c r="AV27" s="273"/>
      <c r="AW27" s="273"/>
      <c r="AX27" s="273"/>
      <c r="AY27" s="273"/>
      <c r="AZ27" s="273"/>
      <c r="BA27" s="273"/>
      <c r="BB27" s="273"/>
      <c r="BC27" s="273"/>
      <c r="BD27" s="273"/>
      <c r="BE27" s="273"/>
      <c r="BF27" s="273"/>
      <c r="BG27" s="273"/>
      <c r="BH27" s="273"/>
      <c r="BI27" s="273"/>
      <c r="BJ27" s="273"/>
      <c r="BK27" s="273"/>
      <c r="BL27" s="273"/>
      <c r="BM27" s="273"/>
      <c r="BN27" s="273"/>
      <c r="BO27" s="273"/>
      <c r="BP27" s="273"/>
      <c r="BQ27" s="273"/>
      <c r="BR27" s="273"/>
      <c r="BS27" s="273"/>
      <c r="BT27" s="273"/>
      <c r="BU27" s="273"/>
      <c r="BV27" s="273"/>
      <c r="BW27" s="273"/>
      <c r="BX27" s="273"/>
      <c r="BY27" s="273"/>
      <c r="BZ27" s="273"/>
      <c r="CA27" s="273"/>
      <c r="CB27" s="273"/>
      <c r="CC27" s="273"/>
      <c r="CD27" s="273"/>
      <c r="CE27" s="273"/>
      <c r="CF27" s="273"/>
      <c r="CG27" s="273"/>
      <c r="CH27" s="273"/>
      <c r="CI27" s="273"/>
      <c r="CJ27" s="273"/>
      <c r="CK27" s="273"/>
      <c r="CL27" s="273"/>
      <c r="CM27" s="273"/>
      <c r="CN27" s="273"/>
      <c r="CO27" s="273"/>
      <c r="CP27" s="273"/>
      <c r="CQ27" s="273"/>
      <c r="CR27" s="273"/>
      <c r="CS27" s="273"/>
      <c r="CT27" s="273"/>
      <c r="CU27" s="273"/>
      <c r="CV27" s="273"/>
      <c r="CW27" s="273"/>
      <c r="CX27" s="273"/>
      <c r="CY27" s="273"/>
      <c r="CZ27" s="273"/>
      <c r="DA27" s="273"/>
      <c r="DB27" s="273"/>
      <c r="DC27" s="273"/>
      <c r="DD27" s="273"/>
      <c r="DE27" s="273"/>
      <c r="DF27" s="273"/>
      <c r="DG27" s="273"/>
      <c r="DH27" s="273"/>
      <c r="DI27" s="273"/>
      <c r="DJ27" s="273"/>
      <c r="DK27" s="273"/>
      <c r="DL27" s="273"/>
      <c r="DM27" s="273"/>
      <c r="DN27" s="273"/>
      <c r="DO27" s="273"/>
      <c r="DP27" s="273"/>
      <c r="DQ27" s="273"/>
      <c r="DR27" s="273"/>
      <c r="DS27" s="273"/>
      <c r="DT27" s="273"/>
      <c r="DU27" s="273"/>
      <c r="DV27" s="273"/>
      <c r="DW27" s="273"/>
      <c r="DX27" s="273"/>
      <c r="DY27" s="273"/>
      <c r="DZ27" s="273"/>
      <c r="EA27" s="273"/>
      <c r="EB27" s="273"/>
      <c r="EC27" s="273"/>
      <c r="ED27" s="273"/>
      <c r="EE27" s="273"/>
      <c r="EF27" s="273"/>
      <c r="EG27" s="273"/>
      <c r="EH27" s="273"/>
      <c r="EI27" s="273"/>
      <c r="EJ27" s="273"/>
      <c r="EK27" s="273"/>
      <c r="EL27" s="273"/>
      <c r="EM27" s="273"/>
      <c r="EN27" s="273"/>
      <c r="EO27" s="273"/>
      <c r="EP27" s="273"/>
      <c r="EQ27" s="273"/>
      <c r="ER27" s="273"/>
      <c r="ES27" s="273"/>
      <c r="ET27" s="273"/>
      <c r="EU27" s="273"/>
      <c r="EV27" s="273"/>
      <c r="EW27" s="273"/>
      <c r="EX27" s="273"/>
      <c r="EY27" s="273"/>
      <c r="EZ27" s="273"/>
      <c r="FA27" s="273"/>
      <c r="FB27" s="273"/>
      <c r="FC27" s="273"/>
      <c r="FD27" s="273"/>
      <c r="FE27" s="273"/>
      <c r="FF27" s="273"/>
      <c r="FG27" s="273"/>
      <c r="FH27" s="273"/>
      <c r="FI27" s="273"/>
      <c r="FJ27" s="273"/>
      <c r="FK27" s="273"/>
      <c r="FL27" s="273"/>
      <c r="FM27" s="273"/>
      <c r="FN27" s="273"/>
      <c r="FO27" s="273"/>
      <c r="FP27" s="273"/>
      <c r="FQ27" s="273"/>
      <c r="FR27" s="273"/>
      <c r="FS27" s="273"/>
      <c r="FT27" s="273"/>
      <c r="FU27" s="273"/>
      <c r="FV27" s="273"/>
      <c r="FW27" s="273"/>
      <c r="FX27" s="273"/>
      <c r="FY27" s="273"/>
      <c r="FZ27" s="273"/>
      <c r="GA27" s="273"/>
      <c r="GB27" s="273"/>
      <c r="GC27" s="273"/>
      <c r="GD27" s="273"/>
      <c r="GE27" s="273"/>
      <c r="GF27" s="273"/>
      <c r="GG27" s="273"/>
      <c r="GH27" s="273"/>
      <c r="GI27" s="273"/>
      <c r="GJ27" s="273"/>
      <c r="GK27" s="273"/>
      <c r="GL27" s="273"/>
      <c r="GM27" s="273"/>
      <c r="GN27" s="273"/>
      <c r="GO27" s="273"/>
      <c r="GP27" s="273"/>
      <c r="GQ27" s="273"/>
      <c r="GR27" s="273"/>
      <c r="GS27" s="273"/>
      <c r="GT27" s="273"/>
      <c r="GU27" s="273"/>
      <c r="GV27" s="273"/>
      <c r="GW27" s="273"/>
      <c r="GX27" s="273"/>
      <c r="GY27" s="273"/>
      <c r="GZ27" s="273"/>
      <c r="HA27" s="273"/>
      <c r="HB27" s="273"/>
      <c r="HC27" s="273"/>
      <c r="HD27" s="273"/>
      <c r="HE27" s="273"/>
      <c r="HF27" s="273"/>
    </row>
    <row r="28" spans="1:214" s="82" customFormat="1" ht="15" customHeight="1">
      <c r="A28" s="521">
        <v>21021</v>
      </c>
      <c r="B28" s="512" t="s">
        <v>262</v>
      </c>
      <c r="C28" s="383">
        <v>2</v>
      </c>
      <c r="D28" s="385">
        <v>2</v>
      </c>
      <c r="E28" s="385"/>
      <c r="F28" s="385"/>
      <c r="G28" s="385">
        <v>4</v>
      </c>
      <c r="H28" s="338">
        <v>6</v>
      </c>
      <c r="I28" s="1100"/>
      <c r="J28" s="1014">
        <v>6</v>
      </c>
      <c r="K28" s="1131"/>
      <c r="L28" s="373" t="s">
        <v>89</v>
      </c>
      <c r="M28" s="152">
        <v>1</v>
      </c>
      <c r="N28" s="169" t="s">
        <v>122</v>
      </c>
      <c r="O28" s="536"/>
      <c r="P28" s="384"/>
      <c r="Q28" s="382"/>
      <c r="R28" s="540"/>
      <c r="S28" s="1254" t="str">
        <f>IF(COUNTIF(P28:R28,"&gt;=50")&gt;1,"FEHLER",IF(MAX(P28:R28)&gt;100,"FEHLER",IF(P28="","OFFEN",IF(MAX(P28:R28)&gt;=50,"BE",IF(MAX(P28:R28)&lt;50,"NB","OFFEN")))))</f>
        <v>OFFEN</v>
      </c>
      <c r="T28" s="1346">
        <f>IF(P28="",0,(MAX(P28:R28)*M28/100))</f>
        <v>0</v>
      </c>
      <c r="U28" s="1331" t="str">
        <f>IF(S28="OFFEN","OFFEN",IF(S28="FEHLER","FEHLER",IF(S28="NB",5,ROUND(1+3/50*(100-(T28*100)),1))))</f>
        <v>OFFEN</v>
      </c>
      <c r="V28" s="1332">
        <f>IF(S28="BE",H28,0)</f>
        <v>0</v>
      </c>
      <c r="W28" s="246">
        <f t="shared" si="1"/>
        <v>0</v>
      </c>
      <c r="X28" s="1238"/>
      <c r="Y28" s="1420">
        <f>IF(W28=0,0,W28/$W$60)</f>
        <v>0</v>
      </c>
      <c r="Z28" s="1420">
        <f t="shared" si="3"/>
        <v>0</v>
      </c>
      <c r="AA28" s="1238"/>
      <c r="AB28" s="1238"/>
      <c r="AC28" s="1238"/>
      <c r="AD28" s="1238"/>
      <c r="AE28" s="1238"/>
      <c r="AF28" s="1055"/>
      <c r="AG28" s="1055"/>
      <c r="AH28" s="1055"/>
      <c r="AI28" s="1055"/>
      <c r="AJ28" s="1055"/>
      <c r="AK28" s="1055"/>
      <c r="AL28" s="1055"/>
      <c r="AM28" s="273"/>
      <c r="AN28" s="273"/>
      <c r="AO28" s="273"/>
      <c r="AP28" s="1055"/>
      <c r="AQ28" s="1055"/>
      <c r="AR28" s="1055"/>
      <c r="AS28" s="1055"/>
      <c r="AT28" s="1055"/>
      <c r="AU28" s="1055"/>
      <c r="AV28" s="273"/>
      <c r="AW28" s="273"/>
      <c r="AX28" s="273"/>
      <c r="AY28" s="273"/>
      <c r="AZ28" s="273"/>
      <c r="BA28" s="273"/>
      <c r="BB28" s="273"/>
      <c r="BC28" s="273"/>
      <c r="BD28" s="273"/>
      <c r="BE28" s="273"/>
      <c r="BF28" s="273"/>
      <c r="BG28" s="273"/>
      <c r="BH28" s="273"/>
      <c r="BI28" s="273"/>
      <c r="BJ28" s="273"/>
      <c r="BK28" s="273"/>
      <c r="BL28" s="273"/>
      <c r="BM28" s="273"/>
      <c r="BN28" s="273"/>
      <c r="BO28" s="273"/>
      <c r="BP28" s="273"/>
      <c r="BQ28" s="273"/>
      <c r="BR28" s="273"/>
      <c r="BS28" s="273"/>
      <c r="BT28" s="273"/>
      <c r="BU28" s="273"/>
      <c r="BV28" s="273"/>
      <c r="BW28" s="273"/>
      <c r="BX28" s="273"/>
      <c r="BY28" s="273"/>
      <c r="BZ28" s="273"/>
      <c r="CA28" s="273"/>
      <c r="CB28" s="273"/>
      <c r="CC28" s="273"/>
      <c r="CD28" s="273"/>
      <c r="CE28" s="273"/>
      <c r="CF28" s="273"/>
      <c r="CG28" s="273"/>
      <c r="CH28" s="273"/>
      <c r="CI28" s="273"/>
      <c r="CJ28" s="273"/>
      <c r="CK28" s="273"/>
      <c r="CL28" s="273"/>
      <c r="CM28" s="273"/>
      <c r="CN28" s="273"/>
      <c r="CO28" s="273"/>
      <c r="CP28" s="273"/>
      <c r="CQ28" s="273"/>
      <c r="CR28" s="273"/>
      <c r="CS28" s="273"/>
      <c r="CT28" s="273"/>
      <c r="CU28" s="273"/>
      <c r="CV28" s="273"/>
      <c r="CW28" s="273"/>
      <c r="CX28" s="273"/>
      <c r="CY28" s="273"/>
      <c r="CZ28" s="273"/>
      <c r="DA28" s="273"/>
      <c r="DB28" s="273"/>
      <c r="DC28" s="273"/>
      <c r="DD28" s="273"/>
      <c r="DE28" s="273"/>
      <c r="DF28" s="273"/>
      <c r="DG28" s="273"/>
      <c r="DH28" s="273"/>
      <c r="DI28" s="273"/>
      <c r="DJ28" s="273"/>
      <c r="DK28" s="273"/>
      <c r="DL28" s="273"/>
      <c r="DM28" s="273"/>
      <c r="DN28" s="273"/>
      <c r="DO28" s="273"/>
      <c r="DP28" s="273"/>
      <c r="DQ28" s="273"/>
      <c r="DR28" s="273"/>
      <c r="DS28" s="273"/>
      <c r="DT28" s="273"/>
      <c r="DU28" s="273"/>
      <c r="DV28" s="273"/>
      <c r="DW28" s="273"/>
      <c r="DX28" s="273"/>
      <c r="DY28" s="273"/>
      <c r="DZ28" s="273"/>
      <c r="EA28" s="273"/>
      <c r="EB28" s="273"/>
      <c r="EC28" s="273"/>
      <c r="ED28" s="273"/>
      <c r="EE28" s="273"/>
      <c r="EF28" s="273"/>
      <c r="EG28" s="273"/>
      <c r="EH28" s="273"/>
      <c r="EI28" s="273"/>
      <c r="EJ28" s="273"/>
      <c r="EK28" s="273"/>
      <c r="EL28" s="273"/>
      <c r="EM28" s="273"/>
      <c r="EN28" s="273"/>
      <c r="EO28" s="273"/>
      <c r="EP28" s="273"/>
      <c r="EQ28" s="273"/>
      <c r="ER28" s="273"/>
      <c r="ES28" s="273"/>
      <c r="ET28" s="273"/>
      <c r="EU28" s="273"/>
      <c r="EV28" s="273"/>
      <c r="EW28" s="273"/>
      <c r="EX28" s="273"/>
      <c r="EY28" s="273"/>
      <c r="EZ28" s="273"/>
      <c r="FA28" s="273"/>
      <c r="FB28" s="273"/>
      <c r="FC28" s="273"/>
      <c r="FD28" s="273"/>
      <c r="FE28" s="273"/>
      <c r="FF28" s="273"/>
      <c r="FG28" s="273"/>
      <c r="FH28" s="273"/>
      <c r="FI28" s="273"/>
      <c r="FJ28" s="273"/>
      <c r="FK28" s="273"/>
      <c r="FL28" s="273"/>
      <c r="FM28" s="273"/>
      <c r="FN28" s="273"/>
      <c r="FO28" s="273"/>
      <c r="FP28" s="273"/>
      <c r="FQ28" s="273"/>
      <c r="FR28" s="273"/>
      <c r="FS28" s="273"/>
      <c r="FT28" s="273"/>
      <c r="FU28" s="273"/>
      <c r="FV28" s="273"/>
      <c r="FW28" s="273"/>
      <c r="FX28" s="273"/>
      <c r="FY28" s="273"/>
      <c r="FZ28" s="273"/>
      <c r="GA28" s="273"/>
      <c r="GB28" s="273"/>
      <c r="GC28" s="273"/>
      <c r="GD28" s="273"/>
      <c r="GE28" s="273"/>
      <c r="GF28" s="273"/>
      <c r="GG28" s="273"/>
      <c r="GH28" s="273"/>
      <c r="GI28" s="273"/>
      <c r="GJ28" s="273"/>
      <c r="GK28" s="273"/>
      <c r="GL28" s="273"/>
      <c r="GM28" s="273"/>
      <c r="GN28" s="273"/>
      <c r="GO28" s="273"/>
      <c r="GP28" s="273"/>
      <c r="GQ28" s="273"/>
      <c r="GR28" s="273"/>
      <c r="GS28" s="273"/>
      <c r="GT28" s="273"/>
      <c r="GU28" s="273"/>
      <c r="GV28" s="273"/>
      <c r="GW28" s="273"/>
      <c r="GX28" s="273"/>
      <c r="GY28" s="273"/>
      <c r="GZ28" s="273"/>
      <c r="HA28" s="273"/>
      <c r="HB28" s="273"/>
      <c r="HC28" s="273"/>
      <c r="HD28" s="273"/>
      <c r="HE28" s="273"/>
      <c r="HF28" s="273"/>
    </row>
    <row r="29" spans="1:214" s="70" customFormat="1" ht="15" customHeight="1" thickBot="1">
      <c r="A29" s="522">
        <v>21111</v>
      </c>
      <c r="B29" s="511" t="s">
        <v>236</v>
      </c>
      <c r="C29" s="384">
        <v>2</v>
      </c>
      <c r="D29" s="382">
        <v>2</v>
      </c>
      <c r="E29" s="382"/>
      <c r="F29" s="222"/>
      <c r="G29" s="382">
        <v>4</v>
      </c>
      <c r="H29" s="355">
        <v>6</v>
      </c>
      <c r="I29" s="1102"/>
      <c r="J29" s="1018">
        <v>6</v>
      </c>
      <c r="K29" s="1135"/>
      <c r="L29" s="184" t="s">
        <v>89</v>
      </c>
      <c r="M29" s="185">
        <v>1</v>
      </c>
      <c r="N29" s="186" t="s">
        <v>121</v>
      </c>
      <c r="O29" s="422"/>
      <c r="P29" s="164"/>
      <c r="Q29" s="150"/>
      <c r="R29" s="163"/>
      <c r="S29" s="1270" t="str">
        <f>IF(COUNTIF(P29:R29,"&gt;=50")&gt;1,"FEHLER",IF(MAX(P29:R29)&gt;100,"FEHLER",IF(P29="","OFFEN",IF(MAX(P29:R29)&gt;=50,"BE",IF(MAX(P29:R29)&lt;50,"NB","OFFEN")))))</f>
        <v>OFFEN</v>
      </c>
      <c r="T29" s="1363">
        <f>IF(P29="",0,(MAX(P29:R29)*M29/100))</f>
        <v>0</v>
      </c>
      <c r="U29" s="1364" t="str">
        <f>IF(S29="OFFEN","OFFEN",IF(S29="FEHLER","FEHLER",IF(S29="NB",5,ROUND(1+3/50*(100-(T29*100)),1))))</f>
        <v>OFFEN</v>
      </c>
      <c r="V29" s="1365">
        <f>IF(S29="BE",H29,0)</f>
        <v>0</v>
      </c>
      <c r="W29" s="246">
        <f t="shared" si="1"/>
        <v>0</v>
      </c>
      <c r="X29" s="1238"/>
      <c r="Y29" s="1420">
        <f>IF(W29=0,0,W29/$W$60)</f>
        <v>0</v>
      </c>
      <c r="Z29" s="1420">
        <f t="shared" si="3"/>
        <v>0</v>
      </c>
      <c r="AA29" s="1238"/>
      <c r="AB29" s="1238"/>
      <c r="AC29" s="1238"/>
      <c r="AD29" s="1238"/>
      <c r="AE29" s="1238"/>
      <c r="AF29" s="1055"/>
      <c r="AG29" s="1055"/>
      <c r="AH29" s="1055"/>
      <c r="AI29" s="1055"/>
      <c r="AJ29" s="1055"/>
      <c r="AK29" s="1055"/>
      <c r="AL29" s="1055"/>
      <c r="AM29" s="273"/>
      <c r="AN29" s="273"/>
      <c r="AO29" s="273"/>
      <c r="AP29" s="1055"/>
      <c r="AQ29" s="1055"/>
      <c r="AR29" s="1055"/>
      <c r="AS29" s="1055"/>
      <c r="AT29" s="1055"/>
      <c r="AU29" s="1055"/>
      <c r="AV29" s="85"/>
      <c r="AW29" s="85"/>
      <c r="AX29" s="85"/>
      <c r="AY29" s="85"/>
      <c r="AZ29" s="85"/>
      <c r="BA29" s="85"/>
      <c r="BB29" s="85"/>
      <c r="BC29" s="85"/>
      <c r="BD29" s="85"/>
      <c r="BE29" s="85"/>
      <c r="BF29" s="85"/>
      <c r="BG29" s="85"/>
      <c r="BH29" s="85"/>
      <c r="BI29" s="85"/>
      <c r="BJ29" s="85"/>
      <c r="BK29" s="85"/>
      <c r="BL29" s="85"/>
      <c r="BM29" s="85"/>
      <c r="BN29" s="85"/>
      <c r="BO29" s="85"/>
      <c r="BP29" s="85"/>
      <c r="BQ29" s="85"/>
      <c r="BR29" s="85"/>
      <c r="BS29" s="85"/>
      <c r="BT29" s="85"/>
      <c r="BU29" s="85"/>
      <c r="BV29" s="85"/>
      <c r="BW29" s="85"/>
      <c r="BX29" s="85"/>
      <c r="BY29" s="85"/>
      <c r="BZ29" s="85"/>
      <c r="CA29" s="85"/>
      <c r="CB29" s="85"/>
      <c r="CC29" s="85"/>
      <c r="CD29" s="85"/>
      <c r="CE29" s="85"/>
      <c r="CF29" s="85"/>
      <c r="CG29" s="85"/>
      <c r="CH29" s="85"/>
      <c r="CI29" s="85"/>
      <c r="CJ29" s="85"/>
      <c r="CK29" s="85"/>
      <c r="CL29" s="85"/>
      <c r="CM29" s="85"/>
      <c r="CN29" s="85"/>
      <c r="CO29" s="85"/>
      <c r="CP29" s="85"/>
      <c r="CQ29" s="85"/>
      <c r="CR29" s="85"/>
      <c r="CS29" s="85"/>
      <c r="CT29" s="85"/>
      <c r="CU29" s="85"/>
      <c r="CV29" s="85"/>
      <c r="CW29" s="85"/>
      <c r="CX29" s="85"/>
      <c r="CY29" s="85"/>
      <c r="CZ29" s="85"/>
      <c r="DA29" s="85"/>
      <c r="DB29" s="85"/>
      <c r="DC29" s="85"/>
      <c r="DD29" s="85"/>
      <c r="DE29" s="85"/>
      <c r="DF29" s="85"/>
      <c r="DG29" s="85"/>
      <c r="DH29" s="85"/>
      <c r="DI29" s="85"/>
      <c r="DJ29" s="85"/>
      <c r="DK29" s="85"/>
      <c r="DL29" s="85"/>
      <c r="DM29" s="85"/>
      <c r="DN29" s="85"/>
      <c r="DO29" s="85"/>
      <c r="DP29" s="85"/>
      <c r="DQ29" s="85"/>
      <c r="DR29" s="85"/>
      <c r="DS29" s="85"/>
      <c r="DT29" s="85"/>
      <c r="DU29" s="85"/>
      <c r="DV29" s="85"/>
      <c r="DW29" s="85"/>
      <c r="DX29" s="85"/>
      <c r="DY29" s="85"/>
      <c r="DZ29" s="85"/>
      <c r="EA29" s="85"/>
      <c r="EB29" s="85"/>
      <c r="EC29" s="85"/>
      <c r="ED29" s="85"/>
      <c r="EE29" s="85"/>
      <c r="EF29" s="85"/>
      <c r="EG29" s="85"/>
      <c r="EH29" s="85"/>
      <c r="EI29" s="85"/>
      <c r="EJ29" s="85"/>
      <c r="EK29" s="85"/>
      <c r="EL29" s="85"/>
      <c r="EM29" s="85"/>
      <c r="EN29" s="85"/>
      <c r="EO29" s="85"/>
      <c r="EP29" s="85"/>
      <c r="EQ29" s="85"/>
      <c r="ER29" s="85"/>
      <c r="ES29" s="85"/>
      <c r="ET29" s="85"/>
      <c r="EU29" s="85"/>
      <c r="EV29" s="85"/>
      <c r="EW29" s="85"/>
      <c r="EX29" s="85"/>
      <c r="EY29" s="85"/>
      <c r="EZ29" s="85"/>
      <c r="FA29" s="85"/>
      <c r="FB29" s="85"/>
      <c r="FC29" s="85"/>
      <c r="FD29" s="85"/>
      <c r="FE29" s="85"/>
      <c r="FF29" s="85"/>
      <c r="FG29" s="85"/>
      <c r="FH29" s="85"/>
      <c r="FI29" s="85"/>
      <c r="FJ29" s="85"/>
      <c r="FK29" s="85"/>
      <c r="FL29" s="85"/>
      <c r="FM29" s="85"/>
      <c r="FN29" s="85"/>
      <c r="FO29" s="85"/>
      <c r="FP29" s="85"/>
      <c r="FQ29" s="85"/>
      <c r="FR29" s="85"/>
      <c r="FS29" s="85"/>
      <c r="FT29" s="85"/>
      <c r="FU29" s="85"/>
      <c r="FV29" s="85"/>
      <c r="FW29" s="85"/>
      <c r="FX29" s="85"/>
      <c r="FY29" s="85"/>
      <c r="FZ29" s="85"/>
      <c r="GA29" s="85"/>
      <c r="GB29" s="85"/>
      <c r="GC29" s="85"/>
      <c r="GD29" s="85"/>
      <c r="GE29" s="85"/>
      <c r="GF29" s="85"/>
      <c r="GG29" s="85"/>
      <c r="GH29" s="85"/>
      <c r="GI29" s="85"/>
      <c r="GJ29" s="85"/>
      <c r="GK29" s="85"/>
      <c r="GL29" s="85"/>
      <c r="GM29" s="85"/>
      <c r="GN29" s="85"/>
      <c r="GO29" s="85"/>
      <c r="GP29" s="85"/>
      <c r="GQ29" s="85"/>
      <c r="GR29" s="85"/>
      <c r="GS29" s="85"/>
      <c r="GT29" s="85"/>
      <c r="GU29" s="85"/>
      <c r="GV29" s="85"/>
      <c r="GW29" s="85"/>
      <c r="GX29" s="85"/>
      <c r="GY29" s="85"/>
      <c r="GZ29" s="85"/>
      <c r="HA29" s="85"/>
      <c r="HB29" s="85"/>
      <c r="HC29" s="85"/>
      <c r="HD29" s="85"/>
      <c r="HE29" s="85"/>
      <c r="HF29" s="85"/>
    </row>
    <row r="30" spans="1:214" s="70" customFormat="1" ht="17.100000000000001" customHeight="1" thickBot="1">
      <c r="A30" s="416">
        <v>3000</v>
      </c>
      <c r="B30" s="1162" t="s">
        <v>218</v>
      </c>
      <c r="C30" s="1162"/>
      <c r="D30" s="1162"/>
      <c r="E30" s="1162"/>
      <c r="F30" s="1162"/>
      <c r="G30" s="1162"/>
      <c r="H30" s="1162"/>
      <c r="I30" s="1162"/>
      <c r="J30" s="1162"/>
      <c r="K30" s="1162"/>
      <c r="L30" s="1162"/>
      <c r="M30" s="1162"/>
      <c r="N30" s="1162"/>
      <c r="O30" s="1162"/>
      <c r="P30" s="1393"/>
      <c r="Q30" s="1393"/>
      <c r="R30" s="1393"/>
      <c r="S30" s="1367"/>
      <c r="T30" s="1368"/>
      <c r="U30" s="1367"/>
      <c r="V30" s="1369"/>
      <c r="W30" s="246"/>
      <c r="X30" s="1238"/>
      <c r="Y30" s="1420"/>
      <c r="Z30" s="1420"/>
      <c r="AA30" s="1238"/>
      <c r="AB30" s="1238"/>
      <c r="AC30" s="1238"/>
      <c r="AD30" s="1238"/>
      <c r="AE30" s="1238"/>
      <c r="AF30" s="1055"/>
      <c r="AG30" s="1055"/>
      <c r="AH30" s="1055"/>
      <c r="AI30" s="1055"/>
      <c r="AJ30" s="1055"/>
      <c r="AK30" s="1055"/>
      <c r="AL30" s="1055"/>
      <c r="AM30" s="273"/>
      <c r="AN30" s="273"/>
      <c r="AO30" s="273"/>
      <c r="AP30" s="1055"/>
      <c r="AQ30" s="1055"/>
      <c r="AR30" s="1055"/>
      <c r="AS30" s="1055"/>
      <c r="AT30" s="1055"/>
      <c r="AU30" s="1055"/>
      <c r="AV30" s="85"/>
      <c r="AW30" s="85"/>
      <c r="AX30" s="85"/>
      <c r="AY30" s="85"/>
      <c r="AZ30" s="85"/>
      <c r="BA30" s="85"/>
      <c r="BB30" s="85"/>
      <c r="BC30" s="85"/>
      <c r="BD30" s="85"/>
      <c r="BE30" s="85"/>
      <c r="BF30" s="85"/>
      <c r="BG30" s="85"/>
      <c r="BH30" s="85"/>
      <c r="BI30" s="85"/>
      <c r="BJ30" s="85"/>
      <c r="BK30" s="85"/>
      <c r="BL30" s="85"/>
      <c r="BM30" s="85"/>
      <c r="BN30" s="85"/>
      <c r="BO30" s="85"/>
      <c r="BP30" s="85"/>
      <c r="BQ30" s="85"/>
      <c r="BR30" s="85"/>
      <c r="BS30" s="85"/>
      <c r="BT30" s="85"/>
      <c r="BU30" s="85"/>
      <c r="BV30" s="85"/>
      <c r="BW30" s="85"/>
      <c r="BX30" s="85"/>
      <c r="BY30" s="85"/>
      <c r="BZ30" s="85"/>
      <c r="CA30" s="85"/>
      <c r="CB30" s="85"/>
      <c r="CC30" s="85"/>
      <c r="CD30" s="85"/>
      <c r="CE30" s="85"/>
      <c r="CF30" s="85"/>
      <c r="CG30" s="85"/>
      <c r="CH30" s="85"/>
      <c r="CI30" s="85"/>
      <c r="CJ30" s="85"/>
      <c r="CK30" s="85"/>
      <c r="CL30" s="85"/>
      <c r="CM30" s="85"/>
      <c r="CN30" s="85"/>
      <c r="CO30" s="85"/>
      <c r="CP30" s="85"/>
      <c r="CQ30" s="85"/>
      <c r="CR30" s="85"/>
      <c r="CS30" s="85"/>
      <c r="CT30" s="85"/>
      <c r="CU30" s="85"/>
      <c r="CV30" s="85"/>
      <c r="CW30" s="85"/>
      <c r="CX30" s="85"/>
      <c r="CY30" s="85"/>
      <c r="CZ30" s="85"/>
      <c r="DA30" s="85"/>
      <c r="DB30" s="85"/>
      <c r="DC30" s="85"/>
      <c r="DD30" s="85"/>
      <c r="DE30" s="85"/>
      <c r="DF30" s="85"/>
      <c r="DG30" s="85"/>
      <c r="DH30" s="85"/>
      <c r="DI30" s="85"/>
      <c r="DJ30" s="85"/>
      <c r="DK30" s="85"/>
      <c r="DL30" s="85"/>
      <c r="DM30" s="85"/>
      <c r="DN30" s="85"/>
      <c r="DO30" s="85"/>
      <c r="DP30" s="85"/>
      <c r="DQ30" s="85"/>
      <c r="DR30" s="85"/>
      <c r="DS30" s="85"/>
      <c r="DT30" s="85"/>
      <c r="DU30" s="85"/>
      <c r="DV30" s="85"/>
      <c r="DW30" s="85"/>
      <c r="DX30" s="85"/>
      <c r="DY30" s="85"/>
      <c r="DZ30" s="85"/>
      <c r="EA30" s="85"/>
      <c r="EB30" s="85"/>
      <c r="EC30" s="85"/>
      <c r="ED30" s="85"/>
      <c r="EE30" s="85"/>
      <c r="EF30" s="85"/>
      <c r="EG30" s="85"/>
      <c r="EH30" s="85"/>
      <c r="EI30" s="85"/>
      <c r="EJ30" s="85"/>
      <c r="EK30" s="85"/>
      <c r="EL30" s="85"/>
      <c r="EM30" s="85"/>
      <c r="EN30" s="85"/>
      <c r="EO30" s="85"/>
      <c r="EP30" s="85"/>
      <c r="EQ30" s="85"/>
      <c r="ER30" s="85"/>
      <c r="ES30" s="85"/>
      <c r="ET30" s="85"/>
      <c r="EU30" s="85"/>
      <c r="EV30" s="85"/>
      <c r="EW30" s="85"/>
      <c r="EX30" s="85"/>
      <c r="EY30" s="85"/>
      <c r="EZ30" s="85"/>
      <c r="FA30" s="85"/>
      <c r="FB30" s="85"/>
      <c r="FC30" s="85"/>
      <c r="FD30" s="85"/>
      <c r="FE30" s="85"/>
      <c r="FF30" s="85"/>
      <c r="FG30" s="85"/>
      <c r="FH30" s="85"/>
      <c r="FI30" s="85"/>
      <c r="FJ30" s="85"/>
      <c r="FK30" s="85"/>
      <c r="FL30" s="85"/>
      <c r="FM30" s="85"/>
      <c r="FN30" s="85"/>
      <c r="FO30" s="85"/>
      <c r="FP30" s="85"/>
      <c r="FQ30" s="85"/>
      <c r="FR30" s="85"/>
      <c r="FS30" s="85"/>
      <c r="FT30" s="85"/>
      <c r="FU30" s="85"/>
      <c r="FV30" s="85"/>
      <c r="FW30" s="85"/>
      <c r="FX30" s="85"/>
      <c r="FY30" s="85"/>
      <c r="FZ30" s="85"/>
      <c r="GA30" s="85"/>
      <c r="GB30" s="85"/>
      <c r="GC30" s="85"/>
      <c r="GD30" s="85"/>
      <c r="GE30" s="85"/>
      <c r="GF30" s="85"/>
      <c r="GG30" s="85"/>
      <c r="GH30" s="85"/>
      <c r="GI30" s="85"/>
      <c r="GJ30" s="85"/>
      <c r="GK30" s="85"/>
      <c r="GL30" s="85"/>
      <c r="GM30" s="85"/>
      <c r="GN30" s="85"/>
      <c r="GO30" s="85"/>
      <c r="GP30" s="85"/>
      <c r="GQ30" s="85"/>
      <c r="GR30" s="85"/>
      <c r="GS30" s="85"/>
      <c r="GT30" s="85"/>
      <c r="GU30" s="85"/>
      <c r="GV30" s="85"/>
      <c r="GW30" s="85"/>
      <c r="GX30" s="85"/>
      <c r="GY30" s="85"/>
      <c r="GZ30" s="85"/>
      <c r="HA30" s="85"/>
      <c r="HB30" s="85"/>
      <c r="HC30" s="85"/>
      <c r="HD30" s="85"/>
      <c r="HE30" s="85"/>
      <c r="HF30" s="85"/>
    </row>
    <row r="31" spans="1:214" s="70" customFormat="1" ht="15" customHeight="1">
      <c r="A31" s="520">
        <v>30011</v>
      </c>
      <c r="B31" s="510" t="s">
        <v>263</v>
      </c>
      <c r="C31" s="356"/>
      <c r="D31" s="357"/>
      <c r="E31" s="357"/>
      <c r="F31" s="357">
        <v>2</v>
      </c>
      <c r="G31" s="357">
        <v>6</v>
      </c>
      <c r="H31" s="970">
        <v>6</v>
      </c>
      <c r="I31" s="1097">
        <v>6</v>
      </c>
      <c r="J31" s="1000"/>
      <c r="K31" s="1132"/>
      <c r="L31" s="381" t="s">
        <v>89</v>
      </c>
      <c r="M31" s="211">
        <v>1</v>
      </c>
      <c r="N31" s="294" t="s">
        <v>122</v>
      </c>
      <c r="O31" s="417"/>
      <c r="P31" s="535"/>
      <c r="Q31" s="213"/>
      <c r="R31" s="594"/>
      <c r="S31" s="1250" t="str">
        <f>IF(COUNTIF(P31:R31,"&gt;=50")&gt;1,"FEHLER",IF(MAX(P31:R31)&gt;100,"FEHLER",IF(P31="","OFFEN",IF(MAX(P31:R31)&gt;=50,"BE",IF(MAX(P31:R31)&lt;50,"NB","OFFEN")))))</f>
        <v>OFFEN</v>
      </c>
      <c r="T31" s="1354">
        <f>IF(P31="",0,(MAX(P31:R31)*M31/100))</f>
        <v>0</v>
      </c>
      <c r="U31" s="1328" t="str">
        <f>IF(S31="OFFEN","OFFEN",IF(S31="FEHLER","FEHLER",IF(S31="NB",5,ROUND(1+3/50*(100-(T31*100)),1))))</f>
        <v>OFFEN</v>
      </c>
      <c r="V31" s="1329">
        <f>IF(S31="BE",H31,0)</f>
        <v>0</v>
      </c>
      <c r="W31" s="246">
        <f t="shared" si="1"/>
        <v>0</v>
      </c>
      <c r="X31" s="1238"/>
      <c r="Y31" s="1420">
        <f>IF(W31=0,0,W31/$W$60)</f>
        <v>0</v>
      </c>
      <c r="Z31" s="1420">
        <f t="shared" si="3"/>
        <v>0</v>
      </c>
      <c r="AA31" s="1238"/>
      <c r="AB31" s="1238"/>
      <c r="AC31" s="1238"/>
      <c r="AD31" s="1238"/>
      <c r="AE31" s="1238"/>
      <c r="AF31" s="1055"/>
      <c r="AG31" s="1055"/>
      <c r="AH31" s="1055"/>
      <c r="AI31" s="1055"/>
      <c r="AJ31" s="1055"/>
      <c r="AK31" s="1055"/>
      <c r="AL31" s="1055"/>
      <c r="AM31" s="273"/>
      <c r="AN31" s="273"/>
      <c r="AO31" s="273"/>
      <c r="AP31" s="1055"/>
      <c r="AQ31" s="1055"/>
      <c r="AR31" s="1055"/>
      <c r="AS31" s="1055"/>
      <c r="AT31" s="1055"/>
      <c r="AU31" s="1055"/>
      <c r="AV31" s="85"/>
      <c r="AW31" s="85"/>
      <c r="AX31" s="85"/>
      <c r="AY31" s="85"/>
      <c r="AZ31" s="85"/>
      <c r="BA31" s="85"/>
      <c r="BB31" s="85"/>
      <c r="BC31" s="85"/>
      <c r="BD31" s="85"/>
      <c r="BE31" s="85"/>
      <c r="BF31" s="85"/>
      <c r="BG31" s="85"/>
      <c r="BH31" s="85"/>
      <c r="BI31" s="85"/>
      <c r="BJ31" s="85"/>
      <c r="BK31" s="85"/>
      <c r="BL31" s="85"/>
      <c r="BM31" s="85"/>
      <c r="BN31" s="85"/>
      <c r="BO31" s="85"/>
      <c r="BP31" s="85"/>
      <c r="BQ31" s="85"/>
      <c r="BR31" s="85"/>
      <c r="BS31" s="85"/>
      <c r="BT31" s="85"/>
      <c r="BU31" s="85"/>
      <c r="BV31" s="85"/>
      <c r="BW31" s="85"/>
      <c r="BX31" s="85"/>
      <c r="BY31" s="85"/>
      <c r="BZ31" s="85"/>
      <c r="CA31" s="85"/>
      <c r="CB31" s="85"/>
      <c r="CC31" s="85"/>
      <c r="CD31" s="85"/>
      <c r="CE31" s="85"/>
      <c r="CF31" s="85"/>
      <c r="CG31" s="85"/>
      <c r="CH31" s="85"/>
      <c r="CI31" s="85"/>
      <c r="CJ31" s="85"/>
      <c r="CK31" s="85"/>
      <c r="CL31" s="85"/>
      <c r="CM31" s="85"/>
      <c r="CN31" s="85"/>
      <c r="CO31" s="85"/>
      <c r="CP31" s="85"/>
      <c r="CQ31" s="85"/>
      <c r="CR31" s="85"/>
      <c r="CS31" s="85"/>
      <c r="CT31" s="85"/>
      <c r="CU31" s="85"/>
      <c r="CV31" s="85"/>
      <c r="CW31" s="85"/>
      <c r="CX31" s="85"/>
      <c r="CY31" s="85"/>
      <c r="CZ31" s="85"/>
      <c r="DA31" s="85"/>
      <c r="DB31" s="85"/>
      <c r="DC31" s="85"/>
      <c r="DD31" s="85"/>
      <c r="DE31" s="85"/>
      <c r="DF31" s="85"/>
      <c r="DG31" s="85"/>
      <c r="DH31" s="85"/>
      <c r="DI31" s="85"/>
      <c r="DJ31" s="85"/>
      <c r="DK31" s="85"/>
      <c r="DL31" s="85"/>
      <c r="DM31" s="85"/>
      <c r="DN31" s="85"/>
      <c r="DO31" s="85"/>
      <c r="DP31" s="85"/>
      <c r="DQ31" s="85"/>
      <c r="DR31" s="85"/>
      <c r="DS31" s="85"/>
      <c r="DT31" s="85"/>
      <c r="DU31" s="85"/>
      <c r="DV31" s="85"/>
      <c r="DW31" s="85"/>
      <c r="DX31" s="85"/>
      <c r="DY31" s="85"/>
      <c r="DZ31" s="85"/>
      <c r="EA31" s="85"/>
      <c r="EB31" s="85"/>
      <c r="EC31" s="85"/>
      <c r="ED31" s="85"/>
      <c r="EE31" s="85"/>
      <c r="EF31" s="85"/>
      <c r="EG31" s="85"/>
      <c r="EH31" s="85"/>
      <c r="EI31" s="85"/>
      <c r="EJ31" s="85"/>
      <c r="EK31" s="85"/>
      <c r="EL31" s="85"/>
      <c r="EM31" s="85"/>
      <c r="EN31" s="85"/>
      <c r="EO31" s="85"/>
      <c r="EP31" s="85"/>
      <c r="EQ31" s="85"/>
      <c r="ER31" s="85"/>
      <c r="ES31" s="85"/>
      <c r="ET31" s="85"/>
      <c r="EU31" s="85"/>
      <c r="EV31" s="85"/>
      <c r="EW31" s="85"/>
      <c r="EX31" s="85"/>
      <c r="EY31" s="85"/>
      <c r="EZ31" s="85"/>
      <c r="FA31" s="85"/>
      <c r="FB31" s="85"/>
      <c r="FC31" s="85"/>
      <c r="FD31" s="85"/>
      <c r="FE31" s="85"/>
      <c r="FF31" s="85"/>
      <c r="FG31" s="85"/>
      <c r="FH31" s="85"/>
      <c r="FI31" s="85"/>
      <c r="FJ31" s="85"/>
      <c r="FK31" s="85"/>
      <c r="FL31" s="85"/>
      <c r="FM31" s="85"/>
      <c r="FN31" s="85"/>
      <c r="FO31" s="85"/>
      <c r="FP31" s="85"/>
      <c r="FQ31" s="85"/>
      <c r="FR31" s="85"/>
      <c r="FS31" s="85"/>
      <c r="FT31" s="85"/>
      <c r="FU31" s="85"/>
      <c r="FV31" s="85"/>
      <c r="FW31" s="85"/>
      <c r="FX31" s="85"/>
      <c r="FY31" s="85"/>
      <c r="FZ31" s="85"/>
      <c r="GA31" s="85"/>
      <c r="GB31" s="85"/>
      <c r="GC31" s="85"/>
      <c r="GD31" s="85"/>
      <c r="GE31" s="85"/>
      <c r="GF31" s="85"/>
      <c r="GG31" s="85"/>
      <c r="GH31" s="85"/>
      <c r="GI31" s="85"/>
      <c r="GJ31" s="85"/>
      <c r="GK31" s="85"/>
      <c r="GL31" s="85"/>
      <c r="GM31" s="85"/>
      <c r="GN31" s="85"/>
      <c r="GO31" s="85"/>
      <c r="GP31" s="85"/>
      <c r="GQ31" s="85"/>
      <c r="GR31" s="85"/>
      <c r="GS31" s="85"/>
      <c r="GT31" s="85"/>
      <c r="GU31" s="85"/>
      <c r="GV31" s="85"/>
      <c r="GW31" s="85"/>
      <c r="GX31" s="85"/>
      <c r="GY31" s="85"/>
      <c r="GZ31" s="85"/>
      <c r="HA31" s="85"/>
      <c r="HB31" s="85"/>
      <c r="HC31" s="85"/>
      <c r="HD31" s="85"/>
      <c r="HE31" s="85"/>
      <c r="HF31" s="85"/>
    </row>
    <row r="32" spans="1:214" s="70" customFormat="1" ht="15" customHeight="1" thickBot="1">
      <c r="A32" s="521">
        <v>30031</v>
      </c>
      <c r="B32" s="512" t="s">
        <v>239</v>
      </c>
      <c r="C32" s="383"/>
      <c r="D32" s="385"/>
      <c r="E32" s="385"/>
      <c r="F32" s="385">
        <v>4</v>
      </c>
      <c r="G32" s="385">
        <v>6</v>
      </c>
      <c r="H32" s="338">
        <v>6</v>
      </c>
      <c r="I32" s="1098"/>
      <c r="J32" s="1004"/>
      <c r="K32" s="1136">
        <v>6</v>
      </c>
      <c r="L32" s="373" t="s">
        <v>89</v>
      </c>
      <c r="M32" s="152">
        <v>1</v>
      </c>
      <c r="N32" s="169" t="s">
        <v>131</v>
      </c>
      <c r="O32" s="536"/>
      <c r="P32" s="384"/>
      <c r="Q32" s="382"/>
      <c r="R32" s="540"/>
      <c r="S32" s="1263" t="str">
        <f>IF(COUNTIF(P32:R32,"&gt;=50")&gt;1,"FEHLER",IF(MAX(P32:R32)&gt;100,"FEHLER",IF(P32="","OFFEN",IF(MAX(P32:R32)&gt;=50,"BE",IF(MAX(P32:R32)&lt;50,"NB","OFFEN")))))</f>
        <v>OFFEN</v>
      </c>
      <c r="T32" s="1347">
        <f>IF(P32="",0,(MAX(P32:R32)*M32/100))</f>
        <v>0</v>
      </c>
      <c r="U32" s="1339" t="str">
        <f>IF(S32="OFFEN","OFFEN",IF(S32="FEHLER","FEHLER",IF(S32="NB",5,ROUND(1+3/50*(100-(T32*100)),1))))</f>
        <v>OFFEN</v>
      </c>
      <c r="V32" s="1340">
        <f>IF(S32="BE",H32,0)</f>
        <v>0</v>
      </c>
      <c r="W32" s="246">
        <f t="shared" si="1"/>
        <v>0</v>
      </c>
      <c r="X32" s="1238"/>
      <c r="Y32" s="1420">
        <f>IF(W32=0,0,W32/$W$60)</f>
        <v>0</v>
      </c>
      <c r="Z32" s="1420">
        <f t="shared" si="3"/>
        <v>0</v>
      </c>
      <c r="AA32" s="1238"/>
      <c r="AB32" s="1238"/>
      <c r="AC32" s="1238"/>
      <c r="AD32" s="1238"/>
      <c r="AE32" s="1238"/>
      <c r="AF32" s="1055"/>
      <c r="AG32" s="1055"/>
      <c r="AH32" s="1055"/>
      <c r="AI32" s="1055"/>
      <c r="AJ32" s="1055"/>
      <c r="AK32" s="1055"/>
      <c r="AL32" s="1055"/>
      <c r="AM32" s="273"/>
      <c r="AN32" s="273"/>
      <c r="AO32" s="273"/>
      <c r="AP32" s="1055"/>
      <c r="AQ32" s="1055"/>
      <c r="AR32" s="1055"/>
      <c r="AS32" s="1055"/>
      <c r="AT32" s="1055"/>
      <c r="AU32" s="1055"/>
      <c r="AV32" s="85"/>
      <c r="AW32" s="85"/>
      <c r="AX32" s="85"/>
      <c r="AY32" s="85"/>
      <c r="AZ32" s="85"/>
      <c r="BA32" s="85"/>
      <c r="BB32" s="85"/>
      <c r="BC32" s="85"/>
      <c r="BD32" s="85"/>
      <c r="BE32" s="85"/>
      <c r="BF32" s="85"/>
      <c r="BG32" s="85"/>
      <c r="BH32" s="85"/>
      <c r="BI32" s="85"/>
      <c r="BJ32" s="85"/>
      <c r="BK32" s="85"/>
      <c r="BL32" s="85"/>
      <c r="BM32" s="85"/>
      <c r="BN32" s="85"/>
      <c r="BO32" s="85"/>
      <c r="BP32" s="85"/>
      <c r="BQ32" s="85"/>
      <c r="BR32" s="85"/>
      <c r="BS32" s="85"/>
      <c r="BT32" s="85"/>
      <c r="BU32" s="85"/>
      <c r="BV32" s="85"/>
      <c r="BW32" s="85"/>
      <c r="BX32" s="85"/>
      <c r="BY32" s="85"/>
      <c r="BZ32" s="85"/>
      <c r="CA32" s="85"/>
      <c r="CB32" s="85"/>
      <c r="CC32" s="85"/>
      <c r="CD32" s="85"/>
      <c r="CE32" s="85"/>
      <c r="CF32" s="85"/>
      <c r="CG32" s="85"/>
      <c r="CH32" s="85"/>
      <c r="CI32" s="85"/>
      <c r="CJ32" s="85"/>
      <c r="CK32" s="85"/>
      <c r="CL32" s="85"/>
      <c r="CM32" s="85"/>
      <c r="CN32" s="85"/>
      <c r="CO32" s="85"/>
      <c r="CP32" s="85"/>
      <c r="CQ32" s="85"/>
      <c r="CR32" s="85"/>
      <c r="CS32" s="85"/>
      <c r="CT32" s="85"/>
      <c r="CU32" s="85"/>
      <c r="CV32" s="85"/>
      <c r="CW32" s="85"/>
      <c r="CX32" s="85"/>
      <c r="CY32" s="85"/>
      <c r="CZ32" s="85"/>
      <c r="DA32" s="85"/>
      <c r="DB32" s="85"/>
      <c r="DC32" s="85"/>
      <c r="DD32" s="85"/>
      <c r="DE32" s="85"/>
      <c r="DF32" s="85"/>
      <c r="DG32" s="85"/>
      <c r="DH32" s="85"/>
      <c r="DI32" s="85"/>
      <c r="DJ32" s="85"/>
      <c r="DK32" s="85"/>
      <c r="DL32" s="85"/>
      <c r="DM32" s="85"/>
      <c r="DN32" s="85"/>
      <c r="DO32" s="85"/>
      <c r="DP32" s="85"/>
      <c r="DQ32" s="85"/>
      <c r="DR32" s="85"/>
      <c r="DS32" s="85"/>
      <c r="DT32" s="85"/>
      <c r="DU32" s="85"/>
      <c r="DV32" s="85"/>
      <c r="DW32" s="85"/>
      <c r="DX32" s="85"/>
      <c r="DY32" s="85"/>
      <c r="DZ32" s="85"/>
      <c r="EA32" s="85"/>
      <c r="EB32" s="85"/>
      <c r="EC32" s="85"/>
      <c r="ED32" s="85"/>
      <c r="EE32" s="85"/>
      <c r="EF32" s="85"/>
      <c r="EG32" s="85"/>
      <c r="EH32" s="85"/>
      <c r="EI32" s="85"/>
      <c r="EJ32" s="85"/>
      <c r="EK32" s="85"/>
      <c r="EL32" s="85"/>
      <c r="EM32" s="85"/>
      <c r="EN32" s="85"/>
      <c r="EO32" s="85"/>
      <c r="EP32" s="85"/>
      <c r="EQ32" s="85"/>
      <c r="ER32" s="85"/>
      <c r="ES32" s="85"/>
      <c r="ET32" s="85"/>
      <c r="EU32" s="85"/>
      <c r="EV32" s="85"/>
      <c r="EW32" s="85"/>
      <c r="EX32" s="85"/>
      <c r="EY32" s="85"/>
      <c r="EZ32" s="85"/>
      <c r="FA32" s="85"/>
      <c r="FB32" s="85"/>
      <c r="FC32" s="85"/>
      <c r="FD32" s="85"/>
      <c r="FE32" s="85"/>
      <c r="FF32" s="85"/>
      <c r="FG32" s="85"/>
      <c r="FH32" s="85"/>
      <c r="FI32" s="85"/>
      <c r="FJ32" s="85"/>
      <c r="FK32" s="85"/>
      <c r="FL32" s="85"/>
      <c r="FM32" s="85"/>
      <c r="FN32" s="85"/>
      <c r="FO32" s="85"/>
      <c r="FP32" s="85"/>
      <c r="FQ32" s="85"/>
      <c r="FR32" s="85"/>
      <c r="FS32" s="85"/>
      <c r="FT32" s="85"/>
      <c r="FU32" s="85"/>
      <c r="FV32" s="85"/>
      <c r="FW32" s="85"/>
      <c r="FX32" s="85"/>
      <c r="FY32" s="85"/>
      <c r="FZ32" s="85"/>
      <c r="GA32" s="85"/>
      <c r="GB32" s="85"/>
      <c r="GC32" s="85"/>
      <c r="GD32" s="85"/>
      <c r="GE32" s="85"/>
      <c r="GF32" s="85"/>
      <c r="GG32" s="85"/>
      <c r="GH32" s="85"/>
      <c r="GI32" s="85"/>
      <c r="GJ32" s="85"/>
      <c r="GK32" s="85"/>
      <c r="GL32" s="85"/>
      <c r="GM32" s="85"/>
      <c r="GN32" s="85"/>
      <c r="GO32" s="85"/>
      <c r="GP32" s="85"/>
      <c r="GQ32" s="85"/>
      <c r="GR32" s="85"/>
      <c r="GS32" s="85"/>
      <c r="GT32" s="85"/>
      <c r="GU32" s="85"/>
      <c r="GV32" s="85"/>
      <c r="GW32" s="85"/>
      <c r="GX32" s="85"/>
      <c r="GY32" s="85"/>
      <c r="GZ32" s="85"/>
      <c r="HA32" s="85"/>
      <c r="HB32" s="85"/>
      <c r="HC32" s="85"/>
      <c r="HD32" s="85"/>
      <c r="HE32" s="85"/>
      <c r="HF32" s="85"/>
    </row>
    <row r="33" spans="1:214" s="70" customFormat="1" ht="17.100000000000001" customHeight="1" thickBot="1">
      <c r="A33" s="416">
        <v>6000</v>
      </c>
      <c r="B33" s="1160" t="s">
        <v>127</v>
      </c>
      <c r="C33" s="1160"/>
      <c r="D33" s="1160"/>
      <c r="E33" s="1160"/>
      <c r="F33" s="1160"/>
      <c r="G33" s="1160"/>
      <c r="H33" s="1160"/>
      <c r="I33" s="1160"/>
      <c r="J33" s="1160"/>
      <c r="K33" s="1160"/>
      <c r="L33" s="1160"/>
      <c r="M33" s="1160"/>
      <c r="N33" s="1160"/>
      <c r="O33" s="1160"/>
      <c r="P33" s="1385"/>
      <c r="Q33" s="1385"/>
      <c r="R33" s="1385"/>
      <c r="S33" s="1370"/>
      <c r="T33" s="1366"/>
      <c r="U33" s="1370"/>
      <c r="V33" s="1371"/>
      <c r="W33" s="246"/>
      <c r="X33" s="1238"/>
      <c r="Y33" s="1420"/>
      <c r="Z33" s="1420"/>
      <c r="AA33" s="1238"/>
      <c r="AB33" s="1238"/>
      <c r="AC33" s="1238"/>
      <c r="AD33" s="1238"/>
      <c r="AE33" s="1238"/>
      <c r="AF33" s="1055"/>
      <c r="AG33" s="1055"/>
      <c r="AH33" s="1055"/>
      <c r="AI33" s="1055"/>
      <c r="AJ33" s="1055"/>
      <c r="AK33" s="1055"/>
      <c r="AL33" s="1055"/>
      <c r="AM33" s="273"/>
      <c r="AN33" s="273"/>
      <c r="AO33" s="273"/>
      <c r="AP33" s="1055"/>
      <c r="AQ33" s="1055"/>
      <c r="AR33" s="1055"/>
      <c r="AS33" s="1055"/>
      <c r="AT33" s="1055"/>
      <c r="AU33" s="1055"/>
      <c r="AV33" s="85"/>
      <c r="AW33" s="85"/>
      <c r="AX33" s="85"/>
      <c r="AY33" s="85"/>
      <c r="AZ33" s="85"/>
      <c r="BA33" s="85"/>
      <c r="BB33" s="85"/>
      <c r="BC33" s="85"/>
      <c r="BD33" s="85"/>
      <c r="BE33" s="85"/>
      <c r="BF33" s="85"/>
      <c r="BG33" s="85"/>
      <c r="BH33" s="85"/>
      <c r="BI33" s="85"/>
      <c r="BJ33" s="85"/>
      <c r="BK33" s="85"/>
      <c r="BL33" s="85"/>
      <c r="BM33" s="85"/>
      <c r="BN33" s="85"/>
      <c r="BO33" s="85"/>
      <c r="BP33" s="85"/>
      <c r="BQ33" s="85"/>
      <c r="BR33" s="85"/>
      <c r="BS33" s="85"/>
      <c r="BT33" s="85"/>
      <c r="BU33" s="85"/>
      <c r="BV33" s="85"/>
      <c r="BW33" s="85"/>
      <c r="BX33" s="85"/>
      <c r="BY33" s="85"/>
      <c r="BZ33" s="85"/>
      <c r="CA33" s="85"/>
      <c r="CB33" s="85"/>
      <c r="CC33" s="85"/>
      <c r="CD33" s="85"/>
      <c r="CE33" s="85"/>
      <c r="CF33" s="85"/>
      <c r="CG33" s="85"/>
      <c r="CH33" s="85"/>
      <c r="CI33" s="85"/>
      <c r="CJ33" s="85"/>
      <c r="CK33" s="85"/>
      <c r="CL33" s="85"/>
      <c r="CM33" s="85"/>
      <c r="CN33" s="85"/>
      <c r="CO33" s="85"/>
      <c r="CP33" s="85"/>
      <c r="CQ33" s="85"/>
      <c r="CR33" s="85"/>
      <c r="CS33" s="85"/>
      <c r="CT33" s="85"/>
      <c r="CU33" s="85"/>
      <c r="CV33" s="85"/>
      <c r="CW33" s="85"/>
      <c r="CX33" s="85"/>
      <c r="CY33" s="85"/>
      <c r="CZ33" s="85"/>
      <c r="DA33" s="85"/>
      <c r="DB33" s="85"/>
      <c r="DC33" s="85"/>
      <c r="DD33" s="85"/>
      <c r="DE33" s="85"/>
      <c r="DF33" s="85"/>
      <c r="DG33" s="85"/>
      <c r="DH33" s="85"/>
      <c r="DI33" s="85"/>
      <c r="DJ33" s="85"/>
      <c r="DK33" s="85"/>
      <c r="DL33" s="85"/>
      <c r="DM33" s="85"/>
      <c r="DN33" s="85"/>
      <c r="DO33" s="85"/>
      <c r="DP33" s="85"/>
      <c r="DQ33" s="85"/>
      <c r="DR33" s="85"/>
      <c r="DS33" s="85"/>
      <c r="DT33" s="85"/>
      <c r="DU33" s="85"/>
      <c r="DV33" s="85"/>
      <c r="DW33" s="85"/>
      <c r="DX33" s="85"/>
      <c r="DY33" s="85"/>
      <c r="DZ33" s="85"/>
      <c r="EA33" s="85"/>
      <c r="EB33" s="85"/>
      <c r="EC33" s="85"/>
      <c r="ED33" s="85"/>
      <c r="EE33" s="85"/>
      <c r="EF33" s="85"/>
      <c r="EG33" s="85"/>
      <c r="EH33" s="85"/>
      <c r="EI33" s="85"/>
      <c r="EJ33" s="85"/>
      <c r="EK33" s="85"/>
      <c r="EL33" s="85"/>
      <c r="EM33" s="85"/>
      <c r="EN33" s="85"/>
      <c r="EO33" s="85"/>
      <c r="EP33" s="85"/>
      <c r="EQ33" s="85"/>
      <c r="ER33" s="85"/>
      <c r="ES33" s="85"/>
      <c r="ET33" s="85"/>
      <c r="EU33" s="85"/>
      <c r="EV33" s="85"/>
      <c r="EW33" s="85"/>
      <c r="EX33" s="85"/>
      <c r="EY33" s="85"/>
      <c r="EZ33" s="85"/>
      <c r="FA33" s="85"/>
      <c r="FB33" s="85"/>
      <c r="FC33" s="85"/>
      <c r="FD33" s="85"/>
      <c r="FE33" s="85"/>
      <c r="FF33" s="85"/>
      <c r="FG33" s="85"/>
      <c r="FH33" s="85"/>
      <c r="FI33" s="85"/>
      <c r="FJ33" s="85"/>
      <c r="FK33" s="85"/>
      <c r="FL33" s="85"/>
      <c r="FM33" s="85"/>
      <c r="FN33" s="85"/>
      <c r="FO33" s="85"/>
      <c r="FP33" s="85"/>
      <c r="FQ33" s="85"/>
      <c r="FR33" s="85"/>
      <c r="FS33" s="85"/>
      <c r="FT33" s="85"/>
      <c r="FU33" s="85"/>
      <c r="FV33" s="85"/>
      <c r="FW33" s="85"/>
      <c r="FX33" s="85"/>
      <c r="FY33" s="85"/>
      <c r="FZ33" s="85"/>
      <c r="GA33" s="85"/>
      <c r="GB33" s="85"/>
      <c r="GC33" s="85"/>
      <c r="GD33" s="85"/>
      <c r="GE33" s="85"/>
      <c r="GF33" s="85"/>
      <c r="GG33" s="85"/>
      <c r="GH33" s="85"/>
      <c r="GI33" s="85"/>
      <c r="GJ33" s="85"/>
      <c r="GK33" s="85"/>
      <c r="GL33" s="85"/>
      <c r="GM33" s="85"/>
      <c r="GN33" s="85"/>
      <c r="GO33" s="85"/>
      <c r="GP33" s="85"/>
      <c r="GQ33" s="85"/>
      <c r="GR33" s="85"/>
      <c r="GS33" s="85"/>
      <c r="GT33" s="85"/>
      <c r="GU33" s="85"/>
      <c r="GV33" s="85"/>
      <c r="GW33" s="85"/>
      <c r="GX33" s="85"/>
      <c r="GY33" s="85"/>
      <c r="GZ33" s="85"/>
      <c r="HA33" s="85"/>
      <c r="HB33" s="85"/>
      <c r="HC33" s="85"/>
      <c r="HD33" s="85"/>
      <c r="HE33" s="85"/>
      <c r="HF33" s="85"/>
    </row>
    <row r="34" spans="1:214" s="70" customFormat="1" ht="15" customHeight="1">
      <c r="A34" s="520">
        <v>40000</v>
      </c>
      <c r="B34" s="510" t="s">
        <v>80</v>
      </c>
      <c r="C34" s="356"/>
      <c r="D34" s="357"/>
      <c r="E34" s="357"/>
      <c r="F34" s="357">
        <v>4</v>
      </c>
      <c r="G34" s="357">
        <f t="shared" ref="G34:G38" si="4">SUM(C34:F34)</f>
        <v>4</v>
      </c>
      <c r="H34" s="970">
        <v>6</v>
      </c>
      <c r="I34" s="1097">
        <v>6</v>
      </c>
      <c r="J34" s="1000"/>
      <c r="K34" s="1132"/>
      <c r="L34" s="381" t="s">
        <v>90</v>
      </c>
      <c r="M34" s="211">
        <v>1</v>
      </c>
      <c r="N34" s="294" t="s">
        <v>122</v>
      </c>
      <c r="O34" s="417"/>
      <c r="P34" s="535"/>
      <c r="Q34" s="213"/>
      <c r="R34" s="594"/>
      <c r="S34" s="1250" t="str">
        <f>IF(COUNTIF(P34:R34,"&gt;=50")&gt;1,"FEHLER",IF(MAX(P34:R34)&gt;100,"FEHLER",IF(P34="","OFFEN",IF(MAX(P34:R34)&gt;=50,"BE",IF(MAX(P34:R34)&lt;50,"NB","OFFEN")))))</f>
        <v>OFFEN</v>
      </c>
      <c r="T34" s="1354">
        <f>IF(P34="",0,(MAX(P34:R34)*M34/100))</f>
        <v>0</v>
      </c>
      <c r="U34" s="1328" t="str">
        <f>IF(S34="OFFEN","OFFEN",IF(S34="FEHLER","FEHLER",IF(S34="NB",5,ROUND(1+3/50*(100-(T34*100)),1))))</f>
        <v>OFFEN</v>
      </c>
      <c r="V34" s="1329">
        <f>IF(S34="BE",H34,0)</f>
        <v>0</v>
      </c>
      <c r="W34" s="246">
        <f t="shared" si="1"/>
        <v>0</v>
      </c>
      <c r="X34" s="1238"/>
      <c r="Y34" s="1420">
        <f>IF(W34=0,0,W34/$W$60)</f>
        <v>0</v>
      </c>
      <c r="Z34" s="1420">
        <f t="shared" si="3"/>
        <v>0</v>
      </c>
      <c r="AA34" s="1238"/>
      <c r="AB34" s="1238"/>
      <c r="AC34" s="1238"/>
      <c r="AD34" s="1238"/>
      <c r="AE34" s="1238"/>
      <c r="AF34" s="1055"/>
      <c r="AG34" s="1055"/>
      <c r="AH34" s="1055"/>
      <c r="AI34" s="1055"/>
      <c r="AJ34" s="1055"/>
      <c r="AK34" s="1055"/>
      <c r="AL34" s="1055"/>
      <c r="AM34" s="273"/>
      <c r="AN34" s="273"/>
      <c r="AO34" s="273"/>
      <c r="AP34" s="1055"/>
      <c r="AQ34" s="1055"/>
      <c r="AR34" s="1055"/>
      <c r="AS34" s="1055"/>
      <c r="AT34" s="1055"/>
      <c r="AU34" s="1055"/>
      <c r="AV34" s="85"/>
      <c r="AW34" s="85"/>
      <c r="AX34" s="85"/>
      <c r="AY34" s="85"/>
      <c r="AZ34" s="85"/>
      <c r="BA34" s="85"/>
      <c r="BB34" s="85"/>
      <c r="BC34" s="85"/>
      <c r="BD34" s="85"/>
      <c r="BE34" s="85"/>
      <c r="BF34" s="85"/>
      <c r="BG34" s="85"/>
      <c r="BH34" s="85"/>
      <c r="BI34" s="85"/>
      <c r="BJ34" s="85"/>
      <c r="BK34" s="85"/>
      <c r="BL34" s="85"/>
      <c r="BM34" s="85"/>
      <c r="BN34" s="85"/>
      <c r="BO34" s="85"/>
      <c r="BP34" s="85"/>
      <c r="BQ34" s="85"/>
      <c r="BR34" s="85"/>
      <c r="BS34" s="85"/>
      <c r="BT34" s="85"/>
      <c r="BU34" s="85"/>
      <c r="BV34" s="85"/>
      <c r="BW34" s="85"/>
      <c r="BX34" s="85"/>
      <c r="BY34" s="85"/>
      <c r="BZ34" s="85"/>
      <c r="CA34" s="85"/>
      <c r="CB34" s="85"/>
      <c r="CC34" s="85"/>
      <c r="CD34" s="85"/>
      <c r="CE34" s="85"/>
      <c r="CF34" s="85"/>
      <c r="CG34" s="85"/>
      <c r="CH34" s="85"/>
      <c r="CI34" s="85"/>
      <c r="CJ34" s="85"/>
      <c r="CK34" s="85"/>
      <c r="CL34" s="85"/>
      <c r="CM34" s="85"/>
      <c r="CN34" s="85"/>
      <c r="CO34" s="85"/>
      <c r="CP34" s="85"/>
      <c r="CQ34" s="85"/>
      <c r="CR34" s="85"/>
      <c r="CS34" s="85"/>
      <c r="CT34" s="85"/>
      <c r="CU34" s="85"/>
      <c r="CV34" s="85"/>
      <c r="CW34" s="85"/>
      <c r="CX34" s="85"/>
      <c r="CY34" s="85"/>
      <c r="CZ34" s="85"/>
      <c r="DA34" s="85"/>
      <c r="DB34" s="85"/>
      <c r="DC34" s="85"/>
      <c r="DD34" s="85"/>
      <c r="DE34" s="85"/>
      <c r="DF34" s="85"/>
      <c r="DG34" s="85"/>
      <c r="DH34" s="85"/>
      <c r="DI34" s="85"/>
      <c r="DJ34" s="85"/>
      <c r="DK34" s="85"/>
      <c r="DL34" s="85"/>
      <c r="DM34" s="85"/>
      <c r="DN34" s="85"/>
      <c r="DO34" s="85"/>
      <c r="DP34" s="85"/>
      <c r="DQ34" s="85"/>
      <c r="DR34" s="85"/>
      <c r="DS34" s="85"/>
      <c r="DT34" s="85"/>
      <c r="DU34" s="85"/>
      <c r="DV34" s="85"/>
      <c r="DW34" s="85"/>
      <c r="DX34" s="85"/>
      <c r="DY34" s="85"/>
      <c r="DZ34" s="85"/>
      <c r="EA34" s="85"/>
      <c r="EB34" s="85"/>
      <c r="EC34" s="85"/>
      <c r="ED34" s="85"/>
      <c r="EE34" s="85"/>
      <c r="EF34" s="85"/>
      <c r="EG34" s="85"/>
      <c r="EH34" s="85"/>
      <c r="EI34" s="85"/>
      <c r="EJ34" s="85"/>
      <c r="EK34" s="85"/>
      <c r="EL34" s="85"/>
      <c r="EM34" s="85"/>
      <c r="EN34" s="85"/>
      <c r="EO34" s="85"/>
      <c r="EP34" s="85"/>
      <c r="EQ34" s="85"/>
      <c r="ER34" s="85"/>
      <c r="ES34" s="85"/>
      <c r="ET34" s="85"/>
      <c r="EU34" s="85"/>
      <c r="EV34" s="85"/>
      <c r="EW34" s="85"/>
      <c r="EX34" s="85"/>
      <c r="EY34" s="85"/>
      <c r="EZ34" s="85"/>
      <c r="FA34" s="85"/>
      <c r="FB34" s="85"/>
      <c r="FC34" s="85"/>
      <c r="FD34" s="85"/>
      <c r="FE34" s="85"/>
      <c r="FF34" s="85"/>
      <c r="FG34" s="85"/>
      <c r="FH34" s="85"/>
      <c r="FI34" s="85"/>
      <c r="FJ34" s="85"/>
      <c r="FK34" s="85"/>
      <c r="FL34" s="85"/>
      <c r="FM34" s="85"/>
      <c r="FN34" s="85"/>
      <c r="FO34" s="85"/>
      <c r="FP34" s="85"/>
      <c r="FQ34" s="85"/>
      <c r="FR34" s="85"/>
      <c r="FS34" s="85"/>
      <c r="FT34" s="85"/>
      <c r="FU34" s="85"/>
      <c r="FV34" s="85"/>
      <c r="FW34" s="85"/>
      <c r="FX34" s="85"/>
      <c r="FY34" s="85"/>
      <c r="FZ34" s="85"/>
      <c r="GA34" s="85"/>
      <c r="GB34" s="85"/>
      <c r="GC34" s="85"/>
      <c r="GD34" s="85"/>
      <c r="GE34" s="85"/>
      <c r="GF34" s="85"/>
      <c r="GG34" s="85"/>
      <c r="GH34" s="85"/>
      <c r="GI34" s="85"/>
      <c r="GJ34" s="85"/>
      <c r="GK34" s="85"/>
      <c r="GL34" s="85"/>
      <c r="GM34" s="85"/>
      <c r="GN34" s="85"/>
      <c r="GO34" s="85"/>
      <c r="GP34" s="85"/>
      <c r="GQ34" s="85"/>
      <c r="GR34" s="85"/>
      <c r="GS34" s="85"/>
      <c r="GT34" s="85"/>
      <c r="GU34" s="85"/>
      <c r="GV34" s="85"/>
      <c r="GW34" s="85"/>
      <c r="GX34" s="85"/>
      <c r="GY34" s="85"/>
      <c r="GZ34" s="85"/>
      <c r="HA34" s="85"/>
      <c r="HB34" s="85"/>
      <c r="HC34" s="85"/>
      <c r="HD34" s="85"/>
      <c r="HE34" s="85"/>
      <c r="HF34" s="85"/>
    </row>
    <row r="35" spans="1:214" s="70" customFormat="1" ht="15" customHeight="1" thickBot="1">
      <c r="A35" s="518">
        <v>40000</v>
      </c>
      <c r="B35" s="552" t="s">
        <v>264</v>
      </c>
      <c r="C35" s="235"/>
      <c r="D35" s="401"/>
      <c r="E35" s="401"/>
      <c r="F35" s="401">
        <v>4</v>
      </c>
      <c r="G35" s="401">
        <f t="shared" si="4"/>
        <v>4</v>
      </c>
      <c r="H35" s="553">
        <v>6</v>
      </c>
      <c r="I35" s="1106"/>
      <c r="J35" s="1010">
        <v>6</v>
      </c>
      <c r="K35" s="1133"/>
      <c r="L35" s="153" t="s">
        <v>90</v>
      </c>
      <c r="M35" s="390">
        <v>1</v>
      </c>
      <c r="N35" s="395" t="s">
        <v>122</v>
      </c>
      <c r="O35" s="554"/>
      <c r="P35" s="403"/>
      <c r="Q35" s="399"/>
      <c r="R35" s="590"/>
      <c r="S35" s="1299" t="str">
        <f>IF(COUNTIF(P35:R35,"&gt;=50")&gt;1,"FEHLER",IF(MAX(P35:R35)&gt;100,"FEHLER",IF(P35="","OFFEN",IF(MAX(P35:R35)&gt;=50,"BE",IF(MAX(P35:R35)&lt;50,"NB","OFFEN")))))</f>
        <v>OFFEN</v>
      </c>
      <c r="T35" s="1355">
        <f>IF(P35="",0,(MAX(P35:R35)*M35/100))</f>
        <v>0</v>
      </c>
      <c r="U35" s="1356" t="str">
        <f>IF(S35="OFFEN","OFFEN",IF(S35="FEHLER","FEHLER",IF(S35="NB",5,ROUND(1+3/50*(100-(T35*100)),1))))</f>
        <v>OFFEN</v>
      </c>
      <c r="V35" s="1396">
        <f>IF(S35="BE",H35,0)</f>
        <v>0</v>
      </c>
      <c r="W35" s="246">
        <f t="shared" si="1"/>
        <v>0</v>
      </c>
      <c r="X35" s="1238"/>
      <c r="Y35" s="1420">
        <f>IF(W35=0,0,W35/$W$60)</f>
        <v>0</v>
      </c>
      <c r="Z35" s="1420">
        <f t="shared" si="3"/>
        <v>0</v>
      </c>
      <c r="AA35" s="1238"/>
      <c r="AB35" s="1238"/>
      <c r="AC35" s="1238"/>
      <c r="AD35" s="1238"/>
      <c r="AE35" s="1238"/>
      <c r="AF35" s="1055"/>
      <c r="AG35" s="1055"/>
      <c r="AH35" s="1055"/>
      <c r="AI35" s="1055"/>
      <c r="AJ35" s="1055"/>
      <c r="AK35" s="1055"/>
      <c r="AL35" s="1055"/>
      <c r="AM35" s="273"/>
      <c r="AN35" s="273"/>
      <c r="AO35" s="273"/>
      <c r="AP35" s="1055"/>
      <c r="AQ35" s="1055"/>
      <c r="AR35" s="1055"/>
      <c r="AS35" s="1055"/>
      <c r="AT35" s="1055"/>
      <c r="AU35" s="1055"/>
      <c r="AV35" s="85"/>
      <c r="AW35" s="85"/>
      <c r="AX35" s="85"/>
      <c r="AY35" s="85"/>
      <c r="AZ35" s="85"/>
      <c r="BA35" s="85"/>
      <c r="BB35" s="85"/>
      <c r="BC35" s="85"/>
      <c r="BD35" s="85"/>
      <c r="BE35" s="85"/>
      <c r="BF35" s="85"/>
      <c r="BG35" s="85"/>
      <c r="BH35" s="85"/>
      <c r="BI35" s="85"/>
      <c r="BJ35" s="85"/>
      <c r="BK35" s="85"/>
      <c r="BL35" s="85"/>
      <c r="BM35" s="85"/>
      <c r="BN35" s="85"/>
      <c r="BO35" s="85"/>
      <c r="BP35" s="85"/>
      <c r="BQ35" s="85"/>
      <c r="BR35" s="85"/>
      <c r="BS35" s="85"/>
      <c r="BT35" s="85"/>
      <c r="BU35" s="85"/>
      <c r="BV35" s="85"/>
      <c r="BW35" s="85"/>
      <c r="BX35" s="85"/>
      <c r="BY35" s="85"/>
      <c r="BZ35" s="85"/>
      <c r="CA35" s="85"/>
      <c r="CB35" s="85"/>
      <c r="CC35" s="85"/>
      <c r="CD35" s="85"/>
      <c r="CE35" s="85"/>
      <c r="CF35" s="85"/>
      <c r="CG35" s="85"/>
      <c r="CH35" s="85"/>
      <c r="CI35" s="85"/>
      <c r="CJ35" s="85"/>
      <c r="CK35" s="85"/>
      <c r="CL35" s="85"/>
      <c r="CM35" s="85"/>
      <c r="CN35" s="85"/>
      <c r="CO35" s="85"/>
      <c r="CP35" s="85"/>
      <c r="CQ35" s="85"/>
      <c r="CR35" s="85"/>
      <c r="CS35" s="85"/>
      <c r="CT35" s="85"/>
      <c r="CU35" s="85"/>
      <c r="CV35" s="85"/>
      <c r="CW35" s="85"/>
      <c r="CX35" s="85"/>
      <c r="CY35" s="85"/>
      <c r="CZ35" s="85"/>
      <c r="DA35" s="85"/>
      <c r="DB35" s="85"/>
      <c r="DC35" s="85"/>
      <c r="DD35" s="85"/>
      <c r="DE35" s="85"/>
      <c r="DF35" s="85"/>
      <c r="DG35" s="85"/>
      <c r="DH35" s="85"/>
      <c r="DI35" s="85"/>
      <c r="DJ35" s="85"/>
      <c r="DK35" s="85"/>
      <c r="DL35" s="85"/>
      <c r="DM35" s="85"/>
      <c r="DN35" s="85"/>
      <c r="DO35" s="85"/>
      <c r="DP35" s="85"/>
      <c r="DQ35" s="85"/>
      <c r="DR35" s="85"/>
      <c r="DS35" s="85"/>
      <c r="DT35" s="85"/>
      <c r="DU35" s="85"/>
      <c r="DV35" s="85"/>
      <c r="DW35" s="85"/>
      <c r="DX35" s="85"/>
      <c r="DY35" s="85"/>
      <c r="DZ35" s="85"/>
      <c r="EA35" s="85"/>
      <c r="EB35" s="85"/>
      <c r="EC35" s="85"/>
      <c r="ED35" s="85"/>
      <c r="EE35" s="85"/>
      <c r="EF35" s="85"/>
      <c r="EG35" s="85"/>
      <c r="EH35" s="85"/>
      <c r="EI35" s="85"/>
      <c r="EJ35" s="85"/>
      <c r="EK35" s="85"/>
      <c r="EL35" s="85"/>
      <c r="EM35" s="85"/>
      <c r="EN35" s="85"/>
      <c r="EO35" s="85"/>
      <c r="EP35" s="85"/>
      <c r="EQ35" s="85"/>
      <c r="ER35" s="85"/>
      <c r="ES35" s="85"/>
      <c r="ET35" s="85"/>
      <c r="EU35" s="85"/>
      <c r="EV35" s="85"/>
      <c r="EW35" s="85"/>
      <c r="EX35" s="85"/>
      <c r="EY35" s="85"/>
      <c r="EZ35" s="85"/>
      <c r="FA35" s="85"/>
      <c r="FB35" s="85"/>
      <c r="FC35" s="85"/>
      <c r="FD35" s="85"/>
      <c r="FE35" s="85"/>
      <c r="FF35" s="85"/>
      <c r="FG35" s="85"/>
      <c r="FH35" s="85"/>
      <c r="FI35" s="85"/>
      <c r="FJ35" s="85"/>
      <c r="FK35" s="85"/>
      <c r="FL35" s="85"/>
      <c r="FM35" s="85"/>
      <c r="FN35" s="85"/>
      <c r="FO35" s="85"/>
      <c r="FP35" s="85"/>
      <c r="FQ35" s="85"/>
      <c r="FR35" s="85"/>
      <c r="FS35" s="85"/>
      <c r="FT35" s="85"/>
      <c r="FU35" s="85"/>
      <c r="FV35" s="85"/>
      <c r="FW35" s="85"/>
      <c r="FX35" s="85"/>
      <c r="FY35" s="85"/>
      <c r="FZ35" s="85"/>
      <c r="GA35" s="85"/>
      <c r="GB35" s="85"/>
      <c r="GC35" s="85"/>
      <c r="GD35" s="85"/>
      <c r="GE35" s="85"/>
      <c r="GF35" s="85"/>
      <c r="GG35" s="85"/>
      <c r="GH35" s="85"/>
      <c r="GI35" s="85"/>
      <c r="GJ35" s="85"/>
      <c r="GK35" s="85"/>
      <c r="GL35" s="85"/>
      <c r="GM35" s="85"/>
      <c r="GN35" s="85"/>
      <c r="GO35" s="85"/>
      <c r="GP35" s="85"/>
      <c r="GQ35" s="85"/>
      <c r="GR35" s="85"/>
      <c r="GS35" s="85"/>
      <c r="GT35" s="85"/>
      <c r="GU35" s="85"/>
      <c r="GV35" s="85"/>
      <c r="GW35" s="85"/>
      <c r="GX35" s="85"/>
      <c r="GY35" s="85"/>
      <c r="GZ35" s="85"/>
      <c r="HA35" s="85"/>
      <c r="HB35" s="85"/>
      <c r="HC35" s="85"/>
      <c r="HD35" s="85"/>
      <c r="HE35" s="85"/>
      <c r="HF35" s="85"/>
    </row>
    <row r="36" spans="1:214" s="70" customFormat="1" ht="17.100000000000001" customHeight="1" thickBot="1">
      <c r="A36" s="416">
        <v>8000</v>
      </c>
      <c r="B36" s="1162" t="s">
        <v>126</v>
      </c>
      <c r="C36" s="1162"/>
      <c r="D36" s="1162"/>
      <c r="E36" s="1162"/>
      <c r="F36" s="1162"/>
      <c r="G36" s="1162"/>
      <c r="H36" s="1162"/>
      <c r="I36" s="1162"/>
      <c r="J36" s="1162"/>
      <c r="K36" s="1162"/>
      <c r="L36" s="1162"/>
      <c r="M36" s="1162"/>
      <c r="N36" s="1162"/>
      <c r="O36" s="1162"/>
      <c r="P36" s="1393"/>
      <c r="Q36" s="1393"/>
      <c r="R36" s="1393"/>
      <c r="S36" s="1397"/>
      <c r="T36" s="1398"/>
      <c r="U36" s="1397"/>
      <c r="V36" s="1399"/>
      <c r="W36" s="246"/>
      <c r="X36" s="1238"/>
      <c r="Y36" s="1420"/>
      <c r="Z36" s="1420"/>
      <c r="AA36" s="1238"/>
      <c r="AB36" s="1238"/>
      <c r="AC36" s="1238"/>
      <c r="AD36" s="1238"/>
      <c r="AE36" s="1238"/>
      <c r="AF36" s="1055"/>
      <c r="AG36" s="1055"/>
      <c r="AH36" s="1055"/>
      <c r="AI36" s="1055"/>
      <c r="AJ36" s="1055"/>
      <c r="AK36" s="1055"/>
      <c r="AL36" s="1055"/>
      <c r="AM36" s="273"/>
      <c r="AN36" s="273"/>
      <c r="AO36" s="273"/>
      <c r="AP36" s="1055"/>
      <c r="AQ36" s="1055"/>
      <c r="AR36" s="1055"/>
      <c r="AS36" s="1055"/>
      <c r="AT36" s="1055"/>
      <c r="AU36" s="1055"/>
      <c r="AV36" s="85"/>
      <c r="AW36" s="85"/>
      <c r="AX36" s="85"/>
      <c r="AY36" s="85"/>
      <c r="AZ36" s="85"/>
      <c r="BA36" s="85"/>
      <c r="BB36" s="85"/>
      <c r="BC36" s="85"/>
      <c r="BD36" s="85"/>
      <c r="BE36" s="85"/>
      <c r="BF36" s="85"/>
      <c r="BG36" s="85"/>
      <c r="BH36" s="85"/>
      <c r="BI36" s="85"/>
      <c r="BJ36" s="85"/>
      <c r="BK36" s="85"/>
      <c r="BL36" s="85"/>
      <c r="BM36" s="85"/>
      <c r="BN36" s="85"/>
      <c r="BO36" s="85"/>
      <c r="BP36" s="85"/>
      <c r="BQ36" s="85"/>
      <c r="BR36" s="85"/>
      <c r="BS36" s="85"/>
      <c r="BT36" s="85"/>
      <c r="BU36" s="85"/>
      <c r="BV36" s="85"/>
      <c r="BW36" s="85"/>
      <c r="BX36" s="85"/>
      <c r="BY36" s="85"/>
      <c r="BZ36" s="85"/>
      <c r="CA36" s="85"/>
      <c r="CB36" s="85"/>
      <c r="CC36" s="85"/>
      <c r="CD36" s="85"/>
      <c r="CE36" s="85"/>
      <c r="CF36" s="85"/>
      <c r="CG36" s="85"/>
      <c r="CH36" s="85"/>
      <c r="CI36" s="85"/>
      <c r="CJ36" s="85"/>
      <c r="CK36" s="85"/>
      <c r="CL36" s="85"/>
      <c r="CM36" s="85"/>
      <c r="CN36" s="85"/>
      <c r="CO36" s="85"/>
      <c r="CP36" s="85"/>
      <c r="CQ36" s="85"/>
      <c r="CR36" s="85"/>
      <c r="CS36" s="85"/>
      <c r="CT36" s="85"/>
      <c r="CU36" s="85"/>
      <c r="CV36" s="85"/>
      <c r="CW36" s="85"/>
      <c r="CX36" s="85"/>
      <c r="CY36" s="85"/>
      <c r="CZ36" s="85"/>
      <c r="DA36" s="85"/>
      <c r="DB36" s="85"/>
      <c r="DC36" s="85"/>
      <c r="DD36" s="85"/>
      <c r="DE36" s="85"/>
      <c r="DF36" s="85"/>
      <c r="DG36" s="85"/>
      <c r="DH36" s="85"/>
      <c r="DI36" s="85"/>
      <c r="DJ36" s="85"/>
      <c r="DK36" s="85"/>
      <c r="DL36" s="85"/>
      <c r="DM36" s="85"/>
      <c r="DN36" s="85"/>
      <c r="DO36" s="85"/>
      <c r="DP36" s="85"/>
      <c r="DQ36" s="85"/>
      <c r="DR36" s="85"/>
      <c r="DS36" s="85"/>
      <c r="DT36" s="85"/>
      <c r="DU36" s="85"/>
      <c r="DV36" s="85"/>
      <c r="DW36" s="85"/>
      <c r="DX36" s="85"/>
      <c r="DY36" s="85"/>
      <c r="DZ36" s="85"/>
      <c r="EA36" s="85"/>
      <c r="EB36" s="85"/>
      <c r="EC36" s="85"/>
      <c r="ED36" s="85"/>
      <c r="EE36" s="85"/>
      <c r="EF36" s="85"/>
      <c r="EG36" s="85"/>
      <c r="EH36" s="85"/>
      <c r="EI36" s="85"/>
      <c r="EJ36" s="85"/>
      <c r="EK36" s="85"/>
      <c r="EL36" s="85"/>
      <c r="EM36" s="85"/>
      <c r="EN36" s="85"/>
      <c r="EO36" s="85"/>
      <c r="EP36" s="85"/>
      <c r="EQ36" s="85"/>
      <c r="ER36" s="85"/>
      <c r="ES36" s="85"/>
      <c r="ET36" s="85"/>
      <c r="EU36" s="85"/>
      <c r="EV36" s="85"/>
      <c r="EW36" s="85"/>
      <c r="EX36" s="85"/>
      <c r="EY36" s="85"/>
      <c r="EZ36" s="85"/>
      <c r="FA36" s="85"/>
      <c r="FB36" s="85"/>
      <c r="FC36" s="85"/>
      <c r="FD36" s="85"/>
      <c r="FE36" s="85"/>
      <c r="FF36" s="85"/>
      <c r="FG36" s="85"/>
      <c r="FH36" s="85"/>
      <c r="FI36" s="85"/>
      <c r="FJ36" s="85"/>
      <c r="FK36" s="85"/>
      <c r="FL36" s="85"/>
      <c r="FM36" s="85"/>
      <c r="FN36" s="85"/>
      <c r="FO36" s="85"/>
      <c r="FP36" s="85"/>
      <c r="FQ36" s="85"/>
      <c r="FR36" s="85"/>
      <c r="FS36" s="85"/>
      <c r="FT36" s="85"/>
      <c r="FU36" s="85"/>
      <c r="FV36" s="85"/>
      <c r="FW36" s="85"/>
      <c r="FX36" s="85"/>
      <c r="FY36" s="85"/>
      <c r="FZ36" s="85"/>
      <c r="GA36" s="85"/>
      <c r="GB36" s="85"/>
      <c r="GC36" s="85"/>
      <c r="GD36" s="85"/>
      <c r="GE36" s="85"/>
      <c r="GF36" s="85"/>
      <c r="GG36" s="85"/>
      <c r="GH36" s="85"/>
      <c r="GI36" s="85"/>
      <c r="GJ36" s="85"/>
      <c r="GK36" s="85"/>
      <c r="GL36" s="85"/>
      <c r="GM36" s="85"/>
      <c r="GN36" s="85"/>
      <c r="GO36" s="85"/>
      <c r="GP36" s="85"/>
      <c r="GQ36" s="85"/>
      <c r="GR36" s="85"/>
      <c r="GS36" s="85"/>
      <c r="GT36" s="85"/>
      <c r="GU36" s="85"/>
      <c r="GV36" s="85"/>
      <c r="GW36" s="85"/>
      <c r="GX36" s="85"/>
      <c r="GY36" s="85"/>
      <c r="GZ36" s="85"/>
      <c r="HA36" s="85"/>
      <c r="HB36" s="85"/>
      <c r="HC36" s="85"/>
      <c r="HD36" s="85"/>
      <c r="HE36" s="85"/>
      <c r="HF36" s="85"/>
    </row>
    <row r="37" spans="1:214" s="70" customFormat="1" ht="15" customHeight="1">
      <c r="A37" s="520">
        <v>80001</v>
      </c>
      <c r="B37" s="542" t="s">
        <v>222</v>
      </c>
      <c r="C37" s="356"/>
      <c r="D37" s="357"/>
      <c r="E37" s="357"/>
      <c r="F37" s="357"/>
      <c r="G37" s="357">
        <f t="shared" si="4"/>
        <v>0</v>
      </c>
      <c r="H37" s="970">
        <v>21</v>
      </c>
      <c r="I37" s="1097"/>
      <c r="J37" s="1000"/>
      <c r="K37" s="1137">
        <v>21</v>
      </c>
      <c r="L37" s="381" t="s">
        <v>90</v>
      </c>
      <c r="M37" s="211">
        <v>1</v>
      </c>
      <c r="N37" s="294" t="s">
        <v>122</v>
      </c>
      <c r="O37" s="417"/>
      <c r="P37" s="535"/>
      <c r="Q37" s="213"/>
      <c r="R37" s="594"/>
      <c r="S37" s="1250" t="str">
        <f>IF(COUNTIF(P37:R37,"&gt;=50")&gt;1,"FEHLER",IF(MAX(P37:R37)&gt;100,"FEHLER",IF(P37="","OFFEN",IF(MAX(P37:R37)&gt;=50,"BE",IF(MAX(P37:R37)&lt;50,"NB","OFFEN")))))</f>
        <v>OFFEN</v>
      </c>
      <c r="T37" s="1354">
        <f>IF(P37="",0,(MAX(P37:R37)*M37/100))</f>
        <v>0</v>
      </c>
      <c r="U37" s="1328" t="str">
        <f>IF(S37="OFFEN","OFFEN",IF(S37="FEHLER","FEHLER",IF(S37="NB",5,ROUND(1+3/50*(100-(T37*100)),1))))</f>
        <v>OFFEN</v>
      </c>
      <c r="V37" s="1329">
        <f>IF(S37="BE",H37,0)</f>
        <v>0</v>
      </c>
      <c r="W37" s="246">
        <f t="shared" si="1"/>
        <v>0</v>
      </c>
      <c r="X37" s="1238"/>
      <c r="Y37" s="1420">
        <f>IF(W37=0,0,W37/$W$60)</f>
        <v>0</v>
      </c>
      <c r="Z37" s="1420">
        <f t="shared" si="3"/>
        <v>0</v>
      </c>
      <c r="AA37" s="1238"/>
      <c r="AB37" s="1238"/>
      <c r="AC37" s="1238"/>
      <c r="AD37" s="1238"/>
      <c r="AE37" s="1238"/>
      <c r="AF37" s="1055"/>
      <c r="AG37" s="1055"/>
      <c r="AH37" s="1055"/>
      <c r="AI37" s="1055"/>
      <c r="AJ37" s="1055"/>
      <c r="AK37" s="1055"/>
      <c r="AL37" s="1055"/>
      <c r="AM37" s="273"/>
      <c r="AN37" s="273"/>
      <c r="AO37" s="273"/>
      <c r="AP37" s="1055"/>
      <c r="AQ37" s="1055"/>
      <c r="AR37" s="1055"/>
      <c r="AS37" s="1055"/>
      <c r="AT37" s="1055"/>
      <c r="AU37" s="1055"/>
      <c r="AV37" s="85"/>
      <c r="AW37" s="85"/>
      <c r="AX37" s="85"/>
      <c r="AY37" s="85"/>
      <c r="AZ37" s="85"/>
      <c r="BA37" s="85"/>
      <c r="BB37" s="85"/>
      <c r="BC37" s="85"/>
      <c r="BD37" s="85"/>
      <c r="BE37" s="85"/>
      <c r="BF37" s="85"/>
      <c r="BG37" s="85"/>
      <c r="BH37" s="85"/>
      <c r="BI37" s="85"/>
      <c r="BJ37" s="85"/>
      <c r="BK37" s="85"/>
      <c r="BL37" s="85"/>
      <c r="BM37" s="85"/>
      <c r="BN37" s="85"/>
      <c r="BO37" s="85"/>
      <c r="BP37" s="85"/>
      <c r="BQ37" s="85"/>
      <c r="BR37" s="85"/>
      <c r="BS37" s="85"/>
      <c r="BT37" s="85"/>
      <c r="BU37" s="85"/>
      <c r="BV37" s="85"/>
      <c r="BW37" s="85"/>
      <c r="BX37" s="85"/>
      <c r="BY37" s="85"/>
      <c r="BZ37" s="85"/>
      <c r="CA37" s="85"/>
      <c r="CB37" s="85"/>
      <c r="CC37" s="85"/>
      <c r="CD37" s="85"/>
      <c r="CE37" s="85"/>
      <c r="CF37" s="85"/>
      <c r="CG37" s="85"/>
      <c r="CH37" s="85"/>
      <c r="CI37" s="85"/>
      <c r="CJ37" s="85"/>
      <c r="CK37" s="85"/>
      <c r="CL37" s="85"/>
      <c r="CM37" s="85"/>
      <c r="CN37" s="85"/>
      <c r="CO37" s="85"/>
      <c r="CP37" s="85"/>
      <c r="CQ37" s="85"/>
      <c r="CR37" s="85"/>
      <c r="CS37" s="85"/>
      <c r="CT37" s="85"/>
      <c r="CU37" s="85"/>
      <c r="CV37" s="85"/>
      <c r="CW37" s="85"/>
      <c r="CX37" s="85"/>
      <c r="CY37" s="85"/>
      <c r="CZ37" s="85"/>
      <c r="DA37" s="85"/>
      <c r="DB37" s="85"/>
      <c r="DC37" s="85"/>
      <c r="DD37" s="85"/>
      <c r="DE37" s="85"/>
      <c r="DF37" s="85"/>
      <c r="DG37" s="85"/>
      <c r="DH37" s="85"/>
      <c r="DI37" s="85"/>
      <c r="DJ37" s="85"/>
      <c r="DK37" s="85"/>
      <c r="DL37" s="85"/>
      <c r="DM37" s="85"/>
      <c r="DN37" s="85"/>
      <c r="DO37" s="85"/>
      <c r="DP37" s="85"/>
      <c r="DQ37" s="85"/>
      <c r="DR37" s="85"/>
      <c r="DS37" s="85"/>
      <c r="DT37" s="85"/>
      <c r="DU37" s="85"/>
      <c r="DV37" s="85"/>
      <c r="DW37" s="85"/>
      <c r="DX37" s="85"/>
      <c r="DY37" s="85"/>
      <c r="DZ37" s="85"/>
      <c r="EA37" s="85"/>
      <c r="EB37" s="85"/>
      <c r="EC37" s="85"/>
      <c r="ED37" s="85"/>
      <c r="EE37" s="85"/>
      <c r="EF37" s="85"/>
      <c r="EG37" s="85"/>
      <c r="EH37" s="85"/>
      <c r="EI37" s="85"/>
      <c r="EJ37" s="85"/>
      <c r="EK37" s="85"/>
      <c r="EL37" s="85"/>
      <c r="EM37" s="85"/>
      <c r="EN37" s="85"/>
      <c r="EO37" s="85"/>
      <c r="EP37" s="85"/>
      <c r="EQ37" s="85"/>
      <c r="ER37" s="85"/>
      <c r="ES37" s="85"/>
      <c r="ET37" s="85"/>
      <c r="EU37" s="85"/>
      <c r="EV37" s="85"/>
      <c r="EW37" s="85"/>
      <c r="EX37" s="85"/>
      <c r="EY37" s="85"/>
      <c r="EZ37" s="85"/>
      <c r="FA37" s="85"/>
      <c r="FB37" s="85"/>
      <c r="FC37" s="85"/>
      <c r="FD37" s="85"/>
      <c r="FE37" s="85"/>
      <c r="FF37" s="85"/>
      <c r="FG37" s="85"/>
      <c r="FH37" s="85"/>
      <c r="FI37" s="85"/>
      <c r="FJ37" s="85"/>
      <c r="FK37" s="85"/>
      <c r="FL37" s="85"/>
      <c r="FM37" s="85"/>
      <c r="FN37" s="85"/>
      <c r="FO37" s="85"/>
      <c r="FP37" s="85"/>
      <c r="FQ37" s="85"/>
      <c r="FR37" s="85"/>
      <c r="FS37" s="85"/>
      <c r="FT37" s="85"/>
      <c r="FU37" s="85"/>
      <c r="FV37" s="85"/>
      <c r="FW37" s="85"/>
      <c r="FX37" s="85"/>
      <c r="FY37" s="85"/>
      <c r="FZ37" s="85"/>
      <c r="GA37" s="85"/>
      <c r="GB37" s="85"/>
      <c r="GC37" s="85"/>
      <c r="GD37" s="85"/>
      <c r="GE37" s="85"/>
      <c r="GF37" s="85"/>
      <c r="GG37" s="85"/>
      <c r="GH37" s="85"/>
      <c r="GI37" s="85"/>
      <c r="GJ37" s="85"/>
      <c r="GK37" s="85"/>
      <c r="GL37" s="85"/>
      <c r="GM37" s="85"/>
      <c r="GN37" s="85"/>
      <c r="GO37" s="85"/>
      <c r="GP37" s="85"/>
      <c r="GQ37" s="85"/>
      <c r="GR37" s="85"/>
      <c r="GS37" s="85"/>
      <c r="GT37" s="85"/>
      <c r="GU37" s="85"/>
      <c r="GV37" s="85"/>
      <c r="GW37" s="85"/>
      <c r="GX37" s="85"/>
      <c r="GY37" s="85"/>
      <c r="GZ37" s="85"/>
      <c r="HA37" s="85"/>
      <c r="HB37" s="85"/>
      <c r="HC37" s="85"/>
      <c r="HD37" s="85"/>
      <c r="HE37" s="85"/>
      <c r="HF37" s="85"/>
    </row>
    <row r="38" spans="1:214" s="70" customFormat="1" ht="15" customHeight="1" thickBot="1">
      <c r="A38" s="524">
        <v>80011</v>
      </c>
      <c r="B38" s="543" t="s">
        <v>193</v>
      </c>
      <c r="C38" s="460"/>
      <c r="D38" s="461"/>
      <c r="E38" s="461"/>
      <c r="F38" s="461"/>
      <c r="G38" s="461">
        <f t="shared" si="4"/>
        <v>0</v>
      </c>
      <c r="H38" s="544">
        <v>3</v>
      </c>
      <c r="I38" s="1098"/>
      <c r="J38" s="1004"/>
      <c r="K38" s="1136">
        <v>3</v>
      </c>
      <c r="L38" s="204" t="s">
        <v>91</v>
      </c>
      <c r="M38" s="209">
        <v>1</v>
      </c>
      <c r="N38" s="210" t="s">
        <v>122</v>
      </c>
      <c r="O38" s="545"/>
      <c r="P38" s="458"/>
      <c r="Q38" s="425"/>
      <c r="R38" s="588"/>
      <c r="S38" s="1263" t="str">
        <f>IF(COUNTIF(P38:R38,"&gt;=50")&gt;1,"FEHLER",IF(MAX(P38:R38)&gt;100,"FEHLER",IF(P38="","OFFEN",IF(MAX(P38:R38)&gt;=50,"BE",IF(MAX(P38:R38)&lt;50,"NB","OFFEN")))))</f>
        <v>OFFEN</v>
      </c>
      <c r="T38" s="1347">
        <f>IF(P38="",0,(MAX(P38:R38)*M38/100))</f>
        <v>0</v>
      </c>
      <c r="U38" s="1339" t="str">
        <f>IF(S38="OFFEN","OFFEN",IF(S38="FEHLER","FEHLER",IF(S38="NB",5,ROUND(1+3/50*(100-(T38*100)),1))))</f>
        <v>OFFEN</v>
      </c>
      <c r="V38" s="1340">
        <f>IF(S38="BE",H38,0)</f>
        <v>0</v>
      </c>
      <c r="W38" s="246">
        <f t="shared" si="1"/>
        <v>0</v>
      </c>
      <c r="X38" s="1238"/>
      <c r="Y38" s="1420">
        <f>IF(W38=0,0,W38/$W$60)</f>
        <v>0</v>
      </c>
      <c r="Z38" s="1420">
        <f t="shared" si="3"/>
        <v>0</v>
      </c>
      <c r="AA38" s="1238"/>
      <c r="AB38" s="1238"/>
      <c r="AC38" s="1238"/>
      <c r="AD38" s="1238"/>
      <c r="AE38" s="1238"/>
      <c r="AF38" s="1055"/>
      <c r="AG38" s="1055"/>
      <c r="AH38" s="1055"/>
      <c r="AI38" s="441" t="str">
        <f>IF(AND($W$5=1,COUNTIF($W$31:$W$37,0)&lt;=0),"JA","NEIN")</f>
        <v>NEIN</v>
      </c>
      <c r="AJ38" s="1055"/>
      <c r="AK38" s="1055"/>
      <c r="AL38" s="1055"/>
      <c r="AM38" s="273"/>
      <c r="AN38" s="273"/>
      <c r="AO38" s="273"/>
      <c r="AP38" s="1055"/>
      <c r="AQ38" s="1055"/>
      <c r="AR38" s="1055"/>
      <c r="AS38" s="1055"/>
      <c r="AT38" s="1055"/>
      <c r="AU38" s="1055"/>
      <c r="AV38" s="85"/>
      <c r="AW38" s="85"/>
      <c r="AX38" s="85"/>
      <c r="AY38" s="85"/>
      <c r="AZ38" s="85"/>
      <c r="BA38" s="85"/>
      <c r="BB38" s="85"/>
      <c r="BC38" s="85"/>
      <c r="BD38" s="85"/>
      <c r="BE38" s="85"/>
      <c r="BF38" s="85"/>
      <c r="BG38" s="85"/>
      <c r="BH38" s="85"/>
      <c r="BI38" s="85"/>
      <c r="BJ38" s="85"/>
      <c r="BK38" s="85"/>
      <c r="BL38" s="85"/>
      <c r="BM38" s="85"/>
      <c r="BN38" s="85"/>
      <c r="BO38" s="85"/>
      <c r="BP38" s="85"/>
      <c r="BQ38" s="85"/>
      <c r="BR38" s="85"/>
      <c r="BS38" s="85"/>
      <c r="BT38" s="85"/>
      <c r="BU38" s="85"/>
      <c r="BV38" s="85"/>
      <c r="BW38" s="85"/>
      <c r="BX38" s="85"/>
      <c r="BY38" s="85"/>
      <c r="BZ38" s="85"/>
      <c r="CA38" s="85"/>
      <c r="CB38" s="85"/>
      <c r="CC38" s="85"/>
      <c r="CD38" s="85"/>
      <c r="CE38" s="85"/>
      <c r="CF38" s="85"/>
      <c r="CG38" s="85"/>
      <c r="CH38" s="85"/>
      <c r="CI38" s="85"/>
      <c r="CJ38" s="85"/>
      <c r="CK38" s="85"/>
      <c r="CL38" s="85"/>
      <c r="CM38" s="85"/>
      <c r="CN38" s="85"/>
      <c r="CO38" s="85"/>
      <c r="CP38" s="85"/>
      <c r="CQ38" s="85"/>
      <c r="CR38" s="85"/>
      <c r="CS38" s="85"/>
      <c r="CT38" s="85"/>
      <c r="CU38" s="85"/>
      <c r="CV38" s="85"/>
      <c r="CW38" s="85"/>
      <c r="CX38" s="85"/>
      <c r="CY38" s="85"/>
      <c r="CZ38" s="85"/>
      <c r="DA38" s="85"/>
      <c r="DB38" s="85"/>
      <c r="DC38" s="85"/>
      <c r="DD38" s="85"/>
      <c r="DE38" s="85"/>
      <c r="DF38" s="85"/>
      <c r="DG38" s="85"/>
      <c r="DH38" s="85"/>
      <c r="DI38" s="85"/>
      <c r="DJ38" s="85"/>
      <c r="DK38" s="85"/>
      <c r="DL38" s="85"/>
      <c r="DM38" s="85"/>
      <c r="DN38" s="85"/>
      <c r="DO38" s="85"/>
      <c r="DP38" s="85"/>
      <c r="DQ38" s="85"/>
      <c r="DR38" s="85"/>
      <c r="DS38" s="85"/>
      <c r="DT38" s="85"/>
      <c r="DU38" s="85"/>
      <c r="DV38" s="85"/>
      <c r="DW38" s="85"/>
      <c r="DX38" s="85"/>
      <c r="DY38" s="85"/>
      <c r="DZ38" s="85"/>
      <c r="EA38" s="85"/>
      <c r="EB38" s="85"/>
      <c r="EC38" s="85"/>
      <c r="ED38" s="85"/>
      <c r="EE38" s="85"/>
      <c r="EF38" s="85"/>
      <c r="EG38" s="85"/>
      <c r="EH38" s="85"/>
      <c r="EI38" s="85"/>
      <c r="EJ38" s="85"/>
      <c r="EK38" s="85"/>
      <c r="EL38" s="85"/>
      <c r="EM38" s="85"/>
      <c r="EN38" s="85"/>
      <c r="EO38" s="85"/>
      <c r="EP38" s="85"/>
      <c r="EQ38" s="85"/>
      <c r="ER38" s="85"/>
      <c r="ES38" s="85"/>
      <c r="ET38" s="85"/>
      <c r="EU38" s="85"/>
      <c r="EV38" s="85"/>
      <c r="EW38" s="85"/>
      <c r="EX38" s="85"/>
      <c r="EY38" s="85"/>
      <c r="EZ38" s="85"/>
      <c r="FA38" s="85"/>
      <c r="FB38" s="85"/>
      <c r="FC38" s="85"/>
      <c r="FD38" s="85"/>
      <c r="FE38" s="85"/>
      <c r="FF38" s="85"/>
      <c r="FG38" s="85"/>
      <c r="FH38" s="85"/>
      <c r="FI38" s="85"/>
      <c r="FJ38" s="85"/>
      <c r="FK38" s="85"/>
      <c r="FL38" s="85"/>
      <c r="FM38" s="85"/>
      <c r="FN38" s="85"/>
      <c r="FO38" s="85"/>
      <c r="FP38" s="85"/>
      <c r="FQ38" s="85"/>
      <c r="FR38" s="85"/>
      <c r="FS38" s="85"/>
      <c r="FT38" s="85"/>
      <c r="FU38" s="85"/>
      <c r="FV38" s="85"/>
      <c r="FW38" s="85"/>
      <c r="FX38" s="85"/>
      <c r="FY38" s="85"/>
      <c r="FZ38" s="85"/>
      <c r="GA38" s="85"/>
      <c r="GB38" s="85"/>
      <c r="GC38" s="85"/>
      <c r="GD38" s="85"/>
      <c r="GE38" s="85"/>
      <c r="GF38" s="85"/>
      <c r="GG38" s="85"/>
      <c r="GH38" s="85"/>
      <c r="GI38" s="85"/>
      <c r="GJ38" s="85"/>
      <c r="GK38" s="85"/>
      <c r="GL38" s="85"/>
      <c r="GM38" s="85"/>
      <c r="GN38" s="85"/>
      <c r="GO38" s="85"/>
      <c r="GP38" s="85"/>
      <c r="GQ38" s="85"/>
      <c r="GR38" s="85"/>
      <c r="GS38" s="85"/>
      <c r="GT38" s="85"/>
      <c r="GU38" s="85"/>
      <c r="GV38" s="85"/>
      <c r="GW38" s="85"/>
      <c r="GX38" s="85"/>
      <c r="GY38" s="85"/>
      <c r="GZ38" s="85"/>
      <c r="HA38" s="85"/>
      <c r="HB38" s="85"/>
      <c r="HC38" s="85"/>
      <c r="HD38" s="85"/>
      <c r="HE38" s="85"/>
      <c r="HF38" s="85"/>
    </row>
    <row r="39" spans="1:214" s="70" customFormat="1" ht="15" customHeight="1" thickBot="1">
      <c r="A39" s="1827" t="s">
        <v>84</v>
      </c>
      <c r="B39" s="1828"/>
      <c r="C39" s="1828"/>
      <c r="D39" s="1828"/>
      <c r="E39" s="1828"/>
      <c r="F39" s="1828"/>
      <c r="G39" s="1828"/>
      <c r="H39" s="1828"/>
      <c r="I39" s="1128">
        <v>30</v>
      </c>
      <c r="J39" s="257">
        <v>30</v>
      </c>
      <c r="K39" s="541">
        <v>30</v>
      </c>
      <c r="L39" s="78"/>
      <c r="M39" s="71"/>
      <c r="N39" s="71"/>
      <c r="O39" s="78"/>
      <c r="P39" s="1607" t="s">
        <v>128</v>
      </c>
      <c r="Q39" s="1608"/>
      <c r="R39" s="1608"/>
      <c r="S39" s="1608"/>
      <c r="T39" s="2010" t="str">
        <f>IF(RIGHT($B16,5)="!!! -","FEHLER",IF(V43&gt;90,"FEHLER",IF(V43=90,"BE","OFFEN")))</f>
        <v>OFFEN</v>
      </c>
      <c r="U39" s="2008" t="str">
        <f>IF(T39="FEHLER","FEHLER",IF(T39="OFFEN","OFFEN",U41))</f>
        <v>OFFEN</v>
      </c>
      <c r="V39" s="78"/>
      <c r="W39" s="246"/>
      <c r="X39" s="1238"/>
      <c r="Y39" s="1420"/>
      <c r="Z39" s="1420"/>
      <c r="AA39" s="1238"/>
      <c r="AB39" s="1238"/>
      <c r="AC39" s="1238"/>
      <c r="AD39" s="1238"/>
      <c r="AE39" s="1238"/>
      <c r="AF39" s="1055"/>
      <c r="AG39" s="1055"/>
      <c r="AH39" s="1055"/>
      <c r="AI39" s="1055"/>
      <c r="AJ39" s="1055"/>
      <c r="AK39" s="1055"/>
      <c r="AL39" s="1055"/>
      <c r="AM39" s="273"/>
      <c r="AN39" s="273"/>
      <c r="AO39" s="273"/>
      <c r="AP39" s="1055"/>
      <c r="AQ39" s="1055"/>
      <c r="AR39" s="1055"/>
      <c r="AS39" s="1055"/>
      <c r="AT39" s="1055"/>
      <c r="AU39" s="1055"/>
      <c r="AV39" s="85"/>
      <c r="AW39" s="85"/>
      <c r="AX39" s="85"/>
      <c r="AY39" s="85"/>
      <c r="AZ39" s="85"/>
      <c r="BA39" s="85"/>
      <c r="BB39" s="85"/>
      <c r="BC39" s="85"/>
      <c r="BD39" s="85"/>
      <c r="BE39" s="85"/>
      <c r="BF39" s="85"/>
      <c r="BG39" s="85"/>
      <c r="BH39" s="85"/>
      <c r="BI39" s="85"/>
      <c r="BJ39" s="85"/>
      <c r="BK39" s="85"/>
      <c r="BL39" s="85"/>
      <c r="BM39" s="85"/>
      <c r="BN39" s="85"/>
      <c r="BO39" s="85"/>
      <c r="BP39" s="85"/>
      <c r="BQ39" s="85"/>
      <c r="BR39" s="85"/>
      <c r="BS39" s="85"/>
      <c r="BT39" s="85"/>
      <c r="BU39" s="85"/>
      <c r="BV39" s="85"/>
      <c r="BW39" s="85"/>
      <c r="BX39" s="85"/>
      <c r="BY39" s="85"/>
      <c r="BZ39" s="85"/>
      <c r="CA39" s="85"/>
      <c r="CB39" s="85"/>
      <c r="CC39" s="85"/>
      <c r="CD39" s="85"/>
      <c r="CE39" s="85"/>
      <c r="CF39" s="85"/>
      <c r="CG39" s="85"/>
      <c r="CH39" s="85"/>
      <c r="CI39" s="85"/>
      <c r="CJ39" s="85"/>
      <c r="CK39" s="85"/>
      <c r="CL39" s="85"/>
      <c r="CM39" s="85"/>
      <c r="CN39" s="85"/>
      <c r="CO39" s="85"/>
      <c r="CP39" s="85"/>
      <c r="CQ39" s="85"/>
      <c r="CR39" s="85"/>
      <c r="CS39" s="85"/>
      <c r="CT39" s="85"/>
      <c r="CU39" s="85"/>
      <c r="CV39" s="85"/>
      <c r="CW39" s="85"/>
      <c r="CX39" s="85"/>
      <c r="CY39" s="85"/>
      <c r="CZ39" s="85"/>
      <c r="DA39" s="85"/>
      <c r="DB39" s="85"/>
      <c r="DC39" s="85"/>
      <c r="DD39" s="85"/>
      <c r="DE39" s="85"/>
      <c r="DF39" s="85"/>
      <c r="DG39" s="85"/>
      <c r="DH39" s="85"/>
      <c r="DI39" s="85"/>
      <c r="DJ39" s="85"/>
      <c r="DK39" s="85"/>
      <c r="DL39" s="85"/>
      <c r="DM39" s="85"/>
      <c r="DN39" s="85"/>
      <c r="DO39" s="85"/>
      <c r="DP39" s="85"/>
      <c r="DQ39" s="85"/>
      <c r="DR39" s="85"/>
      <c r="DS39" s="85"/>
      <c r="DT39" s="85"/>
      <c r="DU39" s="85"/>
      <c r="DV39" s="85"/>
      <c r="DW39" s="85"/>
      <c r="DX39" s="85"/>
      <c r="DY39" s="85"/>
      <c r="DZ39" s="85"/>
      <c r="EA39" s="85"/>
      <c r="EB39" s="85"/>
      <c r="EC39" s="85"/>
      <c r="ED39" s="85"/>
      <c r="EE39" s="85"/>
      <c r="EF39" s="85"/>
      <c r="EG39" s="85"/>
      <c r="EH39" s="85"/>
      <c r="EI39" s="85"/>
      <c r="EJ39" s="85"/>
      <c r="EK39" s="85"/>
      <c r="EL39" s="85"/>
      <c r="EM39" s="85"/>
      <c r="EN39" s="85"/>
      <c r="EO39" s="85"/>
      <c r="EP39" s="85"/>
      <c r="EQ39" s="85"/>
      <c r="ER39" s="85"/>
      <c r="ES39" s="85"/>
      <c r="ET39" s="85"/>
      <c r="EU39" s="85"/>
      <c r="EV39" s="85"/>
      <c r="EW39" s="85"/>
      <c r="EX39" s="85"/>
      <c r="EY39" s="85"/>
      <c r="EZ39" s="85"/>
      <c r="FA39" s="85"/>
      <c r="FB39" s="85"/>
      <c r="FC39" s="85"/>
      <c r="FD39" s="85"/>
      <c r="FE39" s="85"/>
      <c r="FF39" s="85"/>
      <c r="FG39" s="85"/>
      <c r="FH39" s="85"/>
      <c r="FI39" s="85"/>
      <c r="FJ39" s="85"/>
      <c r="FK39" s="85"/>
      <c r="FL39" s="85"/>
      <c r="FM39" s="85"/>
      <c r="FN39" s="85"/>
      <c r="FO39" s="85"/>
      <c r="FP39" s="85"/>
      <c r="FQ39" s="85"/>
      <c r="FR39" s="85"/>
      <c r="FS39" s="85"/>
      <c r="FT39" s="85"/>
      <c r="FU39" s="85"/>
      <c r="FV39" s="85"/>
      <c r="FW39" s="85"/>
      <c r="FX39" s="85"/>
      <c r="FY39" s="85"/>
      <c r="FZ39" s="85"/>
      <c r="GA39" s="85"/>
      <c r="GB39" s="85"/>
      <c r="GC39" s="85"/>
      <c r="GD39" s="85"/>
      <c r="GE39" s="85"/>
      <c r="GF39" s="85"/>
      <c r="GG39" s="85"/>
      <c r="GH39" s="85"/>
      <c r="GI39" s="85"/>
      <c r="GJ39" s="85"/>
      <c r="GK39" s="85"/>
      <c r="GL39" s="85"/>
      <c r="GM39" s="85"/>
      <c r="GN39" s="85"/>
      <c r="GO39" s="85"/>
      <c r="GP39" s="85"/>
      <c r="GQ39" s="85"/>
      <c r="GR39" s="85"/>
      <c r="GS39" s="85"/>
      <c r="GT39" s="85"/>
      <c r="GU39" s="85"/>
      <c r="GV39" s="85"/>
      <c r="GW39" s="85"/>
      <c r="GX39" s="85"/>
      <c r="GY39" s="85"/>
      <c r="GZ39" s="85"/>
      <c r="HA39" s="85"/>
      <c r="HB39" s="85"/>
      <c r="HC39" s="85"/>
      <c r="HD39" s="85"/>
      <c r="HE39" s="85"/>
      <c r="HF39" s="85"/>
    </row>
    <row r="40" spans="1:214" s="70" customFormat="1" ht="15" customHeight="1" thickBot="1">
      <c r="A40" s="1529" t="s">
        <v>85</v>
      </c>
      <c r="B40" s="1529"/>
      <c r="C40" s="1529"/>
      <c r="D40" s="1529"/>
      <c r="E40" s="1529"/>
      <c r="F40" s="1529"/>
      <c r="G40" s="1529"/>
      <c r="H40" s="1529"/>
      <c r="I40" s="1735">
        <f>SUM(I39:K39)</f>
        <v>90</v>
      </c>
      <c r="J40" s="1736"/>
      <c r="K40" s="1737"/>
      <c r="L40" s="78"/>
      <c r="M40" s="71"/>
      <c r="N40" s="71"/>
      <c r="O40" s="78"/>
      <c r="P40" s="1603"/>
      <c r="Q40" s="1604"/>
      <c r="R40" s="1604"/>
      <c r="S40" s="1604"/>
      <c r="T40" s="2011"/>
      <c r="U40" s="2009"/>
      <c r="V40" s="147"/>
      <c r="W40" s="246"/>
      <c r="X40" s="1238"/>
      <c r="Y40" s="1420"/>
      <c r="Z40" s="1420"/>
      <c r="AA40" s="1238"/>
      <c r="AB40" s="1238"/>
      <c r="AC40" s="1238"/>
      <c r="AD40" s="1238"/>
      <c r="AE40" s="1238"/>
      <c r="AF40" s="1055"/>
      <c r="AG40" s="1055"/>
      <c r="AH40" s="1055"/>
      <c r="AI40" s="1055"/>
      <c r="AJ40" s="1055"/>
      <c r="AK40" s="1055"/>
      <c r="AL40" s="1055"/>
      <c r="AM40" s="273"/>
      <c r="AN40" s="273"/>
      <c r="AO40" s="273"/>
      <c r="AP40" s="1055"/>
      <c r="AQ40" s="1055"/>
      <c r="AR40" s="1055"/>
      <c r="AS40" s="1055"/>
      <c r="AT40" s="1055"/>
      <c r="AU40" s="1055"/>
      <c r="AV40" s="85"/>
      <c r="AW40" s="85"/>
      <c r="AX40" s="85"/>
      <c r="AY40" s="85"/>
      <c r="AZ40" s="85"/>
      <c r="BA40" s="85"/>
      <c r="BB40" s="85"/>
      <c r="BC40" s="85"/>
      <c r="BD40" s="85"/>
      <c r="BE40" s="85"/>
      <c r="BF40" s="85"/>
      <c r="BG40" s="85"/>
      <c r="BH40" s="85"/>
      <c r="BI40" s="85"/>
      <c r="BJ40" s="85"/>
      <c r="BK40" s="85"/>
      <c r="BL40" s="85"/>
      <c r="BM40" s="85"/>
      <c r="BN40" s="85"/>
      <c r="BO40" s="85"/>
      <c r="BP40" s="85"/>
      <c r="BQ40" s="85"/>
      <c r="BR40" s="85"/>
      <c r="BS40" s="85"/>
      <c r="BT40" s="85"/>
      <c r="BU40" s="85"/>
      <c r="BV40" s="85"/>
      <c r="BW40" s="85"/>
      <c r="BX40" s="85"/>
      <c r="BY40" s="85"/>
      <c r="BZ40" s="85"/>
      <c r="CA40" s="85"/>
      <c r="CB40" s="85"/>
      <c r="CC40" s="85"/>
      <c r="CD40" s="85"/>
      <c r="CE40" s="85"/>
      <c r="CF40" s="85"/>
      <c r="CG40" s="85"/>
      <c r="CH40" s="85"/>
      <c r="CI40" s="85"/>
      <c r="CJ40" s="85"/>
      <c r="CK40" s="85"/>
      <c r="CL40" s="85"/>
      <c r="CM40" s="85"/>
      <c r="CN40" s="85"/>
      <c r="CO40" s="85"/>
      <c r="CP40" s="85"/>
      <c r="CQ40" s="85"/>
      <c r="CR40" s="85"/>
      <c r="CS40" s="85"/>
      <c r="CT40" s="85"/>
      <c r="CU40" s="85"/>
      <c r="CV40" s="85"/>
      <c r="CW40" s="85"/>
      <c r="CX40" s="85"/>
      <c r="CY40" s="85"/>
      <c r="CZ40" s="85"/>
      <c r="DA40" s="85"/>
      <c r="DB40" s="85"/>
      <c r="DC40" s="85"/>
      <c r="DD40" s="85"/>
      <c r="DE40" s="85"/>
      <c r="DF40" s="85"/>
      <c r="DG40" s="85"/>
      <c r="DH40" s="85"/>
      <c r="DI40" s="85"/>
      <c r="DJ40" s="85"/>
      <c r="DK40" s="85"/>
      <c r="DL40" s="85"/>
      <c r="DM40" s="85"/>
      <c r="DN40" s="85"/>
      <c r="DO40" s="85"/>
      <c r="DP40" s="85"/>
      <c r="DQ40" s="85"/>
      <c r="DR40" s="85"/>
      <c r="DS40" s="85"/>
      <c r="DT40" s="85"/>
      <c r="DU40" s="85"/>
      <c r="DV40" s="85"/>
      <c r="DW40" s="85"/>
      <c r="DX40" s="85"/>
      <c r="DY40" s="85"/>
      <c r="DZ40" s="85"/>
      <c r="EA40" s="85"/>
      <c r="EB40" s="85"/>
      <c r="EC40" s="85"/>
      <c r="ED40" s="85"/>
      <c r="EE40" s="85"/>
      <c r="EF40" s="85"/>
      <c r="EG40" s="85"/>
      <c r="EH40" s="85"/>
      <c r="EI40" s="85"/>
      <c r="EJ40" s="85"/>
      <c r="EK40" s="85"/>
      <c r="EL40" s="85"/>
      <c r="EM40" s="85"/>
      <c r="EN40" s="85"/>
      <c r="EO40" s="85"/>
      <c r="EP40" s="85"/>
      <c r="EQ40" s="85"/>
      <c r="ER40" s="85"/>
      <c r="ES40" s="85"/>
      <c r="ET40" s="85"/>
      <c r="EU40" s="85"/>
      <c r="EV40" s="85"/>
      <c r="EW40" s="85"/>
      <c r="EX40" s="85"/>
      <c r="EY40" s="85"/>
      <c r="EZ40" s="85"/>
      <c r="FA40" s="85"/>
      <c r="FB40" s="85"/>
      <c r="FC40" s="85"/>
      <c r="FD40" s="85"/>
      <c r="FE40" s="85"/>
      <c r="FF40" s="85"/>
      <c r="FG40" s="85"/>
      <c r="FH40" s="85"/>
      <c r="FI40" s="85"/>
      <c r="FJ40" s="85"/>
      <c r="FK40" s="85"/>
      <c r="FL40" s="85"/>
      <c r="FM40" s="85"/>
      <c r="FN40" s="85"/>
      <c r="FO40" s="85"/>
      <c r="FP40" s="85"/>
      <c r="FQ40" s="85"/>
      <c r="FR40" s="85"/>
      <c r="FS40" s="85"/>
      <c r="FT40" s="85"/>
      <c r="FU40" s="85"/>
      <c r="FV40" s="85"/>
      <c r="FW40" s="85"/>
      <c r="FX40" s="85"/>
      <c r="FY40" s="85"/>
      <c r="FZ40" s="85"/>
      <c r="GA40" s="85"/>
      <c r="GB40" s="85"/>
      <c r="GC40" s="85"/>
      <c r="GD40" s="85"/>
      <c r="GE40" s="85"/>
      <c r="GF40" s="85"/>
      <c r="GG40" s="85"/>
      <c r="GH40" s="85"/>
      <c r="GI40" s="85"/>
      <c r="GJ40" s="85"/>
      <c r="GK40" s="85"/>
      <c r="GL40" s="85"/>
      <c r="GM40" s="85"/>
      <c r="GN40" s="85"/>
      <c r="GO40" s="85"/>
      <c r="GP40" s="85"/>
      <c r="GQ40" s="85"/>
      <c r="GR40" s="85"/>
      <c r="GS40" s="85"/>
      <c r="GT40" s="85"/>
      <c r="GU40" s="85"/>
      <c r="GV40" s="85"/>
      <c r="GW40" s="85"/>
      <c r="GX40" s="85"/>
      <c r="GY40" s="85"/>
      <c r="GZ40" s="85"/>
      <c r="HA40" s="85"/>
      <c r="HB40" s="85"/>
      <c r="HC40" s="85"/>
      <c r="HD40" s="85"/>
      <c r="HE40" s="85"/>
      <c r="HF40" s="85"/>
    </row>
    <row r="41" spans="1:214" s="70" customFormat="1" ht="15" customHeight="1">
      <c r="A41" s="78"/>
      <c r="B41" s="73"/>
      <c r="C41" s="426"/>
      <c r="D41" s="426"/>
      <c r="E41" s="426"/>
      <c r="F41" s="426"/>
      <c r="G41" s="426"/>
      <c r="H41" s="426"/>
      <c r="I41" s="426"/>
      <c r="J41" s="426"/>
      <c r="K41" s="426"/>
      <c r="L41" s="78"/>
      <c r="M41" s="71"/>
      <c r="N41" s="71"/>
      <c r="O41" s="78"/>
      <c r="P41" s="1727" t="s">
        <v>129</v>
      </c>
      <c r="Q41" s="1728"/>
      <c r="R41" s="1728"/>
      <c r="S41" s="1728"/>
      <c r="T41" s="245"/>
      <c r="U41" s="1731" t="str">
        <f>IF(RIGHT($B16,5)="!!! -","FEHLER",IF(Z60=0,"OFFEN",IF(V43&gt;90,"FEHLER",IF(V43&lt;&gt;0,ROUND(1+3/50*(100-Z60),1),"OFFEN"))))</f>
        <v>OFFEN</v>
      </c>
      <c r="V41" s="147"/>
      <c r="W41" s="246"/>
      <c r="X41" s="1238"/>
      <c r="Y41" s="1420"/>
      <c r="Z41" s="1420"/>
      <c r="AA41" s="1238"/>
      <c r="AB41" s="1238"/>
      <c r="AC41" s="1238"/>
      <c r="AD41" s="1238"/>
      <c r="AE41" s="1238"/>
      <c r="AF41" s="1055"/>
      <c r="AG41" s="1055"/>
      <c r="AH41" s="1055"/>
      <c r="AI41" s="1055"/>
      <c r="AJ41" s="1055"/>
      <c r="AK41" s="1055"/>
      <c r="AL41" s="1055"/>
      <c r="AM41" s="273"/>
      <c r="AN41" s="273"/>
      <c r="AO41" s="273"/>
      <c r="AP41" s="1055"/>
      <c r="AQ41" s="1055"/>
      <c r="AR41" s="1055"/>
      <c r="AS41" s="1055"/>
      <c r="AT41" s="1055"/>
      <c r="AU41" s="1055"/>
      <c r="AV41" s="85"/>
      <c r="AW41" s="85"/>
      <c r="AX41" s="85"/>
      <c r="AY41" s="85"/>
      <c r="AZ41" s="85"/>
      <c r="BA41" s="85"/>
      <c r="BB41" s="85"/>
      <c r="BC41" s="85"/>
      <c r="BD41" s="85"/>
      <c r="BE41" s="85"/>
      <c r="BF41" s="85"/>
      <c r="BG41" s="85"/>
      <c r="BH41" s="85"/>
      <c r="BI41" s="85"/>
      <c r="BJ41" s="85"/>
      <c r="BK41" s="85"/>
      <c r="BL41" s="85"/>
      <c r="BM41" s="85"/>
      <c r="BN41" s="85"/>
      <c r="BO41" s="85"/>
      <c r="BP41" s="85"/>
      <c r="BQ41" s="85"/>
      <c r="BR41" s="85"/>
      <c r="BS41" s="85"/>
      <c r="BT41" s="85"/>
      <c r="BU41" s="85"/>
      <c r="BV41" s="85"/>
      <c r="BW41" s="85"/>
      <c r="BX41" s="85"/>
      <c r="BY41" s="85"/>
      <c r="BZ41" s="85"/>
      <c r="CA41" s="85"/>
      <c r="CB41" s="85"/>
      <c r="CC41" s="85"/>
      <c r="CD41" s="85"/>
      <c r="CE41" s="85"/>
      <c r="CF41" s="85"/>
      <c r="CG41" s="85"/>
      <c r="CH41" s="85"/>
      <c r="CI41" s="85"/>
      <c r="CJ41" s="85"/>
      <c r="CK41" s="85"/>
      <c r="CL41" s="85"/>
      <c r="CM41" s="85"/>
      <c r="CN41" s="85"/>
      <c r="CO41" s="85"/>
      <c r="CP41" s="85"/>
      <c r="CQ41" s="85"/>
      <c r="CR41" s="85"/>
      <c r="CS41" s="85"/>
      <c r="CT41" s="85"/>
      <c r="CU41" s="85"/>
      <c r="CV41" s="85"/>
      <c r="CW41" s="85"/>
      <c r="CX41" s="85"/>
      <c r="CY41" s="85"/>
      <c r="CZ41" s="85"/>
      <c r="DA41" s="85"/>
      <c r="DB41" s="85"/>
      <c r="DC41" s="85"/>
      <c r="DD41" s="85"/>
      <c r="DE41" s="85"/>
      <c r="DF41" s="85"/>
      <c r="DG41" s="85"/>
      <c r="DH41" s="85"/>
      <c r="DI41" s="85"/>
      <c r="DJ41" s="85"/>
      <c r="DK41" s="85"/>
      <c r="DL41" s="85"/>
      <c r="DM41" s="85"/>
      <c r="DN41" s="85"/>
      <c r="DO41" s="85"/>
      <c r="DP41" s="85"/>
      <c r="DQ41" s="85"/>
      <c r="DR41" s="85"/>
      <c r="DS41" s="85"/>
      <c r="DT41" s="85"/>
      <c r="DU41" s="85"/>
      <c r="DV41" s="85"/>
      <c r="DW41" s="85"/>
      <c r="DX41" s="85"/>
      <c r="DY41" s="85"/>
      <c r="DZ41" s="85"/>
      <c r="EA41" s="85"/>
      <c r="EB41" s="85"/>
      <c r="EC41" s="85"/>
      <c r="ED41" s="85"/>
      <c r="EE41" s="85"/>
      <c r="EF41" s="85"/>
      <c r="EG41" s="85"/>
      <c r="EH41" s="85"/>
      <c r="EI41" s="85"/>
      <c r="EJ41" s="85"/>
      <c r="EK41" s="85"/>
      <c r="EL41" s="85"/>
      <c r="EM41" s="85"/>
      <c r="EN41" s="85"/>
      <c r="EO41" s="85"/>
      <c r="EP41" s="85"/>
      <c r="EQ41" s="85"/>
      <c r="ER41" s="85"/>
      <c r="ES41" s="85"/>
      <c r="ET41" s="85"/>
      <c r="EU41" s="85"/>
      <c r="EV41" s="85"/>
      <c r="EW41" s="85"/>
      <c r="EX41" s="85"/>
      <c r="EY41" s="85"/>
      <c r="EZ41" s="85"/>
      <c r="FA41" s="85"/>
      <c r="FB41" s="85"/>
      <c r="FC41" s="85"/>
      <c r="FD41" s="85"/>
      <c r="FE41" s="85"/>
      <c r="FF41" s="85"/>
      <c r="FG41" s="85"/>
      <c r="FH41" s="85"/>
      <c r="FI41" s="85"/>
      <c r="FJ41" s="85"/>
      <c r="FK41" s="85"/>
      <c r="FL41" s="85"/>
      <c r="FM41" s="85"/>
      <c r="FN41" s="85"/>
      <c r="FO41" s="85"/>
      <c r="FP41" s="85"/>
      <c r="FQ41" s="85"/>
      <c r="FR41" s="85"/>
      <c r="FS41" s="85"/>
      <c r="FT41" s="85"/>
      <c r="FU41" s="85"/>
      <c r="FV41" s="85"/>
      <c r="FW41" s="85"/>
      <c r="FX41" s="85"/>
      <c r="FY41" s="85"/>
      <c r="FZ41" s="85"/>
      <c r="GA41" s="85"/>
      <c r="GB41" s="85"/>
      <c r="GC41" s="85"/>
      <c r="GD41" s="85"/>
      <c r="GE41" s="85"/>
      <c r="GF41" s="85"/>
      <c r="GG41" s="85"/>
      <c r="GH41" s="85"/>
      <c r="GI41" s="85"/>
      <c r="GJ41" s="85"/>
      <c r="GK41" s="85"/>
      <c r="GL41" s="85"/>
      <c r="GM41" s="85"/>
      <c r="GN41" s="85"/>
      <c r="GO41" s="85"/>
      <c r="GP41" s="85"/>
      <c r="GQ41" s="85"/>
      <c r="GR41" s="85"/>
      <c r="GS41" s="85"/>
      <c r="GT41" s="85"/>
      <c r="GU41" s="85"/>
      <c r="GV41" s="85"/>
      <c r="GW41" s="85"/>
      <c r="GX41" s="85"/>
      <c r="GY41" s="85"/>
      <c r="GZ41" s="85"/>
      <c r="HA41" s="85"/>
      <c r="HB41" s="85"/>
      <c r="HC41" s="85"/>
      <c r="HD41" s="85"/>
      <c r="HE41" s="85"/>
      <c r="HF41" s="85"/>
    </row>
    <row r="42" spans="1:214" s="70" customFormat="1" ht="15" customHeight="1" thickBot="1">
      <c r="A42" s="78"/>
      <c r="B42" s="72"/>
      <c r="C42" s="78"/>
      <c r="D42" s="71"/>
      <c r="E42" s="71"/>
      <c r="F42" s="71"/>
      <c r="G42" s="76"/>
      <c r="H42" s="77"/>
      <c r="I42" s="71"/>
      <c r="J42" s="71"/>
      <c r="K42" s="71"/>
      <c r="L42" s="78"/>
      <c r="M42" s="71"/>
      <c r="N42" s="71"/>
      <c r="O42" s="78"/>
      <c r="P42" s="1729"/>
      <c r="Q42" s="1730"/>
      <c r="R42" s="1730"/>
      <c r="S42" s="1730"/>
      <c r="T42" s="137"/>
      <c r="U42" s="1732"/>
      <c r="V42" s="147"/>
      <c r="W42" s="246"/>
      <c r="X42" s="1238"/>
      <c r="Y42" s="1420"/>
      <c r="Z42" s="1420"/>
      <c r="AA42" s="1238"/>
      <c r="AB42" s="1238"/>
      <c r="AC42" s="1238"/>
      <c r="AD42" s="1238"/>
      <c r="AE42" s="1238"/>
      <c r="AF42" s="1055"/>
      <c r="AG42" s="1055"/>
      <c r="AH42" s="1055"/>
      <c r="AI42" s="1055"/>
      <c r="AJ42" s="1055"/>
      <c r="AK42" s="1055"/>
      <c r="AL42" s="1055"/>
      <c r="AM42" s="273"/>
      <c r="AN42" s="273"/>
      <c r="AO42" s="273"/>
      <c r="AP42" s="1055"/>
      <c r="AQ42" s="1055"/>
      <c r="AR42" s="1055"/>
      <c r="AS42" s="1055"/>
      <c r="AT42" s="1055"/>
      <c r="AU42" s="1055"/>
      <c r="AV42" s="85"/>
      <c r="AW42" s="85"/>
      <c r="AX42" s="85"/>
      <c r="AY42" s="85"/>
      <c r="AZ42" s="85"/>
      <c r="BA42" s="85"/>
      <c r="BB42" s="85"/>
      <c r="BC42" s="85"/>
      <c r="BD42" s="85"/>
      <c r="BE42" s="85"/>
      <c r="BF42" s="85"/>
      <c r="BG42" s="85"/>
      <c r="BH42" s="85"/>
      <c r="BI42" s="85"/>
      <c r="BJ42" s="85"/>
      <c r="BK42" s="85"/>
      <c r="BL42" s="85"/>
      <c r="BM42" s="85"/>
      <c r="BN42" s="85"/>
      <c r="BO42" s="85"/>
      <c r="BP42" s="85"/>
      <c r="BQ42" s="85"/>
      <c r="BR42" s="85"/>
      <c r="BS42" s="85"/>
      <c r="BT42" s="85"/>
      <c r="BU42" s="85"/>
      <c r="BV42" s="85"/>
      <c r="BW42" s="85"/>
      <c r="BX42" s="85"/>
      <c r="BY42" s="85"/>
      <c r="BZ42" s="85"/>
      <c r="CA42" s="85"/>
      <c r="CB42" s="85"/>
      <c r="CC42" s="85"/>
      <c r="CD42" s="85"/>
      <c r="CE42" s="85"/>
      <c r="CF42" s="85"/>
      <c r="CG42" s="85"/>
      <c r="CH42" s="85"/>
      <c r="CI42" s="85"/>
      <c r="CJ42" s="85"/>
      <c r="CK42" s="85"/>
      <c r="CL42" s="85"/>
      <c r="CM42" s="85"/>
      <c r="CN42" s="85"/>
      <c r="CO42" s="85"/>
      <c r="CP42" s="85"/>
      <c r="CQ42" s="85"/>
      <c r="CR42" s="85"/>
      <c r="CS42" s="85"/>
      <c r="CT42" s="85"/>
      <c r="CU42" s="85"/>
      <c r="CV42" s="85"/>
      <c r="CW42" s="85"/>
      <c r="CX42" s="85"/>
      <c r="CY42" s="85"/>
      <c r="CZ42" s="85"/>
      <c r="DA42" s="85"/>
      <c r="DB42" s="85"/>
      <c r="DC42" s="85"/>
      <c r="DD42" s="85"/>
      <c r="DE42" s="85"/>
      <c r="DF42" s="85"/>
      <c r="DG42" s="85"/>
      <c r="DH42" s="85"/>
      <c r="DI42" s="85"/>
      <c r="DJ42" s="85"/>
      <c r="DK42" s="85"/>
      <c r="DL42" s="85"/>
      <c r="DM42" s="85"/>
      <c r="DN42" s="85"/>
      <c r="DO42" s="85"/>
      <c r="DP42" s="85"/>
      <c r="DQ42" s="85"/>
      <c r="DR42" s="85"/>
      <c r="DS42" s="85"/>
      <c r="DT42" s="85"/>
      <c r="DU42" s="85"/>
      <c r="DV42" s="85"/>
      <c r="DW42" s="85"/>
      <c r="DX42" s="85"/>
      <c r="DY42" s="85"/>
      <c r="DZ42" s="85"/>
      <c r="EA42" s="85"/>
      <c r="EB42" s="85"/>
      <c r="EC42" s="85"/>
      <c r="ED42" s="85"/>
      <c r="EE42" s="85"/>
      <c r="EF42" s="85"/>
      <c r="EG42" s="85"/>
      <c r="EH42" s="85"/>
      <c r="EI42" s="85"/>
      <c r="EJ42" s="85"/>
      <c r="EK42" s="85"/>
      <c r="EL42" s="85"/>
      <c r="EM42" s="85"/>
      <c r="EN42" s="85"/>
      <c r="EO42" s="85"/>
      <c r="EP42" s="85"/>
      <c r="EQ42" s="85"/>
      <c r="ER42" s="85"/>
      <c r="ES42" s="85"/>
      <c r="ET42" s="85"/>
      <c r="EU42" s="85"/>
      <c r="EV42" s="85"/>
      <c r="EW42" s="85"/>
      <c r="EX42" s="85"/>
      <c r="EY42" s="85"/>
      <c r="EZ42" s="85"/>
      <c r="FA42" s="85"/>
      <c r="FB42" s="85"/>
      <c r="FC42" s="85"/>
      <c r="FD42" s="85"/>
      <c r="FE42" s="85"/>
      <c r="FF42" s="85"/>
      <c r="FG42" s="85"/>
      <c r="FH42" s="85"/>
      <c r="FI42" s="85"/>
      <c r="FJ42" s="85"/>
      <c r="FK42" s="85"/>
      <c r="FL42" s="85"/>
      <c r="FM42" s="85"/>
      <c r="FN42" s="85"/>
      <c r="FO42" s="85"/>
      <c r="FP42" s="85"/>
      <c r="FQ42" s="85"/>
      <c r="FR42" s="85"/>
      <c r="FS42" s="85"/>
      <c r="FT42" s="85"/>
      <c r="FU42" s="85"/>
      <c r="FV42" s="85"/>
      <c r="FW42" s="85"/>
      <c r="FX42" s="85"/>
      <c r="FY42" s="85"/>
      <c r="FZ42" s="85"/>
      <c r="GA42" s="85"/>
      <c r="GB42" s="85"/>
      <c r="GC42" s="85"/>
      <c r="GD42" s="85"/>
      <c r="GE42" s="85"/>
      <c r="GF42" s="85"/>
      <c r="GG42" s="85"/>
      <c r="GH42" s="85"/>
      <c r="GI42" s="85"/>
      <c r="GJ42" s="85"/>
      <c r="GK42" s="85"/>
      <c r="GL42" s="85"/>
      <c r="GM42" s="85"/>
      <c r="GN42" s="85"/>
      <c r="GO42" s="85"/>
      <c r="GP42" s="85"/>
      <c r="GQ42" s="85"/>
      <c r="GR42" s="85"/>
      <c r="GS42" s="85"/>
      <c r="GT42" s="85"/>
      <c r="GU42" s="85"/>
      <c r="GV42" s="85"/>
      <c r="GW42" s="85"/>
      <c r="GX42" s="85"/>
      <c r="GY42" s="85"/>
      <c r="GZ42" s="85"/>
      <c r="HA42" s="85"/>
      <c r="HB42" s="85"/>
      <c r="HC42" s="85"/>
      <c r="HD42" s="85"/>
      <c r="HE42" s="85"/>
      <c r="HF42" s="85"/>
    </row>
    <row r="43" spans="1:214" s="70" customFormat="1" ht="15" customHeight="1">
      <c r="A43" s="78"/>
      <c r="B43" s="73"/>
      <c r="C43" s="426"/>
      <c r="D43" s="426"/>
      <c r="E43" s="426"/>
      <c r="F43" s="426"/>
      <c r="G43" s="426"/>
      <c r="H43" s="426"/>
      <c r="I43" s="426"/>
      <c r="J43" s="426"/>
      <c r="K43" s="426"/>
      <c r="L43" s="78"/>
      <c r="M43" s="71"/>
      <c r="N43" s="71"/>
      <c r="O43" s="78"/>
      <c r="P43" s="1600" t="s">
        <v>206</v>
      </c>
      <c r="Q43" s="1601"/>
      <c r="R43" s="1601"/>
      <c r="S43" s="1601"/>
      <c r="T43" s="1601"/>
      <c r="U43" s="1601"/>
      <c r="V43" s="2006">
        <f>SUM(V11:V38)</f>
        <v>0</v>
      </c>
      <c r="W43" s="1668"/>
      <c r="X43" s="1238"/>
      <c r="Y43" s="1420"/>
      <c r="Z43" s="1420"/>
      <c r="AA43" s="1238"/>
      <c r="AB43" s="1238"/>
      <c r="AC43" s="1238"/>
      <c r="AD43" s="1238"/>
      <c r="AE43" s="1238"/>
      <c r="AF43" s="1055"/>
      <c r="AG43" s="1055"/>
      <c r="AH43" s="1055"/>
      <c r="AI43" s="1055"/>
      <c r="AJ43" s="1055"/>
      <c r="AK43" s="1055"/>
      <c r="AL43" s="1055"/>
      <c r="AM43" s="273"/>
      <c r="AN43" s="273"/>
      <c r="AO43" s="273"/>
      <c r="AP43" s="1055"/>
      <c r="AQ43" s="1055"/>
      <c r="AR43" s="1055"/>
      <c r="AS43" s="1055"/>
      <c r="AT43" s="1055"/>
      <c r="AU43" s="1055"/>
      <c r="AV43" s="85"/>
      <c r="AW43" s="85"/>
      <c r="AX43" s="85"/>
      <c r="AY43" s="85"/>
      <c r="AZ43" s="85"/>
      <c r="BA43" s="85"/>
      <c r="BB43" s="85"/>
      <c r="BC43" s="85"/>
      <c r="BD43" s="85"/>
      <c r="BE43" s="85"/>
      <c r="BF43" s="85"/>
      <c r="BG43" s="85"/>
      <c r="BH43" s="85"/>
      <c r="BI43" s="85"/>
      <c r="BJ43" s="85"/>
      <c r="BK43" s="85"/>
      <c r="BL43" s="85"/>
      <c r="BM43" s="85"/>
      <c r="BN43" s="85"/>
      <c r="BO43" s="85"/>
      <c r="BP43" s="85"/>
      <c r="BQ43" s="85"/>
      <c r="BR43" s="85"/>
      <c r="BS43" s="85"/>
      <c r="BT43" s="85"/>
      <c r="BU43" s="85"/>
      <c r="BV43" s="85"/>
      <c r="BW43" s="85"/>
      <c r="BX43" s="85"/>
      <c r="BY43" s="85"/>
      <c r="BZ43" s="85"/>
      <c r="CA43" s="85"/>
      <c r="CB43" s="85"/>
      <c r="CC43" s="85"/>
      <c r="CD43" s="85"/>
      <c r="CE43" s="85"/>
      <c r="CF43" s="85"/>
      <c r="CG43" s="85"/>
      <c r="CH43" s="85"/>
      <c r="CI43" s="85"/>
      <c r="CJ43" s="85"/>
      <c r="CK43" s="85"/>
      <c r="CL43" s="85"/>
      <c r="CM43" s="85"/>
      <c r="CN43" s="85"/>
      <c r="CO43" s="85"/>
      <c r="CP43" s="85"/>
      <c r="CQ43" s="85"/>
      <c r="CR43" s="85"/>
      <c r="CS43" s="85"/>
      <c r="CT43" s="85"/>
      <c r="CU43" s="85"/>
      <c r="CV43" s="85"/>
      <c r="CW43" s="85"/>
      <c r="CX43" s="85"/>
      <c r="CY43" s="85"/>
      <c r="CZ43" s="85"/>
      <c r="DA43" s="85"/>
      <c r="DB43" s="85"/>
      <c r="DC43" s="85"/>
      <c r="DD43" s="85"/>
      <c r="DE43" s="85"/>
      <c r="DF43" s="85"/>
      <c r="DG43" s="85"/>
      <c r="DH43" s="85"/>
      <c r="DI43" s="85"/>
      <c r="DJ43" s="85"/>
      <c r="DK43" s="85"/>
      <c r="DL43" s="85"/>
      <c r="DM43" s="85"/>
      <c r="DN43" s="85"/>
      <c r="DO43" s="85"/>
      <c r="DP43" s="85"/>
      <c r="DQ43" s="85"/>
      <c r="DR43" s="85"/>
      <c r="DS43" s="85"/>
      <c r="DT43" s="85"/>
      <c r="DU43" s="85"/>
      <c r="DV43" s="85"/>
      <c r="DW43" s="85"/>
      <c r="DX43" s="85"/>
      <c r="DY43" s="85"/>
      <c r="DZ43" s="85"/>
      <c r="EA43" s="85"/>
      <c r="EB43" s="85"/>
      <c r="EC43" s="85"/>
      <c r="ED43" s="85"/>
      <c r="EE43" s="85"/>
      <c r="EF43" s="85"/>
      <c r="EG43" s="85"/>
      <c r="EH43" s="85"/>
      <c r="EI43" s="85"/>
      <c r="EJ43" s="85"/>
      <c r="EK43" s="85"/>
      <c r="EL43" s="85"/>
      <c r="EM43" s="85"/>
      <c r="EN43" s="85"/>
      <c r="EO43" s="85"/>
      <c r="EP43" s="85"/>
      <c r="EQ43" s="85"/>
      <c r="ER43" s="85"/>
      <c r="ES43" s="85"/>
      <c r="ET43" s="85"/>
      <c r="EU43" s="85"/>
      <c r="EV43" s="85"/>
      <c r="EW43" s="85"/>
      <c r="EX43" s="85"/>
      <c r="EY43" s="85"/>
      <c r="EZ43" s="85"/>
      <c r="FA43" s="85"/>
      <c r="FB43" s="85"/>
      <c r="FC43" s="85"/>
      <c r="FD43" s="85"/>
      <c r="FE43" s="85"/>
      <c r="FF43" s="85"/>
      <c r="FG43" s="85"/>
      <c r="FH43" s="85"/>
      <c r="FI43" s="85"/>
      <c r="FJ43" s="85"/>
      <c r="FK43" s="85"/>
      <c r="FL43" s="85"/>
      <c r="FM43" s="85"/>
      <c r="FN43" s="85"/>
      <c r="FO43" s="85"/>
      <c r="FP43" s="85"/>
      <c r="FQ43" s="85"/>
      <c r="FR43" s="85"/>
      <c r="FS43" s="85"/>
      <c r="FT43" s="85"/>
      <c r="FU43" s="85"/>
      <c r="FV43" s="85"/>
      <c r="FW43" s="85"/>
      <c r="FX43" s="85"/>
      <c r="FY43" s="85"/>
      <c r="FZ43" s="85"/>
      <c r="GA43" s="85"/>
      <c r="GB43" s="85"/>
      <c r="GC43" s="85"/>
      <c r="GD43" s="85"/>
      <c r="GE43" s="85"/>
      <c r="GF43" s="85"/>
      <c r="GG43" s="85"/>
      <c r="GH43" s="85"/>
      <c r="GI43" s="85"/>
      <c r="GJ43" s="85"/>
      <c r="GK43" s="85"/>
      <c r="GL43" s="85"/>
      <c r="GM43" s="85"/>
      <c r="GN43" s="85"/>
      <c r="GO43" s="85"/>
      <c r="GP43" s="85"/>
      <c r="GQ43" s="85"/>
      <c r="GR43" s="85"/>
      <c r="GS43" s="85"/>
      <c r="GT43" s="85"/>
      <c r="GU43" s="85"/>
      <c r="GV43" s="85"/>
      <c r="GW43" s="85"/>
      <c r="GX43" s="85"/>
      <c r="GY43" s="85"/>
      <c r="GZ43" s="85"/>
      <c r="HA43" s="85"/>
      <c r="HB43" s="85"/>
      <c r="HC43" s="85"/>
      <c r="HD43" s="85"/>
      <c r="HE43" s="85"/>
      <c r="HF43" s="85"/>
    </row>
    <row r="44" spans="1:214" s="70" customFormat="1" ht="15" customHeight="1" thickBot="1">
      <c r="A44" s="72"/>
      <c r="B44" s="73"/>
      <c r="C44" s="426"/>
      <c r="D44" s="426"/>
      <c r="E44" s="426"/>
      <c r="F44" s="426"/>
      <c r="G44" s="426"/>
      <c r="H44" s="426"/>
      <c r="I44" s="426"/>
      <c r="J44" s="426"/>
      <c r="K44" s="426"/>
      <c r="L44" s="78"/>
      <c r="M44" s="71"/>
      <c r="N44" s="71"/>
      <c r="O44" s="78"/>
      <c r="P44" s="1603"/>
      <c r="Q44" s="1604"/>
      <c r="R44" s="1604"/>
      <c r="S44" s="1604"/>
      <c r="T44" s="1604"/>
      <c r="U44" s="1604"/>
      <c r="V44" s="2007"/>
      <c r="W44" s="1668"/>
      <c r="X44" s="1238"/>
      <c r="Y44" s="1420"/>
      <c r="Z44" s="1420"/>
      <c r="AA44" s="1238"/>
      <c r="AB44" s="1238"/>
      <c r="AC44" s="1238"/>
      <c r="AD44" s="1238"/>
      <c r="AE44" s="1238"/>
      <c r="AF44" s="1055"/>
      <c r="AG44" s="1055"/>
      <c r="AH44" s="1055"/>
      <c r="AI44" s="1055"/>
      <c r="AJ44" s="1055"/>
      <c r="AK44" s="1055"/>
      <c r="AL44" s="1055"/>
      <c r="AM44" s="273"/>
      <c r="AN44" s="273"/>
      <c r="AO44" s="273"/>
      <c r="AP44" s="1055"/>
      <c r="AQ44" s="1055"/>
      <c r="AR44" s="1055"/>
      <c r="AS44" s="1055"/>
      <c r="AT44" s="1055"/>
      <c r="AU44" s="1055"/>
      <c r="AV44" s="85"/>
      <c r="AW44" s="85"/>
      <c r="AX44" s="85"/>
      <c r="AY44" s="85"/>
      <c r="AZ44" s="85"/>
      <c r="BA44" s="85"/>
      <c r="BB44" s="85"/>
      <c r="BC44" s="85"/>
      <c r="BD44" s="85"/>
      <c r="BE44" s="85"/>
      <c r="BF44" s="85"/>
      <c r="BG44" s="85"/>
      <c r="BH44" s="85"/>
      <c r="BI44" s="85"/>
      <c r="BJ44" s="85"/>
      <c r="BK44" s="85"/>
      <c r="BL44" s="85"/>
      <c r="BM44" s="85"/>
      <c r="BN44" s="85"/>
      <c r="BO44" s="85"/>
      <c r="BP44" s="85"/>
      <c r="BQ44" s="85"/>
      <c r="BR44" s="85"/>
      <c r="BS44" s="85"/>
      <c r="BT44" s="85"/>
      <c r="BU44" s="85"/>
      <c r="BV44" s="85"/>
      <c r="BW44" s="85"/>
      <c r="BX44" s="85"/>
      <c r="BY44" s="85"/>
      <c r="BZ44" s="85"/>
      <c r="CA44" s="85"/>
      <c r="CB44" s="85"/>
      <c r="CC44" s="85"/>
      <c r="CD44" s="85"/>
      <c r="CE44" s="85"/>
      <c r="CF44" s="85"/>
      <c r="CG44" s="85"/>
      <c r="CH44" s="85"/>
      <c r="CI44" s="85"/>
      <c r="CJ44" s="85"/>
      <c r="CK44" s="85"/>
      <c r="CL44" s="85"/>
      <c r="CM44" s="85"/>
      <c r="CN44" s="85"/>
      <c r="CO44" s="85"/>
      <c r="CP44" s="85"/>
      <c r="CQ44" s="85"/>
      <c r="CR44" s="85"/>
      <c r="CS44" s="85"/>
      <c r="CT44" s="85"/>
      <c r="CU44" s="85"/>
      <c r="CV44" s="85"/>
      <c r="CW44" s="85"/>
      <c r="CX44" s="85"/>
      <c r="CY44" s="85"/>
      <c r="CZ44" s="85"/>
      <c r="DA44" s="85"/>
      <c r="DB44" s="85"/>
      <c r="DC44" s="85"/>
      <c r="DD44" s="85"/>
      <c r="DE44" s="85"/>
      <c r="DF44" s="85"/>
      <c r="DG44" s="85"/>
      <c r="DH44" s="85"/>
      <c r="DI44" s="85"/>
      <c r="DJ44" s="85"/>
      <c r="DK44" s="85"/>
      <c r="DL44" s="85"/>
      <c r="DM44" s="85"/>
      <c r="DN44" s="85"/>
      <c r="DO44" s="85"/>
      <c r="DP44" s="85"/>
      <c r="DQ44" s="85"/>
      <c r="DR44" s="85"/>
      <c r="DS44" s="85"/>
      <c r="DT44" s="85"/>
      <c r="DU44" s="85"/>
      <c r="DV44" s="85"/>
      <c r="DW44" s="85"/>
      <c r="DX44" s="85"/>
      <c r="DY44" s="85"/>
      <c r="DZ44" s="85"/>
      <c r="EA44" s="85"/>
      <c r="EB44" s="85"/>
      <c r="EC44" s="85"/>
      <c r="ED44" s="85"/>
      <c r="EE44" s="85"/>
      <c r="EF44" s="85"/>
      <c r="EG44" s="85"/>
      <c r="EH44" s="85"/>
      <c r="EI44" s="85"/>
      <c r="EJ44" s="85"/>
      <c r="EK44" s="85"/>
      <c r="EL44" s="85"/>
      <c r="EM44" s="85"/>
      <c r="EN44" s="85"/>
      <c r="EO44" s="85"/>
      <c r="EP44" s="85"/>
      <c r="EQ44" s="85"/>
      <c r="ER44" s="85"/>
      <c r="ES44" s="85"/>
      <c r="ET44" s="85"/>
      <c r="EU44" s="85"/>
      <c r="EV44" s="85"/>
      <c r="EW44" s="85"/>
      <c r="EX44" s="85"/>
      <c r="EY44" s="85"/>
      <c r="EZ44" s="85"/>
      <c r="FA44" s="85"/>
      <c r="FB44" s="85"/>
      <c r="FC44" s="85"/>
      <c r="FD44" s="85"/>
      <c r="FE44" s="85"/>
      <c r="FF44" s="85"/>
      <c r="FG44" s="85"/>
      <c r="FH44" s="85"/>
      <c r="FI44" s="85"/>
      <c r="FJ44" s="85"/>
      <c r="FK44" s="85"/>
      <c r="FL44" s="85"/>
      <c r="FM44" s="85"/>
      <c r="FN44" s="85"/>
      <c r="FO44" s="85"/>
      <c r="FP44" s="85"/>
      <c r="FQ44" s="85"/>
      <c r="FR44" s="85"/>
      <c r="FS44" s="85"/>
      <c r="FT44" s="85"/>
      <c r="FU44" s="85"/>
      <c r="FV44" s="85"/>
      <c r="FW44" s="85"/>
      <c r="FX44" s="85"/>
      <c r="FY44" s="85"/>
      <c r="FZ44" s="85"/>
      <c r="GA44" s="85"/>
      <c r="GB44" s="85"/>
      <c r="GC44" s="85"/>
      <c r="GD44" s="85"/>
      <c r="GE44" s="85"/>
      <c r="GF44" s="85"/>
      <c r="GG44" s="85"/>
      <c r="GH44" s="85"/>
      <c r="GI44" s="85"/>
      <c r="GJ44" s="85"/>
      <c r="GK44" s="85"/>
      <c r="GL44" s="85"/>
      <c r="GM44" s="85"/>
      <c r="GN44" s="85"/>
      <c r="GO44" s="85"/>
      <c r="GP44" s="85"/>
      <c r="GQ44" s="85"/>
      <c r="GR44" s="85"/>
      <c r="GS44" s="85"/>
      <c r="GT44" s="85"/>
      <c r="GU44" s="85"/>
      <c r="GV44" s="85"/>
      <c r="GW44" s="85"/>
      <c r="GX44" s="85"/>
      <c r="GY44" s="85"/>
      <c r="GZ44" s="85"/>
      <c r="HA44" s="85"/>
      <c r="HB44" s="85"/>
      <c r="HC44" s="85"/>
      <c r="HD44" s="85"/>
      <c r="HE44" s="85"/>
      <c r="HF44" s="85"/>
    </row>
    <row r="45" spans="1:214" s="70" customFormat="1" ht="13.15" customHeight="1">
      <c r="A45" s="312"/>
      <c r="B45" s="314"/>
      <c r="C45" s="86"/>
      <c r="D45" s="86"/>
      <c r="E45" s="135"/>
      <c r="F45" s="135"/>
      <c r="G45" s="135"/>
      <c r="H45" s="135"/>
      <c r="I45" s="135"/>
      <c r="J45" s="135"/>
      <c r="K45" s="86"/>
      <c r="L45" s="85"/>
      <c r="M45" s="71"/>
      <c r="N45" s="71"/>
      <c r="O45" s="85"/>
      <c r="P45" s="87"/>
      <c r="Q45" s="87"/>
      <c r="R45" s="87"/>
      <c r="S45" s="71"/>
      <c r="T45" s="71"/>
      <c r="U45" s="71"/>
      <c r="V45" s="71"/>
      <c r="W45" s="1238"/>
      <c r="X45" s="1238"/>
      <c r="Y45" s="1420"/>
      <c r="Z45" s="1420"/>
      <c r="AA45" s="1238"/>
      <c r="AB45" s="1238"/>
      <c r="AC45" s="1238"/>
      <c r="AD45" s="1238"/>
      <c r="AE45" s="1238"/>
      <c r="AF45" s="1055"/>
      <c r="AG45" s="1055"/>
      <c r="AH45" s="1055"/>
      <c r="AI45" s="1055"/>
      <c r="AJ45" s="1055"/>
      <c r="AK45" s="1055"/>
      <c r="AL45" s="1055"/>
      <c r="AM45" s="273"/>
      <c r="AN45" s="273"/>
      <c r="AO45" s="273"/>
      <c r="AP45" s="1055"/>
      <c r="AQ45" s="1055"/>
      <c r="AR45" s="1055"/>
      <c r="AS45" s="1055"/>
      <c r="AT45" s="1055"/>
      <c r="AU45" s="1055"/>
      <c r="AV45" s="85"/>
      <c r="AW45" s="85"/>
      <c r="AX45" s="85"/>
      <c r="AY45" s="85"/>
      <c r="AZ45" s="85"/>
      <c r="BA45" s="85"/>
      <c r="BB45" s="85"/>
      <c r="BC45" s="85"/>
      <c r="BD45" s="85"/>
      <c r="BE45" s="85"/>
      <c r="BF45" s="85"/>
      <c r="BG45" s="85"/>
      <c r="BH45" s="85"/>
      <c r="BI45" s="85"/>
      <c r="BJ45" s="85"/>
      <c r="BK45" s="85"/>
      <c r="BL45" s="85"/>
      <c r="BM45" s="85"/>
      <c r="BN45" s="85"/>
      <c r="BO45" s="85"/>
      <c r="BP45" s="85"/>
      <c r="BQ45" s="85"/>
      <c r="BR45" s="85"/>
      <c r="BS45" s="85"/>
      <c r="BT45" s="85"/>
      <c r="BU45" s="85"/>
      <c r="BV45" s="85"/>
      <c r="BW45" s="85"/>
      <c r="BX45" s="85"/>
      <c r="BY45" s="85"/>
      <c r="BZ45" s="85"/>
      <c r="CA45" s="85"/>
      <c r="CB45" s="85"/>
      <c r="CC45" s="85"/>
      <c r="CD45" s="85"/>
      <c r="CE45" s="85"/>
      <c r="CF45" s="85"/>
      <c r="CG45" s="85"/>
      <c r="CH45" s="85"/>
      <c r="CI45" s="85"/>
      <c r="CJ45" s="85"/>
      <c r="CK45" s="85"/>
      <c r="CL45" s="85"/>
      <c r="CM45" s="85"/>
      <c r="CN45" s="85"/>
      <c r="CO45" s="85"/>
      <c r="CP45" s="85"/>
      <c r="CQ45" s="85"/>
      <c r="CR45" s="85"/>
      <c r="CS45" s="85"/>
      <c r="CT45" s="85"/>
      <c r="CU45" s="85"/>
      <c r="CV45" s="85"/>
      <c r="CW45" s="85"/>
      <c r="CX45" s="85"/>
      <c r="CY45" s="85"/>
      <c r="CZ45" s="85"/>
      <c r="DA45" s="85"/>
      <c r="DB45" s="85"/>
      <c r="DC45" s="85"/>
      <c r="DD45" s="85"/>
      <c r="DE45" s="85"/>
      <c r="DF45" s="85"/>
      <c r="DG45" s="85"/>
      <c r="DH45" s="85"/>
      <c r="DI45" s="85"/>
      <c r="DJ45" s="85"/>
      <c r="DK45" s="85"/>
      <c r="DL45" s="85"/>
      <c r="DM45" s="85"/>
      <c r="DN45" s="85"/>
      <c r="DO45" s="85"/>
      <c r="DP45" s="85"/>
      <c r="DQ45" s="85"/>
      <c r="DR45" s="85"/>
      <c r="DS45" s="85"/>
      <c r="DT45" s="85"/>
      <c r="DU45" s="85"/>
      <c r="DV45" s="85"/>
      <c r="DW45" s="85"/>
      <c r="DX45" s="85"/>
      <c r="DY45" s="85"/>
      <c r="DZ45" s="85"/>
      <c r="EA45" s="85"/>
      <c r="EB45" s="85"/>
      <c r="EC45" s="85"/>
      <c r="ED45" s="85"/>
      <c r="EE45" s="85"/>
      <c r="EF45" s="85"/>
      <c r="EG45" s="85"/>
      <c r="EH45" s="85"/>
      <c r="EI45" s="85"/>
      <c r="EJ45" s="85"/>
      <c r="EK45" s="85"/>
      <c r="EL45" s="85"/>
      <c r="EM45" s="85"/>
      <c r="EN45" s="85"/>
      <c r="EO45" s="85"/>
      <c r="EP45" s="85"/>
      <c r="EQ45" s="85"/>
      <c r="ER45" s="85"/>
      <c r="ES45" s="85"/>
      <c r="ET45" s="85"/>
      <c r="EU45" s="85"/>
      <c r="EV45" s="85"/>
      <c r="EW45" s="85"/>
      <c r="EX45" s="85"/>
      <c r="EY45" s="85"/>
      <c r="EZ45" s="85"/>
      <c r="FA45" s="85"/>
      <c r="FB45" s="85"/>
      <c r="FC45" s="85"/>
      <c r="FD45" s="85"/>
      <c r="FE45" s="85"/>
      <c r="FF45" s="85"/>
      <c r="FG45" s="85"/>
      <c r="FH45" s="85"/>
      <c r="FI45" s="85"/>
      <c r="FJ45" s="85"/>
      <c r="FK45" s="85"/>
      <c r="FL45" s="85"/>
      <c r="FM45" s="85"/>
      <c r="FN45" s="85"/>
      <c r="FO45" s="85"/>
      <c r="FP45" s="85"/>
      <c r="FQ45" s="85"/>
      <c r="FR45" s="85"/>
      <c r="FS45" s="85"/>
      <c r="FT45" s="85"/>
      <c r="FU45" s="85"/>
      <c r="FV45" s="85"/>
      <c r="FW45" s="85"/>
      <c r="FX45" s="85"/>
      <c r="FY45" s="85"/>
      <c r="FZ45" s="85"/>
      <c r="GA45" s="85"/>
      <c r="GB45" s="85"/>
      <c r="GC45" s="85"/>
      <c r="GD45" s="85"/>
      <c r="GE45" s="85"/>
      <c r="GF45" s="85"/>
      <c r="GG45" s="85"/>
      <c r="GH45" s="85"/>
      <c r="GI45" s="85"/>
      <c r="GJ45" s="85"/>
      <c r="GK45" s="85"/>
      <c r="GL45" s="85"/>
      <c r="GM45" s="85"/>
      <c r="GN45" s="85"/>
      <c r="GO45" s="85"/>
      <c r="GP45" s="85"/>
      <c r="GQ45" s="85"/>
      <c r="GR45" s="85"/>
      <c r="GS45" s="85"/>
      <c r="GT45" s="85"/>
      <c r="GU45" s="85"/>
      <c r="GV45" s="85"/>
      <c r="GW45" s="85"/>
      <c r="GX45" s="85"/>
      <c r="GY45" s="85"/>
      <c r="GZ45" s="85"/>
      <c r="HA45" s="85"/>
      <c r="HB45" s="85"/>
      <c r="HC45" s="85"/>
      <c r="HD45" s="85"/>
      <c r="HE45" s="85"/>
      <c r="HF45" s="85"/>
    </row>
    <row r="46" spans="1:214" s="70" customFormat="1" ht="13.15" customHeight="1">
      <c r="A46" s="310" t="s">
        <v>185</v>
      </c>
      <c r="B46" s="310"/>
      <c r="C46" s="1531" t="s">
        <v>186</v>
      </c>
      <c r="D46" s="1531"/>
      <c r="E46" s="1531"/>
      <c r="F46" s="1531"/>
      <c r="G46" s="1531"/>
      <c r="H46" s="1531"/>
      <c r="I46" s="1531"/>
      <c r="J46" s="1531"/>
      <c r="K46" s="1531"/>
      <c r="L46" s="85"/>
      <c r="M46" s="71"/>
      <c r="N46" s="71"/>
      <c r="O46" s="85"/>
      <c r="P46" s="87"/>
      <c r="Q46" s="87"/>
      <c r="R46" s="87"/>
      <c r="S46" s="71"/>
      <c r="T46" s="71"/>
      <c r="U46" s="71"/>
      <c r="V46" s="71"/>
      <c r="W46" s="1238"/>
      <c r="X46" s="1238"/>
      <c r="Y46" s="1420"/>
      <c r="Z46" s="1420"/>
      <c r="AA46" s="1238"/>
      <c r="AB46" s="1238"/>
      <c r="AC46" s="1238"/>
      <c r="AD46" s="1238"/>
      <c r="AE46" s="1238"/>
      <c r="AF46" s="1055"/>
      <c r="AG46" s="1055"/>
      <c r="AH46" s="1055"/>
      <c r="AI46" s="1055"/>
      <c r="AJ46" s="1055"/>
      <c r="AK46" s="1055"/>
      <c r="AL46" s="1055"/>
      <c r="AM46" s="273"/>
      <c r="AN46" s="273"/>
      <c r="AO46" s="273"/>
      <c r="AP46" s="1055"/>
      <c r="AQ46" s="1055"/>
      <c r="AR46" s="1055"/>
      <c r="AS46" s="1055"/>
      <c r="AT46" s="1055"/>
      <c r="AU46" s="1055"/>
      <c r="AV46" s="85"/>
      <c r="AW46" s="85"/>
      <c r="AX46" s="85"/>
      <c r="AY46" s="85"/>
      <c r="AZ46" s="85"/>
      <c r="BA46" s="85"/>
      <c r="BB46" s="85"/>
      <c r="BC46" s="85"/>
      <c r="BD46" s="85"/>
      <c r="BE46" s="85"/>
      <c r="BF46" s="85"/>
      <c r="BG46" s="85"/>
      <c r="BH46" s="85"/>
      <c r="BI46" s="85"/>
      <c r="BJ46" s="85"/>
      <c r="BK46" s="85"/>
      <c r="BL46" s="85"/>
      <c r="BM46" s="85"/>
      <c r="BN46" s="85"/>
      <c r="BO46" s="85"/>
      <c r="BP46" s="85"/>
      <c r="BQ46" s="85"/>
      <c r="BR46" s="85"/>
      <c r="BS46" s="85"/>
      <c r="BT46" s="85"/>
      <c r="BU46" s="85"/>
      <c r="BV46" s="85"/>
      <c r="BW46" s="85"/>
      <c r="BX46" s="85"/>
      <c r="BY46" s="85"/>
      <c r="BZ46" s="85"/>
      <c r="CA46" s="85"/>
      <c r="CB46" s="85"/>
      <c r="CC46" s="85"/>
      <c r="CD46" s="85"/>
      <c r="CE46" s="85"/>
      <c r="CF46" s="85"/>
      <c r="CG46" s="85"/>
      <c r="CH46" s="85"/>
      <c r="CI46" s="85"/>
      <c r="CJ46" s="85"/>
      <c r="CK46" s="85"/>
      <c r="CL46" s="85"/>
      <c r="CM46" s="85"/>
      <c r="CN46" s="85"/>
      <c r="CO46" s="85"/>
      <c r="CP46" s="85"/>
      <c r="CQ46" s="85"/>
      <c r="CR46" s="85"/>
      <c r="CS46" s="85"/>
      <c r="CT46" s="85"/>
      <c r="CU46" s="85"/>
      <c r="CV46" s="85"/>
      <c r="CW46" s="85"/>
      <c r="CX46" s="85"/>
      <c r="CY46" s="85"/>
      <c r="CZ46" s="85"/>
      <c r="DA46" s="85"/>
      <c r="DB46" s="85"/>
      <c r="DC46" s="85"/>
      <c r="DD46" s="85"/>
      <c r="DE46" s="85"/>
      <c r="DF46" s="85"/>
      <c r="DG46" s="85"/>
      <c r="DH46" s="85"/>
      <c r="DI46" s="85"/>
      <c r="DJ46" s="85"/>
      <c r="DK46" s="85"/>
      <c r="DL46" s="85"/>
      <c r="DM46" s="85"/>
      <c r="DN46" s="85"/>
      <c r="DO46" s="85"/>
      <c r="DP46" s="85"/>
      <c r="DQ46" s="85"/>
      <c r="DR46" s="85"/>
      <c r="DS46" s="85"/>
      <c r="DT46" s="85"/>
      <c r="DU46" s="85"/>
      <c r="DV46" s="85"/>
      <c r="DW46" s="85"/>
      <c r="DX46" s="85"/>
      <c r="DY46" s="85"/>
      <c r="DZ46" s="85"/>
      <c r="EA46" s="85"/>
      <c r="EB46" s="85"/>
      <c r="EC46" s="85"/>
      <c r="ED46" s="85"/>
      <c r="EE46" s="85"/>
      <c r="EF46" s="85"/>
      <c r="EG46" s="85"/>
      <c r="EH46" s="85"/>
      <c r="EI46" s="85"/>
      <c r="EJ46" s="85"/>
      <c r="EK46" s="85"/>
      <c r="EL46" s="85"/>
      <c r="EM46" s="85"/>
      <c r="EN46" s="85"/>
      <c r="EO46" s="85"/>
      <c r="EP46" s="85"/>
      <c r="EQ46" s="85"/>
      <c r="ER46" s="85"/>
      <c r="ES46" s="85"/>
      <c r="ET46" s="85"/>
      <c r="EU46" s="85"/>
      <c r="EV46" s="85"/>
      <c r="EW46" s="85"/>
      <c r="EX46" s="85"/>
      <c r="EY46" s="85"/>
      <c r="EZ46" s="85"/>
      <c r="FA46" s="85"/>
      <c r="FB46" s="85"/>
      <c r="FC46" s="85"/>
      <c r="FD46" s="85"/>
      <c r="FE46" s="85"/>
      <c r="FF46" s="85"/>
      <c r="FG46" s="85"/>
      <c r="FH46" s="85"/>
      <c r="FI46" s="85"/>
      <c r="FJ46" s="85"/>
      <c r="FK46" s="85"/>
      <c r="FL46" s="85"/>
      <c r="FM46" s="85"/>
      <c r="FN46" s="85"/>
      <c r="FO46" s="85"/>
      <c r="FP46" s="85"/>
      <c r="FQ46" s="85"/>
      <c r="FR46" s="85"/>
      <c r="FS46" s="85"/>
      <c r="FT46" s="85"/>
      <c r="FU46" s="85"/>
      <c r="FV46" s="85"/>
      <c r="FW46" s="85"/>
      <c r="FX46" s="85"/>
      <c r="FY46" s="85"/>
      <c r="FZ46" s="85"/>
      <c r="GA46" s="85"/>
      <c r="GB46" s="85"/>
      <c r="GC46" s="85"/>
      <c r="GD46" s="85"/>
      <c r="GE46" s="85"/>
      <c r="GF46" s="85"/>
      <c r="GG46" s="85"/>
      <c r="GH46" s="85"/>
      <c r="GI46" s="85"/>
      <c r="GJ46" s="85"/>
      <c r="GK46" s="85"/>
      <c r="GL46" s="85"/>
      <c r="GM46" s="85"/>
      <c r="GN46" s="85"/>
      <c r="GO46" s="85"/>
      <c r="GP46" s="85"/>
      <c r="GQ46" s="85"/>
      <c r="GR46" s="85"/>
      <c r="GS46" s="85"/>
      <c r="GT46" s="85"/>
      <c r="GU46" s="85"/>
      <c r="GV46" s="85"/>
      <c r="GW46" s="85"/>
      <c r="GX46" s="85"/>
      <c r="GY46" s="85"/>
      <c r="GZ46" s="85"/>
      <c r="HA46" s="85"/>
      <c r="HB46" s="85"/>
      <c r="HC46" s="85"/>
      <c r="HD46" s="85"/>
      <c r="HE46" s="85"/>
      <c r="HF46" s="85"/>
    </row>
    <row r="47" spans="1:214" s="70" customFormat="1" ht="13.15" customHeight="1">
      <c r="A47" s="311" t="s">
        <v>187</v>
      </c>
      <c r="B47" s="311"/>
      <c r="C47" s="1482" t="s">
        <v>189</v>
      </c>
      <c r="D47" s="1482"/>
      <c r="E47" s="1482"/>
      <c r="F47" s="1482"/>
      <c r="G47" s="1482"/>
      <c r="H47" s="1482"/>
      <c r="I47" s="1482"/>
      <c r="J47" s="1482"/>
      <c r="K47" s="1482"/>
      <c r="L47" s="85"/>
      <c r="M47" s="71"/>
      <c r="N47" s="71"/>
      <c r="O47" s="85"/>
      <c r="P47" s="87"/>
      <c r="Q47" s="87"/>
      <c r="R47" s="87"/>
      <c r="S47" s="71"/>
      <c r="T47" s="71"/>
      <c r="U47" s="71"/>
      <c r="V47" s="71"/>
      <c r="W47" s="1238"/>
      <c r="X47" s="1238"/>
      <c r="Y47" s="1420"/>
      <c r="Z47" s="1420"/>
      <c r="AA47" s="1238"/>
      <c r="AB47" s="1238"/>
      <c r="AC47" s="1238"/>
      <c r="AD47" s="1238"/>
      <c r="AE47" s="1238"/>
      <c r="AF47" s="1055"/>
      <c r="AG47" s="1055"/>
      <c r="AH47" s="1055"/>
      <c r="AI47" s="1055"/>
      <c r="AJ47" s="1055"/>
      <c r="AK47" s="1055"/>
      <c r="AL47" s="1055"/>
      <c r="AM47" s="273"/>
      <c r="AN47" s="273"/>
      <c r="AO47" s="273"/>
      <c r="AP47" s="1055"/>
      <c r="AQ47" s="1055"/>
      <c r="AR47" s="1055"/>
      <c r="AS47" s="1055"/>
      <c r="AT47" s="1055"/>
      <c r="AU47" s="1055"/>
      <c r="AV47" s="85"/>
      <c r="AW47" s="85"/>
      <c r="AX47" s="85"/>
      <c r="AY47" s="85"/>
      <c r="AZ47" s="85"/>
      <c r="BA47" s="85"/>
      <c r="BB47" s="85"/>
      <c r="BC47" s="85"/>
      <c r="BD47" s="85"/>
      <c r="BE47" s="85"/>
      <c r="BF47" s="85"/>
      <c r="BG47" s="85"/>
      <c r="BH47" s="85"/>
      <c r="BI47" s="85"/>
      <c r="BJ47" s="85"/>
      <c r="BK47" s="85"/>
      <c r="BL47" s="85"/>
      <c r="BM47" s="85"/>
      <c r="BN47" s="85"/>
      <c r="BO47" s="85"/>
      <c r="BP47" s="85"/>
      <c r="BQ47" s="85"/>
      <c r="BR47" s="85"/>
      <c r="BS47" s="85"/>
      <c r="BT47" s="85"/>
      <c r="BU47" s="85"/>
      <c r="BV47" s="85"/>
      <c r="BW47" s="85"/>
      <c r="BX47" s="85"/>
      <c r="BY47" s="85"/>
      <c r="BZ47" s="85"/>
      <c r="CA47" s="85"/>
      <c r="CB47" s="85"/>
      <c r="CC47" s="85"/>
      <c r="CD47" s="85"/>
      <c r="CE47" s="85"/>
      <c r="CF47" s="85"/>
      <c r="CG47" s="85"/>
      <c r="CH47" s="85"/>
      <c r="CI47" s="85"/>
      <c r="CJ47" s="85"/>
      <c r="CK47" s="85"/>
      <c r="CL47" s="85"/>
      <c r="CM47" s="85"/>
      <c r="CN47" s="85"/>
      <c r="CO47" s="85"/>
      <c r="CP47" s="85"/>
      <c r="CQ47" s="85"/>
      <c r="CR47" s="85"/>
      <c r="CS47" s="85"/>
      <c r="CT47" s="85"/>
      <c r="CU47" s="85"/>
      <c r="CV47" s="85"/>
      <c r="CW47" s="85"/>
      <c r="CX47" s="85"/>
      <c r="CY47" s="85"/>
      <c r="CZ47" s="85"/>
      <c r="DA47" s="85"/>
      <c r="DB47" s="85"/>
      <c r="DC47" s="85"/>
      <c r="DD47" s="85"/>
      <c r="DE47" s="85"/>
      <c r="DF47" s="85"/>
      <c r="DG47" s="85"/>
      <c r="DH47" s="85"/>
      <c r="DI47" s="85"/>
      <c r="DJ47" s="85"/>
      <c r="DK47" s="85"/>
      <c r="DL47" s="85"/>
      <c r="DM47" s="85"/>
      <c r="DN47" s="85"/>
      <c r="DO47" s="85"/>
      <c r="DP47" s="85"/>
      <c r="DQ47" s="85"/>
      <c r="DR47" s="85"/>
      <c r="DS47" s="85"/>
      <c r="DT47" s="85"/>
      <c r="DU47" s="85"/>
      <c r="DV47" s="85"/>
      <c r="DW47" s="85"/>
      <c r="DX47" s="85"/>
      <c r="DY47" s="85"/>
      <c r="DZ47" s="85"/>
      <c r="EA47" s="85"/>
      <c r="EB47" s="85"/>
      <c r="EC47" s="85"/>
      <c r="ED47" s="85"/>
      <c r="EE47" s="85"/>
      <c r="EF47" s="85"/>
      <c r="EG47" s="85"/>
      <c r="EH47" s="85"/>
      <c r="EI47" s="85"/>
      <c r="EJ47" s="85"/>
      <c r="EK47" s="85"/>
      <c r="EL47" s="85"/>
      <c r="EM47" s="85"/>
      <c r="EN47" s="85"/>
      <c r="EO47" s="85"/>
      <c r="EP47" s="85"/>
      <c r="EQ47" s="85"/>
      <c r="ER47" s="85"/>
      <c r="ES47" s="85"/>
      <c r="ET47" s="85"/>
      <c r="EU47" s="85"/>
      <c r="EV47" s="85"/>
      <c r="EW47" s="85"/>
      <c r="EX47" s="85"/>
      <c r="EY47" s="85"/>
      <c r="EZ47" s="85"/>
      <c r="FA47" s="85"/>
      <c r="FB47" s="85"/>
      <c r="FC47" s="85"/>
      <c r="FD47" s="85"/>
      <c r="FE47" s="85"/>
      <c r="FF47" s="85"/>
      <c r="FG47" s="85"/>
      <c r="FH47" s="85"/>
      <c r="FI47" s="85"/>
      <c r="FJ47" s="85"/>
      <c r="FK47" s="85"/>
      <c r="FL47" s="85"/>
      <c r="FM47" s="85"/>
      <c r="FN47" s="85"/>
      <c r="FO47" s="85"/>
      <c r="FP47" s="85"/>
      <c r="FQ47" s="85"/>
      <c r="FR47" s="85"/>
      <c r="FS47" s="85"/>
      <c r="FT47" s="85"/>
      <c r="FU47" s="85"/>
      <c r="FV47" s="85"/>
      <c r="FW47" s="85"/>
      <c r="FX47" s="85"/>
      <c r="FY47" s="85"/>
      <c r="FZ47" s="85"/>
      <c r="GA47" s="85"/>
      <c r="GB47" s="85"/>
      <c r="GC47" s="85"/>
      <c r="GD47" s="85"/>
      <c r="GE47" s="85"/>
      <c r="GF47" s="85"/>
      <c r="GG47" s="85"/>
      <c r="GH47" s="85"/>
      <c r="GI47" s="85"/>
      <c r="GJ47" s="85"/>
      <c r="GK47" s="85"/>
      <c r="GL47" s="85"/>
      <c r="GM47" s="85"/>
      <c r="GN47" s="85"/>
      <c r="GO47" s="85"/>
      <c r="GP47" s="85"/>
      <c r="GQ47" s="85"/>
      <c r="GR47" s="85"/>
      <c r="GS47" s="85"/>
      <c r="GT47" s="85"/>
      <c r="GU47" s="85"/>
      <c r="GV47" s="85"/>
      <c r="GW47" s="85"/>
      <c r="GX47" s="85"/>
      <c r="GY47" s="85"/>
      <c r="GZ47" s="85"/>
      <c r="HA47" s="85"/>
      <c r="HB47" s="85"/>
      <c r="HC47" s="85"/>
      <c r="HD47" s="85"/>
      <c r="HE47" s="85"/>
      <c r="HF47" s="85"/>
    </row>
    <row r="48" spans="1:214" ht="13.15" customHeight="1">
      <c r="A48" s="311" t="s">
        <v>188</v>
      </c>
      <c r="B48" s="311"/>
      <c r="C48" s="1482" t="s">
        <v>190</v>
      </c>
      <c r="D48" s="1482"/>
      <c r="E48" s="1482"/>
      <c r="F48" s="1482"/>
      <c r="G48" s="1482"/>
      <c r="H48" s="1482"/>
      <c r="I48" s="1482"/>
      <c r="J48" s="1482"/>
      <c r="K48" s="1482"/>
      <c r="L48" s="8"/>
      <c r="M48" s="10"/>
      <c r="N48" s="13"/>
      <c r="O48" s="8"/>
      <c r="P48" s="11"/>
      <c r="Q48" s="11"/>
      <c r="R48" s="11"/>
      <c r="S48" s="13"/>
      <c r="T48" s="13"/>
      <c r="U48" s="13"/>
      <c r="V48" s="13"/>
    </row>
    <row r="49" spans="1:214" ht="13.15" customHeight="1">
      <c r="A49" s="311" t="s">
        <v>277</v>
      </c>
      <c r="B49" s="311"/>
      <c r="C49" s="1482" t="s">
        <v>191</v>
      </c>
      <c r="D49" s="1482"/>
      <c r="E49" s="1482"/>
      <c r="F49" s="1482"/>
      <c r="G49" s="1482"/>
      <c r="H49" s="1482"/>
      <c r="I49" s="1482"/>
      <c r="J49" s="1482"/>
      <c r="K49" s="1482"/>
      <c r="L49" s="8"/>
      <c r="M49" s="10"/>
      <c r="N49" s="13"/>
      <c r="O49" s="8"/>
      <c r="P49" s="11"/>
      <c r="Q49" s="11"/>
      <c r="R49" s="11"/>
      <c r="S49" s="13"/>
      <c r="T49" s="13"/>
      <c r="U49" s="13"/>
      <c r="V49" s="13"/>
    </row>
    <row r="50" spans="1:214" ht="13.15" customHeight="1">
      <c r="A50" s="318"/>
      <c r="B50" s="318"/>
      <c r="C50" s="78"/>
      <c r="D50" s="78"/>
      <c r="E50" s="136"/>
      <c r="F50" s="136"/>
      <c r="G50" s="136"/>
      <c r="H50" s="136"/>
      <c r="I50" s="136"/>
      <c r="J50" s="136"/>
      <c r="K50" s="86"/>
      <c r="L50" s="8"/>
      <c r="M50" s="10"/>
      <c r="N50" s="13"/>
      <c r="O50" s="8"/>
      <c r="P50" s="11"/>
      <c r="Q50" s="11"/>
      <c r="R50" s="11"/>
      <c r="S50" s="13"/>
      <c r="T50" s="13"/>
      <c r="U50" s="13"/>
      <c r="V50" s="13"/>
    </row>
    <row r="51" spans="1:214" ht="13.15" customHeight="1">
      <c r="A51" s="313"/>
      <c r="B51" s="319"/>
      <c r="C51" s="136"/>
      <c r="D51" s="136"/>
      <c r="E51" s="5"/>
      <c r="F51" s="5"/>
      <c r="G51" s="5"/>
      <c r="H51" s="5"/>
      <c r="I51" s="5"/>
      <c r="J51" s="5"/>
      <c r="K51" s="5"/>
      <c r="L51" s="8"/>
      <c r="M51" s="10"/>
      <c r="N51" s="13"/>
      <c r="O51" s="8"/>
      <c r="P51" s="11"/>
      <c r="Q51" s="11"/>
      <c r="R51" s="11"/>
      <c r="S51" s="13"/>
      <c r="T51" s="13"/>
      <c r="U51" s="13"/>
      <c r="V51" s="13"/>
    </row>
    <row r="52" spans="1:214" ht="13.15" customHeight="1">
      <c r="A52" s="315" t="s">
        <v>213</v>
      </c>
      <c r="B52" s="316"/>
      <c r="C52" s="5"/>
      <c r="D52" s="5"/>
      <c r="E52" s="5"/>
      <c r="F52" s="5"/>
      <c r="G52" s="5"/>
      <c r="H52" s="5"/>
      <c r="I52" s="5"/>
      <c r="J52" s="5"/>
      <c r="K52" s="5"/>
      <c r="L52" s="8"/>
      <c r="M52" s="10"/>
      <c r="N52" s="13"/>
      <c r="O52" s="8"/>
      <c r="P52" s="11"/>
      <c r="Q52" s="11"/>
      <c r="R52" s="11"/>
      <c r="S52" s="13"/>
      <c r="T52" s="13"/>
      <c r="U52" s="13"/>
      <c r="V52" s="13"/>
    </row>
    <row r="53" spans="1:214" ht="12.75" customHeight="1">
      <c r="A53" s="316" t="s">
        <v>211</v>
      </c>
      <c r="B53" s="316"/>
      <c r="C53" s="270"/>
      <c r="D53" s="270"/>
      <c r="E53" s="270"/>
      <c r="F53" s="270"/>
      <c r="G53" s="270"/>
      <c r="H53" s="270"/>
      <c r="I53" s="270"/>
      <c r="J53" s="270"/>
      <c r="K53" s="270"/>
      <c r="L53" s="270"/>
      <c r="M53" s="270"/>
      <c r="N53" s="270"/>
      <c r="O53" s="270"/>
      <c r="P53" s="87"/>
      <c r="Q53" s="87"/>
      <c r="R53" s="87"/>
      <c r="S53" s="85"/>
      <c r="T53" s="85"/>
      <c r="U53" s="85"/>
      <c r="V53" s="85"/>
    </row>
    <row r="54" spans="1:214" s="70" customFormat="1" ht="12.75" customHeight="1">
      <c r="A54" s="316" t="s">
        <v>214</v>
      </c>
      <c r="B54" s="316"/>
      <c r="C54" s="272"/>
      <c r="D54" s="272"/>
      <c r="E54" s="272"/>
      <c r="F54" s="272"/>
      <c r="G54" s="272"/>
      <c r="H54" s="272"/>
      <c r="I54" s="272"/>
      <c r="J54" s="272"/>
      <c r="K54" s="272"/>
      <c r="L54" s="272"/>
      <c r="M54" s="272"/>
      <c r="N54" s="272"/>
      <c r="O54" s="272"/>
      <c r="P54" s="87"/>
      <c r="Q54" s="87"/>
      <c r="R54" s="87"/>
      <c r="S54" s="85"/>
      <c r="T54" s="85"/>
      <c r="U54" s="85"/>
      <c r="V54" s="85"/>
      <c r="W54" s="2068"/>
      <c r="X54" s="1238"/>
      <c r="Y54" s="1420"/>
      <c r="Z54" s="1420"/>
      <c r="AA54" s="1238"/>
      <c r="AB54" s="1238"/>
      <c r="AC54" s="1238"/>
      <c r="AD54" s="1238"/>
      <c r="AE54" s="1238"/>
      <c r="AF54" s="1055"/>
      <c r="AG54" s="1055"/>
      <c r="AH54" s="1055"/>
      <c r="AI54" s="1055"/>
      <c r="AJ54" s="1055"/>
      <c r="AK54" s="1055"/>
      <c r="AL54" s="1055"/>
      <c r="AM54" s="273"/>
      <c r="AN54" s="273"/>
      <c r="AO54" s="273"/>
      <c r="AP54" s="1055"/>
      <c r="AQ54" s="1055"/>
      <c r="AR54" s="1055"/>
      <c r="AS54" s="1055"/>
      <c r="AT54" s="1055"/>
      <c r="AU54" s="1055"/>
      <c r="AV54" s="85"/>
      <c r="AW54" s="85"/>
      <c r="AX54" s="85"/>
      <c r="AY54" s="85"/>
      <c r="AZ54" s="85"/>
      <c r="BA54" s="85"/>
      <c r="BB54" s="85"/>
      <c r="BC54" s="85"/>
      <c r="BD54" s="85"/>
      <c r="BE54" s="85"/>
      <c r="BF54" s="85"/>
      <c r="BG54" s="85"/>
      <c r="BH54" s="85"/>
      <c r="BI54" s="85"/>
      <c r="BJ54" s="85"/>
      <c r="BK54" s="85"/>
      <c r="BL54" s="85"/>
      <c r="BM54" s="85"/>
      <c r="BN54" s="85"/>
      <c r="BO54" s="85"/>
      <c r="BP54" s="85"/>
      <c r="BQ54" s="85"/>
      <c r="BR54" s="85"/>
      <c r="BS54" s="85"/>
      <c r="BT54" s="85"/>
      <c r="BU54" s="85"/>
      <c r="BV54" s="85"/>
      <c r="BW54" s="85"/>
      <c r="BX54" s="85"/>
      <c r="BY54" s="85"/>
      <c r="BZ54" s="85"/>
      <c r="CA54" s="85"/>
      <c r="CB54" s="85"/>
      <c r="CC54" s="85"/>
      <c r="CD54" s="85"/>
      <c r="CE54" s="85"/>
      <c r="CF54" s="85"/>
      <c r="CG54" s="85"/>
      <c r="CH54" s="85"/>
      <c r="CI54" s="85"/>
      <c r="CJ54" s="85"/>
      <c r="CK54" s="85"/>
      <c r="CL54" s="85"/>
      <c r="CM54" s="85"/>
      <c r="CN54" s="85"/>
      <c r="CO54" s="85"/>
      <c r="CP54" s="85"/>
      <c r="CQ54" s="85"/>
      <c r="CR54" s="85"/>
      <c r="CS54" s="85"/>
      <c r="CT54" s="85"/>
      <c r="CU54" s="85"/>
      <c r="CV54" s="85"/>
      <c r="CW54" s="85"/>
      <c r="CX54" s="85"/>
      <c r="CY54" s="85"/>
      <c r="CZ54" s="85"/>
      <c r="DA54" s="85"/>
      <c r="DB54" s="85"/>
      <c r="DC54" s="85"/>
      <c r="DD54" s="85"/>
      <c r="DE54" s="85"/>
      <c r="DF54" s="85"/>
      <c r="DG54" s="85"/>
      <c r="DH54" s="85"/>
      <c r="DI54" s="85"/>
      <c r="DJ54" s="85"/>
      <c r="DK54" s="85"/>
      <c r="DL54" s="85"/>
      <c r="DM54" s="85"/>
      <c r="DN54" s="85"/>
      <c r="DO54" s="85"/>
      <c r="DP54" s="85"/>
      <c r="DQ54" s="85"/>
      <c r="DR54" s="85"/>
      <c r="DS54" s="85"/>
      <c r="DT54" s="85"/>
      <c r="DU54" s="85"/>
      <c r="DV54" s="85"/>
      <c r="DW54" s="85"/>
      <c r="DX54" s="85"/>
      <c r="DY54" s="85"/>
      <c r="DZ54" s="85"/>
      <c r="EA54" s="85"/>
      <c r="EB54" s="85"/>
      <c r="EC54" s="85"/>
      <c r="ED54" s="85"/>
      <c r="EE54" s="85"/>
      <c r="EF54" s="85"/>
      <c r="EG54" s="85"/>
      <c r="EH54" s="85"/>
      <c r="EI54" s="85"/>
      <c r="EJ54" s="85"/>
      <c r="EK54" s="85"/>
      <c r="EL54" s="85"/>
      <c r="EM54" s="85"/>
      <c r="EN54" s="85"/>
      <c r="EO54" s="85"/>
      <c r="EP54" s="85"/>
      <c r="EQ54" s="85"/>
      <c r="ER54" s="85"/>
      <c r="ES54" s="85"/>
      <c r="ET54" s="85"/>
      <c r="EU54" s="85"/>
      <c r="EV54" s="85"/>
      <c r="EW54" s="85"/>
      <c r="EX54" s="85"/>
      <c r="EY54" s="85"/>
      <c r="EZ54" s="85"/>
      <c r="FA54" s="85"/>
      <c r="FB54" s="85"/>
      <c r="FC54" s="85"/>
      <c r="FD54" s="85"/>
      <c r="FE54" s="85"/>
      <c r="FF54" s="85"/>
      <c r="FG54" s="85"/>
      <c r="FH54" s="85"/>
      <c r="FI54" s="85"/>
      <c r="FJ54" s="85"/>
      <c r="FK54" s="85"/>
      <c r="FL54" s="85"/>
      <c r="FM54" s="85"/>
      <c r="FN54" s="85"/>
      <c r="FO54" s="85"/>
      <c r="FP54" s="85"/>
      <c r="FQ54" s="85"/>
      <c r="FR54" s="85"/>
      <c r="FS54" s="85"/>
      <c r="FT54" s="85"/>
      <c r="FU54" s="85"/>
      <c r="FV54" s="85"/>
      <c r="FW54" s="85"/>
      <c r="FX54" s="85"/>
      <c r="FY54" s="85"/>
      <c r="FZ54" s="85"/>
      <c r="GA54" s="85"/>
      <c r="GB54" s="85"/>
      <c r="GC54" s="85"/>
      <c r="GD54" s="85"/>
      <c r="GE54" s="85"/>
      <c r="GF54" s="85"/>
      <c r="GG54" s="85"/>
      <c r="GH54" s="85"/>
      <c r="GI54" s="85"/>
      <c r="GJ54" s="85"/>
      <c r="GK54" s="85"/>
      <c r="GL54" s="85"/>
      <c r="GM54" s="85"/>
      <c r="GN54" s="85"/>
      <c r="GO54" s="85"/>
      <c r="GP54" s="85"/>
      <c r="GQ54" s="85"/>
      <c r="GR54" s="85"/>
      <c r="GS54" s="85"/>
      <c r="GT54" s="85"/>
      <c r="GU54" s="85"/>
      <c r="GV54" s="85"/>
      <c r="GW54" s="85"/>
      <c r="GX54" s="85"/>
      <c r="GY54" s="85"/>
      <c r="GZ54" s="85"/>
      <c r="HA54" s="85"/>
      <c r="HB54" s="85"/>
      <c r="HC54" s="85"/>
      <c r="HD54" s="85"/>
      <c r="HE54" s="85"/>
      <c r="HF54" s="85"/>
    </row>
    <row r="55" spans="1:214" s="70" customFormat="1" ht="12.75" customHeight="1">
      <c r="A55" s="313"/>
      <c r="B55" s="320"/>
      <c r="C55" s="272"/>
      <c r="D55" s="272"/>
      <c r="E55" s="272"/>
      <c r="F55" s="272"/>
      <c r="G55" s="272"/>
      <c r="H55" s="272"/>
      <c r="I55" s="272"/>
      <c r="J55" s="272"/>
      <c r="K55" s="272"/>
      <c r="L55" s="272"/>
      <c r="M55" s="272"/>
      <c r="N55" s="272"/>
      <c r="O55" s="272"/>
      <c r="P55" s="1056"/>
      <c r="Q55" s="1056"/>
      <c r="R55" s="1056"/>
      <c r="S55" s="270"/>
      <c r="T55" s="270"/>
      <c r="U55" s="270"/>
      <c r="V55" s="85"/>
      <c r="W55" s="2068"/>
      <c r="X55" s="1238"/>
      <c r="Y55" s="1420"/>
      <c r="Z55" s="1420"/>
      <c r="AA55" s="1238"/>
      <c r="AB55" s="1238"/>
      <c r="AC55" s="1238"/>
      <c r="AD55" s="1238"/>
      <c r="AE55" s="1238"/>
      <c r="AF55" s="1055"/>
      <c r="AG55" s="1055"/>
      <c r="AH55" s="1055"/>
      <c r="AI55" s="1055"/>
      <c r="AJ55" s="1055"/>
      <c r="AK55" s="1055"/>
      <c r="AL55" s="1055"/>
      <c r="AM55" s="273"/>
      <c r="AN55" s="273"/>
      <c r="AO55" s="273"/>
      <c r="AP55" s="1055"/>
      <c r="AQ55" s="1055"/>
      <c r="AR55" s="1055"/>
      <c r="AS55" s="1055"/>
      <c r="AT55" s="1055"/>
      <c r="AU55" s="1055"/>
      <c r="AV55" s="85"/>
      <c r="AW55" s="85"/>
      <c r="AX55" s="85"/>
      <c r="AY55" s="85"/>
      <c r="AZ55" s="85"/>
      <c r="BA55" s="85"/>
      <c r="BB55" s="85"/>
      <c r="BC55" s="85"/>
      <c r="BD55" s="85"/>
      <c r="BE55" s="85"/>
      <c r="BF55" s="85"/>
      <c r="BG55" s="85"/>
      <c r="BH55" s="85"/>
      <c r="BI55" s="85"/>
      <c r="BJ55" s="85"/>
      <c r="BK55" s="85"/>
      <c r="BL55" s="85"/>
      <c r="BM55" s="85"/>
      <c r="BN55" s="85"/>
      <c r="BO55" s="85"/>
      <c r="BP55" s="85"/>
      <c r="BQ55" s="85"/>
      <c r="BR55" s="85"/>
      <c r="BS55" s="85"/>
      <c r="BT55" s="85"/>
      <c r="BU55" s="85"/>
      <c r="BV55" s="85"/>
      <c r="BW55" s="85"/>
      <c r="BX55" s="85"/>
      <c r="BY55" s="85"/>
      <c r="BZ55" s="85"/>
      <c r="CA55" s="85"/>
      <c r="CB55" s="85"/>
      <c r="CC55" s="85"/>
      <c r="CD55" s="85"/>
      <c r="CE55" s="85"/>
      <c r="CF55" s="85"/>
      <c r="CG55" s="85"/>
      <c r="CH55" s="85"/>
      <c r="CI55" s="85"/>
      <c r="CJ55" s="85"/>
      <c r="CK55" s="85"/>
      <c r="CL55" s="85"/>
      <c r="CM55" s="85"/>
      <c r="CN55" s="85"/>
      <c r="CO55" s="85"/>
      <c r="CP55" s="85"/>
      <c r="CQ55" s="85"/>
      <c r="CR55" s="85"/>
      <c r="CS55" s="85"/>
      <c r="CT55" s="85"/>
      <c r="CU55" s="85"/>
      <c r="CV55" s="85"/>
      <c r="CW55" s="85"/>
      <c r="CX55" s="85"/>
      <c r="CY55" s="85"/>
      <c r="CZ55" s="85"/>
      <c r="DA55" s="85"/>
      <c r="DB55" s="85"/>
      <c r="DC55" s="85"/>
      <c r="DD55" s="85"/>
      <c r="DE55" s="85"/>
      <c r="DF55" s="85"/>
      <c r="DG55" s="85"/>
      <c r="DH55" s="85"/>
      <c r="DI55" s="85"/>
      <c r="DJ55" s="85"/>
      <c r="DK55" s="85"/>
      <c r="DL55" s="85"/>
      <c r="DM55" s="85"/>
      <c r="DN55" s="85"/>
      <c r="DO55" s="85"/>
      <c r="DP55" s="85"/>
      <c r="DQ55" s="85"/>
      <c r="DR55" s="85"/>
      <c r="DS55" s="85"/>
      <c r="DT55" s="85"/>
      <c r="DU55" s="85"/>
      <c r="DV55" s="85"/>
      <c r="DW55" s="85"/>
      <c r="DX55" s="85"/>
      <c r="DY55" s="85"/>
      <c r="DZ55" s="85"/>
      <c r="EA55" s="85"/>
      <c r="EB55" s="85"/>
      <c r="EC55" s="85"/>
      <c r="ED55" s="85"/>
      <c r="EE55" s="85"/>
      <c r="EF55" s="85"/>
      <c r="EG55" s="85"/>
      <c r="EH55" s="85"/>
      <c r="EI55" s="85"/>
      <c r="EJ55" s="85"/>
      <c r="EK55" s="85"/>
      <c r="EL55" s="85"/>
      <c r="EM55" s="85"/>
      <c r="EN55" s="85"/>
      <c r="EO55" s="85"/>
      <c r="EP55" s="85"/>
      <c r="EQ55" s="85"/>
      <c r="ER55" s="85"/>
      <c r="ES55" s="85"/>
      <c r="ET55" s="85"/>
      <c r="EU55" s="85"/>
      <c r="EV55" s="85"/>
      <c r="EW55" s="85"/>
      <c r="EX55" s="85"/>
      <c r="EY55" s="85"/>
      <c r="EZ55" s="85"/>
      <c r="FA55" s="85"/>
      <c r="FB55" s="85"/>
      <c r="FC55" s="85"/>
      <c r="FD55" s="85"/>
      <c r="FE55" s="85"/>
      <c r="FF55" s="85"/>
      <c r="FG55" s="85"/>
      <c r="FH55" s="85"/>
      <c r="FI55" s="85"/>
      <c r="FJ55" s="85"/>
      <c r="FK55" s="85"/>
      <c r="FL55" s="85"/>
      <c r="FM55" s="85"/>
      <c r="FN55" s="85"/>
      <c r="FO55" s="85"/>
      <c r="FP55" s="85"/>
      <c r="FQ55" s="85"/>
      <c r="FR55" s="85"/>
      <c r="FS55" s="85"/>
      <c r="FT55" s="85"/>
      <c r="FU55" s="85"/>
      <c r="FV55" s="85"/>
      <c r="FW55" s="85"/>
      <c r="FX55" s="85"/>
      <c r="FY55" s="85"/>
      <c r="FZ55" s="85"/>
      <c r="GA55" s="85"/>
      <c r="GB55" s="85"/>
      <c r="GC55" s="85"/>
      <c r="GD55" s="85"/>
      <c r="GE55" s="85"/>
      <c r="GF55" s="85"/>
      <c r="GG55" s="85"/>
      <c r="GH55" s="85"/>
      <c r="GI55" s="85"/>
      <c r="GJ55" s="85"/>
      <c r="GK55" s="85"/>
      <c r="GL55" s="85"/>
      <c r="GM55" s="85"/>
      <c r="GN55" s="85"/>
      <c r="GO55" s="85"/>
      <c r="GP55" s="85"/>
      <c r="GQ55" s="85"/>
      <c r="GR55" s="85"/>
      <c r="GS55" s="85"/>
      <c r="GT55" s="85"/>
      <c r="GU55" s="85"/>
      <c r="GV55" s="85"/>
      <c r="GW55" s="85"/>
      <c r="GX55" s="85"/>
      <c r="GY55" s="85"/>
      <c r="GZ55" s="85"/>
      <c r="HA55" s="85"/>
      <c r="HB55" s="85"/>
      <c r="HC55" s="85"/>
      <c r="HD55" s="85"/>
      <c r="HE55" s="85"/>
      <c r="HF55" s="85"/>
    </row>
    <row r="56" spans="1:214" ht="13.15" customHeight="1">
      <c r="A56" s="332" t="s">
        <v>223</v>
      </c>
      <c r="B56" s="333"/>
      <c r="C56" s="5"/>
      <c r="D56" s="5"/>
      <c r="E56" s="4"/>
      <c r="F56" s="4"/>
      <c r="G56" s="4"/>
      <c r="H56" s="4"/>
      <c r="I56" s="4"/>
      <c r="J56" s="4"/>
      <c r="K56" s="4"/>
      <c r="L56" s="8"/>
      <c r="M56" s="10"/>
      <c r="N56" s="13"/>
      <c r="O56" s="8"/>
      <c r="P56" s="11"/>
      <c r="Q56" s="11"/>
      <c r="R56" s="11"/>
      <c r="S56" s="13"/>
      <c r="T56" s="13"/>
      <c r="U56" s="13"/>
      <c r="V56" s="13"/>
    </row>
    <row r="57" spans="1:214" s="85" customFormat="1">
      <c r="A57" s="313"/>
      <c r="B57" s="317"/>
      <c r="C57" s="71"/>
      <c r="D57" s="71"/>
      <c r="E57" s="71"/>
      <c r="F57" s="71"/>
      <c r="G57" s="71"/>
      <c r="H57" s="71"/>
      <c r="I57" s="71"/>
      <c r="J57" s="71"/>
      <c r="K57" s="71"/>
      <c r="L57" s="71"/>
      <c r="M57" s="71"/>
      <c r="N57" s="334"/>
      <c r="O57" s="72"/>
      <c r="P57" s="71"/>
      <c r="Q57" s="71"/>
      <c r="R57" s="71"/>
      <c r="S57" s="71"/>
      <c r="T57" s="71"/>
      <c r="U57" s="71"/>
      <c r="V57" s="71"/>
      <c r="W57" s="246"/>
      <c r="X57" s="246"/>
      <c r="Y57" s="1237"/>
      <c r="Z57" s="1237"/>
      <c r="AA57" s="246"/>
      <c r="AB57" s="246"/>
      <c r="AC57" s="1238"/>
      <c r="AD57" s="1238"/>
      <c r="AE57" s="1238"/>
      <c r="AF57" s="1055"/>
      <c r="AG57" s="1055"/>
      <c r="AH57" s="1055"/>
      <c r="AI57" s="1055"/>
      <c r="AJ57" s="1055"/>
      <c r="AK57" s="1055"/>
      <c r="AL57" s="1055"/>
      <c r="AM57" s="273"/>
      <c r="AN57" s="273"/>
      <c r="AO57" s="273"/>
      <c r="AP57" s="1055"/>
      <c r="AQ57" s="1055"/>
      <c r="AR57" s="1055"/>
      <c r="AS57" s="1055"/>
      <c r="AT57" s="1055"/>
      <c r="AU57" s="1055"/>
    </row>
    <row r="58" spans="1:214" ht="13.15" customHeight="1">
      <c r="A58" s="1511" t="str">
        <f>Info!$C$8&amp;" ("&amp;Info!$A$8&amp;")"</f>
        <v>Version: 2021_V2.1 (Excel-Version vom 18.03.2024)</v>
      </c>
      <c r="B58" s="1511"/>
      <c r="C58" s="4"/>
      <c r="D58" s="4"/>
      <c r="E58" s="4"/>
      <c r="F58" s="4"/>
      <c r="G58" s="4"/>
      <c r="H58" s="4"/>
      <c r="I58" s="4"/>
      <c r="J58" s="4"/>
      <c r="K58" s="4"/>
      <c r="L58" s="8"/>
      <c r="M58" s="10"/>
      <c r="N58" s="13"/>
      <c r="O58" s="8"/>
      <c r="P58" s="11"/>
      <c r="Q58" s="11"/>
      <c r="R58" s="11"/>
      <c r="S58" s="13"/>
      <c r="T58" s="13"/>
      <c r="U58" s="13"/>
      <c r="V58" s="13"/>
    </row>
    <row r="59" spans="1:214" ht="13.15" customHeight="1">
      <c r="B59" s="66"/>
      <c r="C59" s="4"/>
      <c r="D59" s="4"/>
      <c r="E59" s="4"/>
      <c r="F59" s="4"/>
      <c r="G59" s="4"/>
      <c r="H59" s="4"/>
      <c r="I59" s="4"/>
      <c r="J59" s="4"/>
      <c r="K59" s="4"/>
      <c r="L59" s="8"/>
      <c r="M59" s="10"/>
      <c r="N59" s="13"/>
      <c r="O59" s="8"/>
      <c r="P59" s="11"/>
      <c r="Q59" s="11"/>
      <c r="R59" s="11"/>
      <c r="S59" s="13"/>
      <c r="T59" s="13"/>
      <c r="U59" s="13"/>
      <c r="V59" s="13"/>
    </row>
    <row r="60" spans="1:214" ht="13.15" customHeight="1">
      <c r="B60" s="66"/>
      <c r="C60" s="4"/>
      <c r="D60" s="4"/>
      <c r="E60" s="4"/>
      <c r="F60" s="4"/>
      <c r="G60" s="4"/>
      <c r="H60" s="4"/>
      <c r="I60" s="4"/>
      <c r="J60" s="4"/>
      <c r="K60" s="4"/>
      <c r="L60" s="8"/>
      <c r="M60" s="10"/>
      <c r="N60" s="13"/>
      <c r="O60" s="8"/>
      <c r="P60" s="11"/>
      <c r="Q60" s="11"/>
      <c r="R60" s="11"/>
      <c r="S60" s="13"/>
      <c r="T60" s="13"/>
      <c r="U60" s="13"/>
      <c r="V60" s="13"/>
      <c r="W60" s="1238">
        <f>SUM(W10:W59)</f>
        <v>0</v>
      </c>
      <c r="Z60" s="1420">
        <f>ROUNDUP(SUM(Z11:Z59),0)</f>
        <v>0</v>
      </c>
    </row>
    <row r="61" spans="1:214" ht="13.15" customHeight="1">
      <c r="B61" s="66"/>
      <c r="C61" s="4"/>
      <c r="D61" s="4"/>
      <c r="E61" s="4"/>
      <c r="F61" s="4"/>
      <c r="G61" s="4"/>
      <c r="H61" s="4"/>
      <c r="I61" s="4"/>
      <c r="J61" s="4"/>
      <c r="K61" s="4"/>
      <c r="L61" s="8"/>
      <c r="M61" s="10"/>
      <c r="N61" s="13"/>
      <c r="O61" s="8"/>
      <c r="P61" s="11"/>
      <c r="Q61" s="11"/>
      <c r="R61" s="11"/>
      <c r="S61" s="13"/>
      <c r="T61" s="13"/>
      <c r="U61" s="13"/>
      <c r="V61" s="13"/>
    </row>
    <row r="62" spans="1:214" ht="13.15" customHeight="1">
      <c r="B62" s="66"/>
      <c r="C62" s="4"/>
      <c r="D62" s="4"/>
      <c r="E62" s="4"/>
      <c r="F62" s="4"/>
      <c r="G62" s="4"/>
      <c r="H62" s="4"/>
      <c r="I62" s="4"/>
      <c r="J62" s="4"/>
      <c r="K62" s="4"/>
      <c r="L62" s="8"/>
      <c r="M62" s="10"/>
      <c r="N62" s="13"/>
      <c r="O62" s="8"/>
      <c r="P62" s="11"/>
      <c r="Q62" s="11"/>
      <c r="R62" s="11"/>
      <c r="S62" s="13"/>
      <c r="T62" s="13"/>
      <c r="U62" s="13"/>
      <c r="V62" s="13"/>
    </row>
    <row r="63" spans="1:214" ht="13.15" customHeight="1">
      <c r="B63" s="66"/>
      <c r="C63" s="4"/>
      <c r="D63" s="4"/>
      <c r="E63" s="4"/>
      <c r="F63" s="4"/>
      <c r="G63" s="4"/>
      <c r="H63" s="4"/>
      <c r="I63" s="4"/>
      <c r="J63" s="4"/>
      <c r="K63" s="4"/>
      <c r="L63" s="8"/>
      <c r="M63" s="10"/>
      <c r="N63" s="13"/>
      <c r="O63" s="8"/>
      <c r="P63" s="11"/>
      <c r="Q63" s="11"/>
      <c r="R63" s="11"/>
      <c r="S63" s="13"/>
      <c r="T63" s="13"/>
      <c r="U63" s="13"/>
      <c r="V63" s="13"/>
    </row>
    <row r="64" spans="1:214" ht="13.15" customHeight="1">
      <c r="B64" s="66"/>
      <c r="C64" s="4"/>
      <c r="D64" s="4"/>
      <c r="E64" s="4"/>
      <c r="F64" s="4"/>
      <c r="G64" s="4"/>
      <c r="H64" s="4"/>
      <c r="I64" s="4"/>
      <c r="J64" s="4"/>
      <c r="K64" s="4"/>
      <c r="L64" s="8"/>
      <c r="M64" s="10"/>
      <c r="N64" s="13"/>
      <c r="O64" s="8"/>
      <c r="P64" s="11"/>
      <c r="Q64" s="11"/>
      <c r="R64" s="11"/>
      <c r="S64" s="13"/>
      <c r="T64" s="13"/>
      <c r="U64" s="13"/>
      <c r="V64" s="13"/>
    </row>
    <row r="65" spans="2:22" ht="13.15" customHeight="1">
      <c r="B65" s="66"/>
      <c r="C65" s="4"/>
      <c r="D65" s="4"/>
      <c r="E65" s="4"/>
      <c r="F65" s="4"/>
      <c r="G65" s="4"/>
      <c r="H65" s="4"/>
      <c r="I65" s="4"/>
      <c r="J65" s="4"/>
      <c r="K65" s="4"/>
      <c r="L65" s="8"/>
      <c r="M65" s="10"/>
      <c r="N65" s="13"/>
      <c r="O65" s="8"/>
      <c r="P65" s="11"/>
      <c r="Q65" s="11"/>
      <c r="R65" s="11"/>
      <c r="S65" s="13"/>
      <c r="T65" s="13"/>
      <c r="U65" s="13"/>
      <c r="V65" s="13"/>
    </row>
    <row r="66" spans="2:22" ht="13.15" customHeight="1">
      <c r="B66" s="66"/>
      <c r="C66" s="4"/>
      <c r="D66" s="4"/>
      <c r="E66" s="4"/>
      <c r="F66" s="4"/>
      <c r="G66" s="4"/>
      <c r="H66" s="4"/>
      <c r="I66" s="4"/>
      <c r="J66" s="4"/>
      <c r="K66" s="4"/>
      <c r="L66" s="8"/>
      <c r="M66" s="10"/>
      <c r="N66" s="13"/>
      <c r="O66" s="8"/>
      <c r="P66" s="11"/>
      <c r="Q66" s="11"/>
      <c r="R66" s="11"/>
      <c r="S66" s="13"/>
      <c r="T66" s="13"/>
      <c r="U66" s="13"/>
      <c r="V66" s="13"/>
    </row>
    <row r="67" spans="2:22" ht="13.15" customHeight="1">
      <c r="B67" s="66"/>
      <c r="C67" s="4"/>
      <c r="D67" s="4"/>
      <c r="E67" s="4"/>
      <c r="F67" s="4"/>
      <c r="G67" s="4"/>
      <c r="H67" s="4"/>
      <c r="I67" s="4"/>
      <c r="J67" s="4"/>
      <c r="K67" s="4"/>
      <c r="L67" s="8"/>
      <c r="M67" s="10"/>
      <c r="N67" s="13"/>
      <c r="O67" s="8"/>
      <c r="P67" s="11"/>
      <c r="Q67" s="11"/>
      <c r="R67" s="11"/>
      <c r="S67" s="13"/>
      <c r="T67" s="13"/>
      <c r="U67" s="13"/>
      <c r="V67" s="13"/>
    </row>
    <row r="68" spans="2:22" ht="13.15" customHeight="1">
      <c r="B68" s="66"/>
      <c r="C68" s="4"/>
      <c r="D68" s="4"/>
      <c r="E68" s="4"/>
      <c r="F68" s="4"/>
      <c r="G68" s="4"/>
      <c r="H68" s="4"/>
      <c r="I68" s="4"/>
      <c r="J68" s="4"/>
      <c r="K68" s="4"/>
      <c r="L68" s="8"/>
      <c r="M68" s="10"/>
      <c r="N68" s="13"/>
      <c r="O68" s="8"/>
      <c r="P68" s="11"/>
      <c r="Q68" s="11"/>
      <c r="R68" s="11"/>
      <c r="S68" s="13"/>
      <c r="T68" s="13"/>
      <c r="U68" s="13"/>
      <c r="V68" s="13"/>
    </row>
    <row r="69" spans="2:22" ht="13.15" customHeight="1">
      <c r="B69" s="66"/>
      <c r="C69" s="4"/>
      <c r="D69" s="4"/>
      <c r="E69" s="4"/>
      <c r="F69" s="4"/>
      <c r="G69" s="4"/>
      <c r="H69" s="4"/>
      <c r="I69" s="4"/>
      <c r="J69" s="4"/>
      <c r="K69" s="4"/>
      <c r="L69" s="8"/>
      <c r="M69" s="10"/>
      <c r="N69" s="13"/>
      <c r="O69" s="8"/>
      <c r="P69" s="11"/>
      <c r="Q69" s="11"/>
      <c r="R69" s="11"/>
      <c r="S69" s="13"/>
      <c r="T69" s="13"/>
      <c r="U69" s="13"/>
      <c r="V69" s="13"/>
    </row>
    <row r="70" spans="2:22" ht="13.15" customHeight="1">
      <c r="B70" s="66"/>
      <c r="C70" s="4"/>
      <c r="D70" s="4"/>
      <c r="E70" s="4"/>
      <c r="F70" s="4"/>
      <c r="G70" s="4"/>
      <c r="H70" s="4"/>
      <c r="I70" s="4"/>
      <c r="J70" s="4"/>
      <c r="K70" s="4"/>
      <c r="L70" s="8"/>
      <c r="M70" s="10"/>
      <c r="N70" s="13"/>
      <c r="O70" s="8"/>
      <c r="P70" s="11"/>
      <c r="Q70" s="11"/>
      <c r="R70" s="11"/>
      <c r="S70" s="13"/>
      <c r="T70" s="13"/>
      <c r="U70" s="13"/>
      <c r="V70" s="13"/>
    </row>
    <row r="71" spans="2:22" ht="13.15" customHeight="1">
      <c r="B71" s="66"/>
      <c r="C71" s="4"/>
      <c r="D71" s="4"/>
      <c r="E71" s="4"/>
      <c r="F71" s="4"/>
      <c r="G71" s="4"/>
      <c r="H71" s="4"/>
      <c r="I71" s="4"/>
      <c r="J71" s="4"/>
      <c r="K71" s="4"/>
      <c r="L71" s="8"/>
      <c r="M71" s="10"/>
      <c r="N71" s="13"/>
      <c r="O71" s="8"/>
      <c r="P71" s="11"/>
      <c r="Q71" s="11"/>
      <c r="R71" s="11"/>
      <c r="S71" s="13"/>
      <c r="T71" s="13"/>
      <c r="U71" s="13"/>
      <c r="V71" s="13"/>
    </row>
    <row r="72" spans="2:22" ht="13.15" customHeight="1">
      <c r="B72" s="66"/>
      <c r="C72" s="4"/>
      <c r="D72" s="4"/>
      <c r="E72" s="4"/>
      <c r="F72" s="4"/>
      <c r="G72" s="4"/>
      <c r="H72" s="4"/>
      <c r="I72" s="4"/>
      <c r="J72" s="4"/>
      <c r="K72" s="4"/>
      <c r="L72" s="8"/>
      <c r="M72" s="10"/>
      <c r="N72" s="13"/>
      <c r="O72" s="8"/>
      <c r="P72" s="11"/>
      <c r="Q72" s="11"/>
      <c r="R72" s="11"/>
      <c r="S72" s="13"/>
      <c r="T72" s="13"/>
      <c r="U72" s="13"/>
      <c r="V72" s="13"/>
    </row>
    <row r="73" spans="2:22" ht="13.15" customHeight="1">
      <c r="B73" s="66"/>
      <c r="C73" s="4"/>
      <c r="D73" s="4"/>
      <c r="E73" s="4"/>
      <c r="F73" s="4"/>
      <c r="G73" s="4"/>
      <c r="H73" s="4"/>
      <c r="I73" s="4"/>
      <c r="J73" s="4"/>
      <c r="K73" s="4"/>
      <c r="L73" s="8"/>
      <c r="M73" s="10"/>
      <c r="N73" s="13"/>
      <c r="O73" s="8"/>
      <c r="P73" s="11"/>
      <c r="Q73" s="11"/>
      <c r="R73" s="11"/>
      <c r="S73" s="13"/>
      <c r="T73" s="13"/>
      <c r="U73" s="13"/>
      <c r="V73" s="13"/>
    </row>
    <row r="74" spans="2:22" ht="13.15" customHeight="1">
      <c r="B74" s="66"/>
      <c r="C74" s="4"/>
      <c r="D74" s="4"/>
      <c r="E74" s="4"/>
      <c r="F74" s="4"/>
      <c r="G74" s="4"/>
      <c r="H74" s="4"/>
      <c r="I74" s="4"/>
      <c r="J74" s="4"/>
      <c r="K74" s="4"/>
      <c r="L74" s="8"/>
      <c r="M74" s="10"/>
      <c r="N74" s="13"/>
      <c r="O74" s="8"/>
      <c r="P74" s="11"/>
      <c r="Q74" s="11"/>
      <c r="R74" s="11"/>
      <c r="S74" s="13"/>
      <c r="T74" s="13"/>
      <c r="U74" s="13"/>
      <c r="V74" s="13"/>
    </row>
    <row r="75" spans="2:22" ht="13.15" customHeight="1">
      <c r="B75" s="66"/>
      <c r="C75" s="4"/>
      <c r="D75" s="4"/>
      <c r="E75" s="4"/>
      <c r="F75" s="4"/>
      <c r="G75" s="4"/>
      <c r="H75" s="4"/>
      <c r="I75" s="4"/>
      <c r="J75" s="4"/>
      <c r="K75" s="4"/>
      <c r="L75" s="8"/>
      <c r="M75" s="10"/>
      <c r="N75" s="13"/>
      <c r="O75" s="8"/>
      <c r="P75" s="11"/>
      <c r="Q75" s="11"/>
      <c r="R75" s="11"/>
      <c r="S75" s="13"/>
      <c r="T75" s="13"/>
      <c r="U75" s="13"/>
      <c r="V75" s="13"/>
    </row>
    <row r="76" spans="2:22" ht="13.15" customHeight="1">
      <c r="B76" s="66"/>
      <c r="C76" s="4"/>
      <c r="D76" s="4"/>
      <c r="E76" s="4"/>
      <c r="F76" s="4"/>
      <c r="G76" s="4"/>
      <c r="H76" s="4"/>
      <c r="I76" s="4"/>
      <c r="J76" s="4"/>
      <c r="K76" s="4"/>
      <c r="L76" s="8"/>
      <c r="M76" s="10"/>
      <c r="N76" s="13"/>
      <c r="O76" s="8"/>
      <c r="P76" s="11"/>
      <c r="Q76" s="11"/>
      <c r="R76" s="11"/>
      <c r="S76" s="13"/>
      <c r="T76" s="13"/>
      <c r="U76" s="13"/>
      <c r="V76" s="13"/>
    </row>
    <row r="77" spans="2:22" ht="13.15" customHeight="1">
      <c r="B77" s="66"/>
      <c r="C77" s="4"/>
      <c r="D77" s="4"/>
      <c r="E77" s="4"/>
      <c r="F77" s="4"/>
      <c r="G77" s="4"/>
      <c r="H77" s="4"/>
      <c r="I77" s="4"/>
      <c r="J77" s="4"/>
      <c r="K77" s="4"/>
      <c r="L77" s="8"/>
      <c r="M77" s="10"/>
      <c r="N77" s="13"/>
      <c r="O77" s="8"/>
      <c r="P77" s="11"/>
      <c r="Q77" s="11"/>
      <c r="R77" s="11"/>
      <c r="S77" s="13"/>
      <c r="T77" s="13"/>
      <c r="U77" s="13"/>
      <c r="V77" s="13"/>
    </row>
    <row r="78" spans="2:22" ht="13.15" customHeight="1">
      <c r="B78" s="66"/>
      <c r="C78" s="4"/>
      <c r="D78" s="4"/>
      <c r="E78" s="4"/>
      <c r="F78" s="4"/>
      <c r="G78" s="4"/>
      <c r="H78" s="4"/>
      <c r="I78" s="4"/>
      <c r="J78" s="4"/>
      <c r="K78" s="4"/>
      <c r="L78" s="8"/>
      <c r="M78" s="10"/>
      <c r="N78" s="13"/>
      <c r="O78" s="8"/>
      <c r="P78" s="11"/>
      <c r="Q78" s="11"/>
      <c r="R78" s="11"/>
      <c r="S78" s="13"/>
      <c r="T78" s="13"/>
      <c r="U78" s="13"/>
      <c r="V78" s="13"/>
    </row>
    <row r="79" spans="2:22" ht="13.15" customHeight="1">
      <c r="B79" s="66"/>
      <c r="C79" s="4"/>
      <c r="D79" s="4"/>
      <c r="E79" s="4"/>
      <c r="F79" s="4"/>
      <c r="G79" s="4"/>
      <c r="H79" s="4"/>
      <c r="I79" s="4"/>
      <c r="J79" s="4"/>
      <c r="K79" s="4"/>
      <c r="L79" s="8"/>
      <c r="M79" s="10"/>
      <c r="N79" s="13"/>
      <c r="O79" s="8"/>
      <c r="P79" s="11"/>
      <c r="Q79" s="11"/>
      <c r="R79" s="11"/>
      <c r="S79" s="13"/>
      <c r="T79" s="13"/>
      <c r="U79" s="13"/>
      <c r="V79" s="13"/>
    </row>
    <row r="80" spans="2:22" ht="13.15" customHeight="1">
      <c r="B80" s="66"/>
      <c r="C80" s="4"/>
      <c r="D80" s="4"/>
      <c r="E80" s="4"/>
      <c r="F80" s="4"/>
      <c r="G80" s="4"/>
      <c r="H80" s="4"/>
      <c r="I80" s="4"/>
      <c r="J80" s="4"/>
      <c r="K80" s="4"/>
      <c r="L80" s="8"/>
      <c r="M80" s="10"/>
      <c r="N80" s="13"/>
      <c r="O80" s="8"/>
      <c r="P80" s="11"/>
      <c r="Q80" s="11"/>
      <c r="R80" s="11"/>
      <c r="S80" s="13"/>
      <c r="T80" s="13"/>
      <c r="U80" s="13"/>
      <c r="V80" s="13"/>
    </row>
    <row r="81" spans="2:47">
      <c r="B81" s="66"/>
      <c r="C81" s="4"/>
      <c r="D81" s="4"/>
      <c r="E81" s="4"/>
      <c r="F81" s="4"/>
      <c r="G81" s="4"/>
      <c r="H81" s="4"/>
      <c r="I81" s="4"/>
      <c r="J81" s="4"/>
      <c r="K81" s="4"/>
      <c r="L81" s="8"/>
      <c r="M81" s="10"/>
      <c r="N81" s="13"/>
      <c r="O81" s="8"/>
      <c r="P81" s="11"/>
      <c r="Q81" s="11"/>
      <c r="R81" s="11"/>
      <c r="S81" s="13"/>
      <c r="T81" s="13"/>
      <c r="U81" s="13"/>
      <c r="V81" s="13"/>
    </row>
    <row r="82" spans="2:47">
      <c r="B82" s="66"/>
      <c r="C82" s="4"/>
      <c r="D82" s="4"/>
      <c r="E82" s="4"/>
      <c r="F82" s="4"/>
      <c r="G82" s="4"/>
      <c r="H82" s="4"/>
      <c r="I82" s="4"/>
      <c r="J82" s="4"/>
      <c r="K82" s="4"/>
      <c r="L82" s="8"/>
      <c r="M82" s="10"/>
      <c r="N82" s="13"/>
      <c r="O82" s="8"/>
      <c r="P82" s="11"/>
      <c r="Q82" s="11"/>
      <c r="R82" s="11"/>
      <c r="S82" s="13"/>
      <c r="T82" s="13"/>
      <c r="U82" s="13"/>
      <c r="V82" s="13"/>
    </row>
    <row r="83" spans="2:47">
      <c r="B83" s="66"/>
      <c r="C83" s="4"/>
      <c r="D83" s="4"/>
      <c r="E83" s="4"/>
      <c r="F83" s="4"/>
      <c r="G83" s="4"/>
      <c r="H83" s="4"/>
      <c r="I83" s="4"/>
      <c r="J83" s="4"/>
      <c r="K83" s="4"/>
      <c r="L83" s="8"/>
      <c r="M83" s="10"/>
      <c r="N83" s="13"/>
      <c r="O83" s="8"/>
      <c r="P83" s="11"/>
      <c r="R83" s="11"/>
      <c r="S83" s="13"/>
      <c r="T83" s="13"/>
      <c r="U83" s="13"/>
      <c r="V83" s="13"/>
    </row>
    <row r="84" spans="2:47">
      <c r="B84" s="66"/>
      <c r="C84" s="4"/>
      <c r="D84" s="4"/>
      <c r="E84" s="4"/>
      <c r="F84" s="4"/>
      <c r="G84" s="4"/>
      <c r="H84" s="4"/>
      <c r="I84" s="4"/>
      <c r="J84" s="4"/>
      <c r="K84" s="4"/>
      <c r="L84" s="8"/>
      <c r="M84" s="10"/>
      <c r="N84" s="13"/>
      <c r="O84" s="8"/>
      <c r="P84" s="11"/>
      <c r="U84" s="13"/>
      <c r="V84" s="13"/>
    </row>
    <row r="85" spans="2:47">
      <c r="B85" s="66"/>
      <c r="C85" s="4"/>
      <c r="D85" s="4"/>
      <c r="E85" s="4"/>
      <c r="F85" s="4"/>
      <c r="G85" s="4"/>
      <c r="H85" s="4"/>
      <c r="I85" s="4"/>
      <c r="J85" s="4"/>
      <c r="K85" s="4"/>
      <c r="L85" s="8"/>
      <c r="M85" s="10"/>
      <c r="N85" s="13"/>
      <c r="O85" s="8"/>
      <c r="P85" s="11"/>
      <c r="U85" s="13"/>
      <c r="V85" s="13"/>
    </row>
    <row r="86" spans="2:47">
      <c r="B86" s="66"/>
      <c r="C86" s="4"/>
      <c r="D86" s="4"/>
      <c r="E86" s="4"/>
      <c r="F86" s="4"/>
      <c r="G86" s="4"/>
      <c r="H86" s="4"/>
      <c r="I86" s="4"/>
      <c r="J86" s="4"/>
      <c r="K86" s="4"/>
      <c r="L86" s="8"/>
      <c r="M86" s="10"/>
      <c r="N86" s="13"/>
      <c r="O86" s="8"/>
      <c r="P86" s="11"/>
      <c r="U86" s="13"/>
      <c r="V86" s="13"/>
    </row>
    <row r="87" spans="2:47">
      <c r="B87" s="66"/>
      <c r="C87" s="4"/>
      <c r="D87" s="4"/>
      <c r="E87" s="4"/>
      <c r="F87" s="4"/>
      <c r="G87" s="4"/>
      <c r="H87" s="4"/>
      <c r="I87" s="4"/>
      <c r="J87" s="4"/>
      <c r="K87" s="4"/>
      <c r="L87" s="8"/>
      <c r="M87" s="10"/>
      <c r="N87" s="13"/>
      <c r="O87" s="8"/>
      <c r="P87" s="11"/>
      <c r="U87" s="13"/>
      <c r="V87" s="13"/>
    </row>
    <row r="88" spans="2:47">
      <c r="B88" s="66"/>
      <c r="C88" s="4"/>
      <c r="D88" s="4"/>
      <c r="E88" s="4"/>
      <c r="F88" s="4"/>
      <c r="G88" s="4"/>
      <c r="H88" s="4"/>
      <c r="I88" s="4"/>
      <c r="J88" s="4"/>
      <c r="K88" s="4"/>
      <c r="L88" s="8"/>
      <c r="M88" s="10"/>
      <c r="N88" s="13"/>
      <c r="O88" s="8"/>
      <c r="P88" s="11"/>
      <c r="U88" s="13"/>
      <c r="V88" s="13"/>
    </row>
    <row r="89" spans="2:47" ht="15" customHeight="1">
      <c r="B89" s="66"/>
      <c r="C89" s="4"/>
      <c r="D89" s="4"/>
      <c r="E89" s="4"/>
      <c r="F89" s="4"/>
      <c r="G89" s="4"/>
      <c r="H89" s="4"/>
      <c r="I89" s="4"/>
      <c r="J89" s="4"/>
      <c r="K89" s="4"/>
      <c r="L89" s="8"/>
      <c r="M89" s="10"/>
      <c r="N89" s="13"/>
      <c r="O89" s="8"/>
      <c r="P89" s="11"/>
      <c r="U89" s="13"/>
      <c r="V89" s="13"/>
    </row>
    <row r="90" spans="2:47" s="8" customFormat="1">
      <c r="B90" s="66"/>
      <c r="C90" s="4"/>
      <c r="D90" s="4"/>
      <c r="E90" s="4"/>
      <c r="F90" s="4"/>
      <c r="G90" s="4"/>
      <c r="H90" s="4"/>
      <c r="I90" s="4"/>
      <c r="J90" s="4"/>
      <c r="K90" s="4"/>
      <c r="M90" s="10"/>
      <c r="N90" s="13"/>
      <c r="P90" s="11"/>
      <c r="Q90" s="11"/>
      <c r="R90" s="11"/>
      <c r="S90" s="13"/>
      <c r="T90" s="13"/>
      <c r="U90" s="13"/>
      <c r="V90" s="13"/>
      <c r="W90" s="1238"/>
      <c r="X90" s="1238"/>
      <c r="Y90" s="1420"/>
      <c r="Z90" s="1420"/>
      <c r="AA90" s="1238"/>
      <c r="AB90" s="1238"/>
      <c r="AC90" s="1238"/>
      <c r="AD90" s="1238"/>
      <c r="AE90" s="1238"/>
      <c r="AF90" s="1054"/>
      <c r="AG90" s="1054"/>
      <c r="AH90" s="1054"/>
      <c r="AI90" s="1054"/>
      <c r="AJ90" s="1054"/>
      <c r="AK90" s="1054"/>
      <c r="AL90" s="1054"/>
      <c r="AM90" s="351"/>
      <c r="AN90" s="351"/>
      <c r="AO90" s="351"/>
      <c r="AP90" s="1054"/>
      <c r="AQ90" s="1054"/>
      <c r="AR90" s="1054"/>
      <c r="AS90" s="1054"/>
      <c r="AT90" s="1054"/>
      <c r="AU90" s="1054"/>
    </row>
    <row r="91" spans="2:47" s="8" customFormat="1">
      <c r="B91" s="66"/>
      <c r="C91" s="4"/>
      <c r="D91" s="4"/>
      <c r="E91" s="4"/>
      <c r="F91" s="4"/>
      <c r="G91" s="4"/>
      <c r="H91" s="4"/>
      <c r="I91" s="4"/>
      <c r="J91" s="4"/>
      <c r="K91" s="4"/>
      <c r="M91" s="10"/>
      <c r="N91" s="13"/>
      <c r="P91" s="11"/>
      <c r="Q91" s="11"/>
      <c r="R91" s="11"/>
      <c r="S91" s="13"/>
      <c r="T91" s="13"/>
      <c r="U91" s="13"/>
      <c r="V91" s="13"/>
      <c r="W91" s="1238"/>
      <c r="X91" s="1238"/>
      <c r="Y91" s="1420"/>
      <c r="Z91" s="1420"/>
      <c r="AA91" s="1238"/>
      <c r="AB91" s="1238"/>
      <c r="AC91" s="1238"/>
      <c r="AD91" s="1238"/>
      <c r="AE91" s="1238"/>
      <c r="AF91" s="1054"/>
      <c r="AG91" s="1054"/>
      <c r="AH91" s="1054"/>
      <c r="AI91" s="1054"/>
      <c r="AJ91" s="1054"/>
      <c r="AK91" s="1054"/>
      <c r="AL91" s="1054"/>
      <c r="AM91" s="351"/>
      <c r="AN91" s="351"/>
      <c r="AO91" s="351"/>
      <c r="AP91" s="1054"/>
      <c r="AQ91" s="1054"/>
      <c r="AR91" s="1054"/>
      <c r="AS91" s="1054"/>
      <c r="AT91" s="1054"/>
      <c r="AU91" s="1054"/>
    </row>
    <row r="92" spans="2:47" s="8" customFormat="1">
      <c r="B92" s="66"/>
      <c r="C92" s="4"/>
      <c r="D92" s="4"/>
      <c r="E92" s="4"/>
      <c r="F92" s="4"/>
      <c r="G92" s="4"/>
      <c r="H92" s="4"/>
      <c r="I92" s="4"/>
      <c r="J92" s="4"/>
      <c r="K92" s="4"/>
      <c r="M92" s="10"/>
      <c r="N92" s="13"/>
      <c r="P92" s="11"/>
      <c r="Q92" s="11"/>
      <c r="R92" s="11"/>
      <c r="S92" s="13"/>
      <c r="T92" s="13"/>
      <c r="U92" s="13"/>
      <c r="V92" s="13"/>
      <c r="W92" s="1238"/>
      <c r="X92" s="1238"/>
      <c r="Y92" s="1420"/>
      <c r="Z92" s="1420"/>
      <c r="AA92" s="1238"/>
      <c r="AB92" s="1238"/>
      <c r="AC92" s="1238"/>
      <c r="AD92" s="1238"/>
      <c r="AE92" s="1238"/>
      <c r="AF92" s="1054"/>
      <c r="AG92" s="1054"/>
      <c r="AH92" s="1054"/>
      <c r="AI92" s="1054"/>
      <c r="AJ92" s="1054"/>
      <c r="AK92" s="1054"/>
      <c r="AL92" s="1054"/>
      <c r="AM92" s="351"/>
      <c r="AN92" s="351"/>
      <c r="AO92" s="351"/>
      <c r="AP92" s="1054"/>
      <c r="AQ92" s="1054"/>
      <c r="AR92" s="1054"/>
      <c r="AS92" s="1054"/>
      <c r="AT92" s="1054"/>
      <c r="AU92" s="1054"/>
    </row>
    <row r="93" spans="2:47" s="8" customFormat="1">
      <c r="B93" s="66"/>
      <c r="C93" s="4"/>
      <c r="D93" s="4"/>
      <c r="E93" s="4"/>
      <c r="F93" s="4"/>
      <c r="G93" s="4"/>
      <c r="H93" s="4"/>
      <c r="I93" s="4"/>
      <c r="J93" s="4"/>
      <c r="K93" s="4"/>
      <c r="M93" s="10"/>
      <c r="N93" s="13"/>
      <c r="P93" s="11"/>
      <c r="Q93" s="11"/>
      <c r="R93" s="11"/>
      <c r="S93" s="13"/>
      <c r="T93" s="13"/>
      <c r="U93" s="13"/>
      <c r="V93" s="13"/>
      <c r="W93" s="1238"/>
      <c r="X93" s="1238"/>
      <c r="Y93" s="1420"/>
      <c r="Z93" s="1420"/>
      <c r="AA93" s="1238"/>
      <c r="AB93" s="1238"/>
      <c r="AC93" s="1238"/>
      <c r="AD93" s="1238"/>
      <c r="AE93" s="1238"/>
      <c r="AF93" s="1054"/>
      <c r="AG93" s="1054"/>
      <c r="AH93" s="1054"/>
      <c r="AI93" s="1054"/>
      <c r="AJ93" s="1054"/>
      <c r="AK93" s="1054"/>
      <c r="AL93" s="1054"/>
      <c r="AM93" s="351"/>
      <c r="AN93" s="351"/>
      <c r="AO93" s="351"/>
      <c r="AP93" s="1054"/>
      <c r="AQ93" s="1054"/>
      <c r="AR93" s="1054"/>
      <c r="AS93" s="1054"/>
      <c r="AT93" s="1054"/>
      <c r="AU93" s="1054"/>
    </row>
    <row r="94" spans="2:47" s="8" customFormat="1">
      <c r="B94" s="66"/>
      <c r="C94" s="4"/>
      <c r="D94" s="4"/>
      <c r="E94" s="4"/>
      <c r="F94" s="4"/>
      <c r="G94" s="4"/>
      <c r="H94" s="4"/>
      <c r="I94" s="4"/>
      <c r="J94" s="4"/>
      <c r="K94" s="4"/>
      <c r="M94" s="10"/>
      <c r="N94" s="13"/>
      <c r="P94" s="11"/>
      <c r="Q94" s="11"/>
      <c r="R94" s="11"/>
      <c r="S94" s="13"/>
      <c r="T94" s="13"/>
      <c r="U94" s="13"/>
      <c r="V94" s="13"/>
      <c r="W94" s="1238"/>
      <c r="X94" s="1238"/>
      <c r="Y94" s="1420"/>
      <c r="Z94" s="1420"/>
      <c r="AA94" s="1238"/>
      <c r="AB94" s="1238"/>
      <c r="AC94" s="1238"/>
      <c r="AD94" s="1238"/>
      <c r="AE94" s="1238"/>
      <c r="AF94" s="1054"/>
      <c r="AG94" s="1054"/>
      <c r="AH94" s="1054"/>
      <c r="AI94" s="1054"/>
      <c r="AJ94" s="1054"/>
      <c r="AK94" s="1054"/>
      <c r="AL94" s="1054"/>
      <c r="AM94" s="351"/>
      <c r="AN94" s="351"/>
      <c r="AO94" s="351"/>
      <c r="AP94" s="1054"/>
      <c r="AQ94" s="1054"/>
      <c r="AR94" s="1054"/>
      <c r="AS94" s="1054"/>
      <c r="AT94" s="1054"/>
      <c r="AU94" s="1054"/>
    </row>
    <row r="95" spans="2:47" s="8" customFormat="1">
      <c r="B95" s="66"/>
      <c r="C95" s="4"/>
      <c r="D95" s="4"/>
      <c r="E95" s="4"/>
      <c r="F95" s="4"/>
      <c r="G95" s="4"/>
      <c r="H95" s="4"/>
      <c r="I95" s="4"/>
      <c r="J95" s="4"/>
      <c r="K95" s="4"/>
      <c r="M95" s="10"/>
      <c r="N95" s="13"/>
      <c r="P95" s="11"/>
      <c r="Q95" s="11"/>
      <c r="R95" s="11"/>
      <c r="S95" s="13"/>
      <c r="T95" s="13"/>
      <c r="U95" s="13"/>
      <c r="V95" s="13"/>
      <c r="W95" s="1238"/>
      <c r="X95" s="1238"/>
      <c r="Y95" s="1420"/>
      <c r="Z95" s="1420"/>
      <c r="AA95" s="1238"/>
      <c r="AB95" s="1238"/>
      <c r="AC95" s="1238"/>
      <c r="AD95" s="1238"/>
      <c r="AE95" s="1238"/>
      <c r="AF95" s="1054"/>
      <c r="AG95" s="1054"/>
      <c r="AH95" s="1054"/>
      <c r="AI95" s="1054"/>
      <c r="AJ95" s="1054"/>
      <c r="AK95" s="1054"/>
      <c r="AL95" s="1054"/>
      <c r="AM95" s="351"/>
      <c r="AN95" s="351"/>
      <c r="AO95" s="351"/>
      <c r="AP95" s="1054"/>
      <c r="AQ95" s="1054"/>
      <c r="AR95" s="1054"/>
      <c r="AS95" s="1054"/>
      <c r="AT95" s="1054"/>
      <c r="AU95" s="1054"/>
    </row>
    <row r="96" spans="2:47" s="8" customFormat="1">
      <c r="B96" s="66"/>
      <c r="C96" s="4"/>
      <c r="D96" s="4"/>
      <c r="E96" s="4"/>
      <c r="F96" s="4"/>
      <c r="G96" s="4"/>
      <c r="H96" s="4"/>
      <c r="I96" s="4"/>
      <c r="J96" s="4"/>
      <c r="K96" s="4"/>
      <c r="M96" s="10"/>
      <c r="N96" s="13"/>
      <c r="P96" s="11"/>
      <c r="Q96" s="11"/>
      <c r="R96" s="11"/>
      <c r="S96" s="13"/>
      <c r="T96" s="13"/>
      <c r="U96" s="13"/>
      <c r="V96" s="13"/>
      <c r="W96" s="1238"/>
      <c r="X96" s="1238"/>
      <c r="Y96" s="1420"/>
      <c r="Z96" s="1420"/>
      <c r="AA96" s="1238"/>
      <c r="AB96" s="1238"/>
      <c r="AC96" s="1238"/>
      <c r="AD96" s="1238"/>
      <c r="AE96" s="1238"/>
      <c r="AF96" s="1054"/>
      <c r="AG96" s="1054"/>
      <c r="AH96" s="1054"/>
      <c r="AI96" s="1054"/>
      <c r="AJ96" s="1054"/>
      <c r="AK96" s="1054"/>
      <c r="AL96" s="1054"/>
      <c r="AM96" s="351"/>
      <c r="AN96" s="351"/>
      <c r="AO96" s="351"/>
      <c r="AP96" s="1054"/>
      <c r="AQ96" s="1054"/>
      <c r="AR96" s="1054"/>
      <c r="AS96" s="1054"/>
      <c r="AT96" s="1054"/>
      <c r="AU96" s="1054"/>
    </row>
    <row r="97" spans="2:47" s="8" customFormat="1">
      <c r="B97" s="66"/>
      <c r="C97" s="4"/>
      <c r="D97" s="4"/>
      <c r="E97" s="4"/>
      <c r="F97" s="4"/>
      <c r="G97" s="4"/>
      <c r="H97" s="4"/>
      <c r="I97" s="4"/>
      <c r="J97" s="4"/>
      <c r="K97" s="4"/>
      <c r="M97" s="10"/>
      <c r="N97" s="13"/>
      <c r="P97" s="11"/>
      <c r="Q97" s="11"/>
      <c r="R97" s="11"/>
      <c r="S97" s="13"/>
      <c r="T97" s="13"/>
      <c r="U97" s="13"/>
      <c r="V97" s="13"/>
      <c r="W97" s="1238"/>
      <c r="X97" s="1238"/>
      <c r="Y97" s="1420"/>
      <c r="Z97" s="1420"/>
      <c r="AA97" s="1238"/>
      <c r="AB97" s="1238"/>
      <c r="AC97" s="1238"/>
      <c r="AD97" s="1238"/>
      <c r="AE97" s="1238"/>
      <c r="AF97" s="1054"/>
      <c r="AG97" s="1054"/>
      <c r="AH97" s="1054"/>
      <c r="AI97" s="1054"/>
      <c r="AJ97" s="1054"/>
      <c r="AK97" s="1054"/>
      <c r="AL97" s="1054"/>
      <c r="AM97" s="351"/>
      <c r="AN97" s="351"/>
      <c r="AO97" s="351"/>
      <c r="AP97" s="1054"/>
      <c r="AQ97" s="1054"/>
      <c r="AR97" s="1054"/>
      <c r="AS97" s="1054"/>
      <c r="AT97" s="1054"/>
      <c r="AU97" s="1054"/>
    </row>
    <row r="98" spans="2:47" s="8" customFormat="1">
      <c r="B98" s="66"/>
      <c r="C98" s="4"/>
      <c r="D98" s="4"/>
      <c r="E98" s="4"/>
      <c r="F98" s="4"/>
      <c r="G98" s="4"/>
      <c r="H98" s="4"/>
      <c r="I98" s="4"/>
      <c r="J98" s="4"/>
      <c r="K98" s="4"/>
      <c r="M98" s="10"/>
      <c r="N98" s="13"/>
      <c r="P98" s="11"/>
      <c r="Q98" s="11"/>
      <c r="R98" s="11"/>
      <c r="S98" s="13"/>
      <c r="T98" s="13"/>
      <c r="U98" s="13"/>
      <c r="V98" s="13"/>
      <c r="W98" s="1238"/>
      <c r="X98" s="1238"/>
      <c r="Y98" s="1420"/>
      <c r="Z98" s="1420"/>
      <c r="AA98" s="1238"/>
      <c r="AB98" s="1238"/>
      <c r="AC98" s="1238"/>
      <c r="AD98" s="1238"/>
      <c r="AE98" s="1238"/>
      <c r="AF98" s="1054"/>
      <c r="AG98" s="1054"/>
      <c r="AH98" s="1054"/>
      <c r="AI98" s="1054"/>
      <c r="AJ98" s="1054"/>
      <c r="AK98" s="1054"/>
      <c r="AL98" s="1054"/>
      <c r="AM98" s="351"/>
      <c r="AN98" s="351"/>
      <c r="AO98" s="351"/>
      <c r="AP98" s="1054"/>
      <c r="AQ98" s="1054"/>
      <c r="AR98" s="1054"/>
      <c r="AS98" s="1054"/>
      <c r="AT98" s="1054"/>
      <c r="AU98" s="1054"/>
    </row>
    <row r="99" spans="2:47" s="8" customFormat="1">
      <c r="B99" s="66"/>
      <c r="C99" s="4"/>
      <c r="D99" s="4"/>
      <c r="E99" s="4"/>
      <c r="F99" s="4"/>
      <c r="G99" s="4"/>
      <c r="H99" s="4"/>
      <c r="I99" s="4"/>
      <c r="J99" s="4"/>
      <c r="K99" s="4"/>
      <c r="M99" s="10"/>
      <c r="N99" s="13"/>
      <c r="P99" s="11"/>
      <c r="Q99" s="11"/>
      <c r="R99" s="11"/>
      <c r="S99" s="13"/>
      <c r="T99" s="13"/>
      <c r="U99" s="13"/>
      <c r="V99" s="13"/>
      <c r="W99" s="1238"/>
      <c r="X99" s="1238"/>
      <c r="Y99" s="1420"/>
      <c r="Z99" s="1420"/>
      <c r="AA99" s="1238"/>
      <c r="AB99" s="1238"/>
      <c r="AC99" s="1238"/>
      <c r="AD99" s="1238"/>
      <c r="AE99" s="1238"/>
      <c r="AF99" s="1054"/>
      <c r="AG99" s="1054"/>
      <c r="AH99" s="1054"/>
      <c r="AI99" s="1054"/>
      <c r="AJ99" s="1054"/>
      <c r="AK99" s="1054"/>
      <c r="AL99" s="1054"/>
      <c r="AM99" s="351"/>
      <c r="AN99" s="351"/>
      <c r="AO99" s="351"/>
      <c r="AP99" s="1054"/>
      <c r="AQ99" s="1054"/>
      <c r="AR99" s="1054"/>
      <c r="AS99" s="1054"/>
      <c r="AT99" s="1054"/>
      <c r="AU99" s="1054"/>
    </row>
    <row r="100" spans="2:47" s="8" customFormat="1">
      <c r="B100" s="66"/>
      <c r="C100" s="4"/>
      <c r="D100" s="4"/>
      <c r="E100" s="4"/>
      <c r="F100" s="4"/>
      <c r="G100" s="4"/>
      <c r="H100" s="4"/>
      <c r="I100" s="4"/>
      <c r="J100" s="4"/>
      <c r="K100" s="4"/>
      <c r="M100" s="10"/>
      <c r="N100" s="13"/>
      <c r="P100" s="11"/>
      <c r="Q100" s="11"/>
      <c r="R100" s="11"/>
      <c r="S100" s="13"/>
      <c r="T100" s="13"/>
      <c r="U100" s="13"/>
      <c r="V100" s="13"/>
      <c r="W100" s="1238"/>
      <c r="X100" s="1238"/>
      <c r="Y100" s="1420"/>
      <c r="Z100" s="1420"/>
      <c r="AA100" s="1238"/>
      <c r="AB100" s="1238"/>
      <c r="AC100" s="1238"/>
      <c r="AD100" s="1238"/>
      <c r="AE100" s="1238"/>
      <c r="AF100" s="1054"/>
      <c r="AG100" s="1054"/>
      <c r="AH100" s="1054"/>
      <c r="AI100" s="1054"/>
      <c r="AJ100" s="1054"/>
      <c r="AK100" s="1054"/>
      <c r="AL100" s="1054"/>
      <c r="AM100" s="351"/>
      <c r="AN100" s="351"/>
      <c r="AO100" s="351"/>
      <c r="AP100" s="1054"/>
      <c r="AQ100" s="1054"/>
      <c r="AR100" s="1054"/>
      <c r="AS100" s="1054"/>
      <c r="AT100" s="1054"/>
      <c r="AU100" s="1054"/>
    </row>
    <row r="101" spans="2:47" s="8" customFormat="1">
      <c r="B101" s="66"/>
      <c r="C101" s="4"/>
      <c r="D101" s="4"/>
      <c r="E101" s="4"/>
      <c r="F101" s="4"/>
      <c r="G101" s="4"/>
      <c r="H101" s="4"/>
      <c r="I101" s="4"/>
      <c r="J101" s="4"/>
      <c r="K101" s="4"/>
      <c r="M101" s="10"/>
      <c r="N101" s="13"/>
      <c r="P101" s="11"/>
      <c r="Q101" s="11"/>
      <c r="R101" s="11"/>
      <c r="S101" s="13"/>
      <c r="T101" s="13"/>
      <c r="U101" s="13"/>
      <c r="V101" s="13"/>
      <c r="W101" s="1238"/>
      <c r="X101" s="1238"/>
      <c r="Y101" s="1420"/>
      <c r="Z101" s="1420"/>
      <c r="AA101" s="1238"/>
      <c r="AB101" s="1238"/>
      <c r="AC101" s="1238"/>
      <c r="AD101" s="1238"/>
      <c r="AE101" s="1238"/>
      <c r="AF101" s="1054"/>
      <c r="AG101" s="1054"/>
      <c r="AH101" s="1054"/>
      <c r="AI101" s="1054"/>
      <c r="AJ101" s="1054"/>
      <c r="AK101" s="1054"/>
      <c r="AL101" s="1054"/>
      <c r="AM101" s="351"/>
      <c r="AN101" s="351"/>
      <c r="AO101" s="351"/>
      <c r="AP101" s="1054"/>
      <c r="AQ101" s="1054"/>
      <c r="AR101" s="1054"/>
      <c r="AS101" s="1054"/>
      <c r="AT101" s="1054"/>
      <c r="AU101" s="1054"/>
    </row>
    <row r="102" spans="2:47" s="8" customFormat="1">
      <c r="B102" s="66"/>
      <c r="C102" s="4"/>
      <c r="D102" s="4"/>
      <c r="E102" s="4"/>
      <c r="F102" s="4"/>
      <c r="G102" s="4"/>
      <c r="H102" s="4"/>
      <c r="I102" s="4"/>
      <c r="J102" s="4"/>
      <c r="K102" s="4"/>
      <c r="M102" s="10"/>
      <c r="N102" s="13"/>
      <c r="P102" s="11"/>
      <c r="Q102" s="11"/>
      <c r="R102" s="11"/>
      <c r="S102" s="13"/>
      <c r="T102" s="13"/>
      <c r="U102" s="13"/>
      <c r="V102" s="13"/>
      <c r="W102" s="1238"/>
      <c r="X102" s="1238"/>
      <c r="Y102" s="1420"/>
      <c r="Z102" s="1420"/>
      <c r="AA102" s="1238"/>
      <c r="AB102" s="1238"/>
      <c r="AC102" s="1238"/>
      <c r="AD102" s="1238"/>
      <c r="AE102" s="1238"/>
      <c r="AF102" s="1054"/>
      <c r="AG102" s="1054"/>
      <c r="AH102" s="1054"/>
      <c r="AI102" s="1054"/>
      <c r="AJ102" s="1054"/>
      <c r="AK102" s="1054"/>
      <c r="AL102" s="1054"/>
      <c r="AM102" s="351"/>
      <c r="AN102" s="351"/>
      <c r="AO102" s="351"/>
      <c r="AP102" s="1054"/>
      <c r="AQ102" s="1054"/>
      <c r="AR102" s="1054"/>
      <c r="AS102" s="1054"/>
      <c r="AT102" s="1054"/>
      <c r="AU102" s="1054"/>
    </row>
    <row r="103" spans="2:47" s="8" customFormat="1">
      <c r="B103" s="66"/>
      <c r="C103" s="4"/>
      <c r="D103" s="4"/>
      <c r="E103" s="4"/>
      <c r="F103" s="4"/>
      <c r="G103" s="4"/>
      <c r="H103" s="4"/>
      <c r="I103" s="4"/>
      <c r="J103" s="4"/>
      <c r="K103" s="4"/>
      <c r="M103" s="10"/>
      <c r="N103" s="13"/>
      <c r="P103" s="11"/>
      <c r="Q103" s="11"/>
      <c r="R103" s="11"/>
      <c r="S103" s="13"/>
      <c r="T103" s="13"/>
      <c r="U103" s="13"/>
      <c r="V103" s="13"/>
      <c r="W103" s="1238"/>
      <c r="X103" s="1238"/>
      <c r="Y103" s="1420"/>
      <c r="Z103" s="1420"/>
      <c r="AA103" s="1238"/>
      <c r="AB103" s="1238"/>
      <c r="AC103" s="1238"/>
      <c r="AD103" s="1238"/>
      <c r="AE103" s="1238"/>
      <c r="AF103" s="1054"/>
      <c r="AG103" s="1054"/>
      <c r="AH103" s="1054"/>
      <c r="AI103" s="1054"/>
      <c r="AJ103" s="1054"/>
      <c r="AK103" s="1054"/>
      <c r="AL103" s="1054"/>
      <c r="AM103" s="351"/>
      <c r="AN103" s="351"/>
      <c r="AO103" s="351"/>
      <c r="AP103" s="1054"/>
      <c r="AQ103" s="1054"/>
      <c r="AR103" s="1054"/>
      <c r="AS103" s="1054"/>
      <c r="AT103" s="1054"/>
      <c r="AU103" s="1054"/>
    </row>
    <row r="104" spans="2:47" s="8" customFormat="1">
      <c r="B104" s="66"/>
      <c r="C104" s="4"/>
      <c r="D104" s="4"/>
      <c r="E104" s="4"/>
      <c r="F104" s="4"/>
      <c r="G104" s="4"/>
      <c r="H104" s="4"/>
      <c r="I104" s="4"/>
      <c r="J104" s="4"/>
      <c r="K104" s="4"/>
      <c r="M104" s="10"/>
      <c r="N104" s="13"/>
      <c r="P104" s="11"/>
      <c r="Q104" s="11"/>
      <c r="R104" s="11"/>
      <c r="S104" s="13"/>
      <c r="T104" s="13"/>
      <c r="U104" s="13"/>
      <c r="V104" s="13"/>
      <c r="W104" s="1238"/>
      <c r="X104" s="1238"/>
      <c r="Y104" s="1420"/>
      <c r="Z104" s="1420"/>
      <c r="AA104" s="1238"/>
      <c r="AB104" s="1238"/>
      <c r="AC104" s="1238"/>
      <c r="AD104" s="1238"/>
      <c r="AE104" s="1238"/>
      <c r="AF104" s="1054"/>
      <c r="AG104" s="1054"/>
      <c r="AH104" s="1054"/>
      <c r="AI104" s="1054"/>
      <c r="AJ104" s="1054"/>
      <c r="AK104" s="1054"/>
      <c r="AL104" s="1054"/>
      <c r="AM104" s="351"/>
      <c r="AN104" s="351"/>
      <c r="AO104" s="351"/>
      <c r="AP104" s="1054"/>
      <c r="AQ104" s="1054"/>
      <c r="AR104" s="1054"/>
      <c r="AS104" s="1054"/>
      <c r="AT104" s="1054"/>
      <c r="AU104" s="1054"/>
    </row>
    <row r="105" spans="2:47" s="8" customFormat="1">
      <c r="B105" s="66"/>
      <c r="C105" s="4"/>
      <c r="D105" s="4"/>
      <c r="E105" s="4"/>
      <c r="F105" s="4"/>
      <c r="G105" s="4"/>
      <c r="H105" s="4"/>
      <c r="I105" s="4"/>
      <c r="J105" s="4"/>
      <c r="K105" s="4"/>
      <c r="M105" s="10"/>
      <c r="N105" s="13"/>
      <c r="P105" s="11"/>
      <c r="Q105" s="11"/>
      <c r="R105" s="11"/>
      <c r="S105" s="13"/>
      <c r="T105" s="13"/>
      <c r="U105" s="13"/>
      <c r="V105" s="13"/>
      <c r="W105" s="1238"/>
      <c r="X105" s="1238"/>
      <c r="Y105" s="1420"/>
      <c r="Z105" s="1420"/>
      <c r="AA105" s="1238"/>
      <c r="AB105" s="1238"/>
      <c r="AC105" s="1238"/>
      <c r="AD105" s="1238"/>
      <c r="AE105" s="1238"/>
      <c r="AF105" s="1054"/>
      <c r="AG105" s="1054"/>
      <c r="AH105" s="1054"/>
      <c r="AI105" s="1054"/>
      <c r="AJ105" s="1054"/>
      <c r="AK105" s="1054"/>
      <c r="AL105" s="1054"/>
      <c r="AM105" s="351"/>
      <c r="AN105" s="351"/>
      <c r="AO105" s="351"/>
      <c r="AP105" s="1054"/>
      <c r="AQ105" s="1054"/>
      <c r="AR105" s="1054"/>
      <c r="AS105" s="1054"/>
      <c r="AT105" s="1054"/>
      <c r="AU105" s="1054"/>
    </row>
    <row r="106" spans="2:47" s="8" customFormat="1">
      <c r="B106" s="57"/>
      <c r="C106" s="4"/>
      <c r="D106" s="4"/>
      <c r="E106" s="4"/>
      <c r="F106" s="4"/>
      <c r="G106" s="4"/>
      <c r="H106" s="4"/>
      <c r="I106" s="4"/>
      <c r="J106" s="4"/>
      <c r="K106" s="4"/>
      <c r="M106" s="10"/>
      <c r="N106" s="13"/>
      <c r="P106" s="11"/>
      <c r="Q106" s="11"/>
      <c r="R106" s="11"/>
      <c r="S106" s="13"/>
      <c r="T106" s="13"/>
      <c r="U106" s="13"/>
      <c r="V106" s="13"/>
      <c r="W106" s="1238"/>
      <c r="X106" s="1238"/>
      <c r="Y106" s="1420"/>
      <c r="Z106" s="1420"/>
      <c r="AA106" s="1238"/>
      <c r="AB106" s="1238"/>
      <c r="AC106" s="1238"/>
      <c r="AD106" s="1238"/>
      <c r="AE106" s="1238"/>
      <c r="AF106" s="1054"/>
      <c r="AG106" s="1054"/>
      <c r="AH106" s="1054"/>
      <c r="AI106" s="1054"/>
      <c r="AJ106" s="1054"/>
      <c r="AK106" s="1054"/>
      <c r="AL106" s="1054"/>
      <c r="AM106" s="351"/>
      <c r="AN106" s="351"/>
      <c r="AO106" s="351"/>
      <c r="AP106" s="1054"/>
      <c r="AQ106" s="1054"/>
      <c r="AR106" s="1054"/>
      <c r="AS106" s="1054"/>
      <c r="AT106" s="1054"/>
      <c r="AU106" s="1054"/>
    </row>
    <row r="107" spans="2:47" s="8" customFormat="1">
      <c r="B107" s="66"/>
      <c r="C107" s="4"/>
      <c r="D107" s="4"/>
      <c r="E107" s="4"/>
      <c r="F107" s="4"/>
      <c r="G107" s="4"/>
      <c r="H107" s="4"/>
      <c r="I107" s="4"/>
      <c r="J107" s="4"/>
      <c r="K107" s="4"/>
      <c r="M107" s="10"/>
      <c r="N107" s="13"/>
      <c r="P107" s="11"/>
      <c r="Q107" s="11"/>
      <c r="R107" s="11"/>
      <c r="S107" s="13"/>
      <c r="T107" s="13"/>
      <c r="U107" s="13"/>
      <c r="V107" s="13"/>
      <c r="W107" s="1238"/>
      <c r="X107" s="1238"/>
      <c r="Y107" s="1420"/>
      <c r="Z107" s="1420"/>
      <c r="AA107" s="1238"/>
      <c r="AB107" s="1238"/>
      <c r="AC107" s="1238"/>
      <c r="AD107" s="1238"/>
      <c r="AE107" s="1238"/>
      <c r="AF107" s="1054"/>
      <c r="AG107" s="1054"/>
      <c r="AH107" s="1054"/>
      <c r="AI107" s="1054"/>
      <c r="AJ107" s="1054"/>
      <c r="AK107" s="1054"/>
      <c r="AL107" s="1054"/>
      <c r="AM107" s="351"/>
      <c r="AN107" s="351"/>
      <c r="AO107" s="351"/>
      <c r="AP107" s="1054"/>
      <c r="AQ107" s="1054"/>
      <c r="AR107" s="1054"/>
      <c r="AS107" s="1054"/>
      <c r="AT107" s="1054"/>
      <c r="AU107" s="1054"/>
    </row>
    <row r="108" spans="2:47" s="8" customFormat="1">
      <c r="B108" s="66"/>
      <c r="C108" s="4"/>
      <c r="D108" s="4"/>
      <c r="E108" s="4"/>
      <c r="F108" s="4"/>
      <c r="G108" s="4"/>
      <c r="H108" s="4"/>
      <c r="I108" s="4"/>
      <c r="J108" s="4"/>
      <c r="K108" s="4"/>
      <c r="M108" s="10"/>
      <c r="N108" s="13"/>
      <c r="P108" s="11"/>
      <c r="Q108" s="11"/>
      <c r="R108" s="11"/>
      <c r="S108" s="13"/>
      <c r="T108" s="13"/>
      <c r="U108" s="13"/>
      <c r="V108" s="13"/>
      <c r="W108" s="1238"/>
      <c r="X108" s="1238"/>
      <c r="Y108" s="1420"/>
      <c r="Z108" s="1420"/>
      <c r="AA108" s="1238"/>
      <c r="AB108" s="1238"/>
      <c r="AC108" s="1238"/>
      <c r="AD108" s="1238"/>
      <c r="AE108" s="1238"/>
      <c r="AF108" s="1054"/>
      <c r="AG108" s="1054"/>
      <c r="AH108" s="1054"/>
      <c r="AI108" s="1054"/>
      <c r="AJ108" s="1054"/>
      <c r="AK108" s="1054"/>
      <c r="AL108" s="1054"/>
      <c r="AM108" s="351"/>
      <c r="AN108" s="351"/>
      <c r="AO108" s="351"/>
      <c r="AP108" s="1054"/>
      <c r="AQ108" s="1054"/>
      <c r="AR108" s="1054"/>
      <c r="AS108" s="1054"/>
      <c r="AT108" s="1054"/>
      <c r="AU108" s="1054"/>
    </row>
    <row r="109" spans="2:47" s="8" customFormat="1">
      <c r="B109" s="66"/>
      <c r="C109" s="4"/>
      <c r="D109" s="4"/>
      <c r="E109" s="4"/>
      <c r="F109" s="4"/>
      <c r="G109" s="4"/>
      <c r="H109" s="4"/>
      <c r="I109" s="4"/>
      <c r="J109" s="4"/>
      <c r="K109" s="4"/>
      <c r="M109" s="10"/>
      <c r="N109" s="13"/>
      <c r="P109" s="11"/>
      <c r="Q109" s="11"/>
      <c r="R109" s="11"/>
      <c r="S109" s="13"/>
      <c r="T109" s="13"/>
      <c r="U109" s="13"/>
      <c r="V109" s="13"/>
      <c r="W109" s="1238"/>
      <c r="X109" s="1238"/>
      <c r="Y109" s="1420"/>
      <c r="Z109" s="1420"/>
      <c r="AA109" s="1238"/>
      <c r="AB109" s="1238"/>
      <c r="AC109" s="1238"/>
      <c r="AD109" s="1238"/>
      <c r="AE109" s="1238"/>
      <c r="AF109" s="1054"/>
      <c r="AG109" s="1054"/>
      <c r="AH109" s="1054"/>
      <c r="AI109" s="1054"/>
      <c r="AJ109" s="1054"/>
      <c r="AK109" s="1054"/>
      <c r="AL109" s="1054"/>
      <c r="AM109" s="351"/>
      <c r="AN109" s="351"/>
      <c r="AO109" s="351"/>
      <c r="AP109" s="1054"/>
      <c r="AQ109" s="1054"/>
      <c r="AR109" s="1054"/>
      <c r="AS109" s="1054"/>
      <c r="AT109" s="1054"/>
      <c r="AU109" s="1054"/>
    </row>
    <row r="110" spans="2:47" s="8" customFormat="1">
      <c r="B110" s="66"/>
      <c r="C110" s="4"/>
      <c r="D110" s="4"/>
      <c r="E110" s="4"/>
      <c r="F110" s="4"/>
      <c r="G110" s="4"/>
      <c r="H110" s="4"/>
      <c r="I110" s="4"/>
      <c r="J110" s="4"/>
      <c r="K110" s="4"/>
      <c r="M110" s="10"/>
      <c r="N110" s="13"/>
      <c r="P110" s="11"/>
      <c r="Q110" s="11"/>
      <c r="R110" s="11"/>
      <c r="S110" s="13"/>
      <c r="T110" s="13"/>
      <c r="U110" s="13"/>
      <c r="V110" s="13"/>
      <c r="W110" s="1238"/>
      <c r="X110" s="1238"/>
      <c r="Y110" s="1420"/>
      <c r="Z110" s="1420"/>
      <c r="AA110" s="1238"/>
      <c r="AB110" s="1238"/>
      <c r="AC110" s="1238"/>
      <c r="AD110" s="1238"/>
      <c r="AE110" s="1238"/>
      <c r="AF110" s="1054"/>
      <c r="AG110" s="1054"/>
      <c r="AH110" s="1054"/>
      <c r="AI110" s="1054"/>
      <c r="AJ110" s="1054"/>
      <c r="AK110" s="1054"/>
      <c r="AL110" s="1054"/>
      <c r="AM110" s="351"/>
      <c r="AN110" s="351"/>
      <c r="AO110" s="351"/>
      <c r="AP110" s="1054"/>
      <c r="AQ110" s="1054"/>
      <c r="AR110" s="1054"/>
      <c r="AS110" s="1054"/>
      <c r="AT110" s="1054"/>
      <c r="AU110" s="1054"/>
    </row>
    <row r="111" spans="2:47" s="8" customFormat="1">
      <c r="B111" s="66"/>
      <c r="C111" s="4"/>
      <c r="D111" s="4"/>
      <c r="E111" s="4"/>
      <c r="F111" s="4"/>
      <c r="G111" s="4"/>
      <c r="H111" s="4"/>
      <c r="I111" s="4"/>
      <c r="J111" s="4"/>
      <c r="K111" s="4"/>
      <c r="M111" s="10"/>
      <c r="N111" s="13"/>
      <c r="P111" s="11"/>
      <c r="Q111" s="11"/>
      <c r="R111" s="11"/>
      <c r="S111" s="13"/>
      <c r="T111" s="13"/>
      <c r="U111" s="13"/>
      <c r="V111" s="13"/>
      <c r="W111" s="1238"/>
      <c r="X111" s="1238"/>
      <c r="Y111" s="1420"/>
      <c r="Z111" s="1420"/>
      <c r="AA111" s="1238"/>
      <c r="AB111" s="1238"/>
      <c r="AC111" s="1238"/>
      <c r="AD111" s="1238"/>
      <c r="AE111" s="1238"/>
      <c r="AF111" s="1054"/>
      <c r="AG111" s="1054"/>
      <c r="AH111" s="1054"/>
      <c r="AI111" s="1054"/>
      <c r="AJ111" s="1054"/>
      <c r="AK111" s="1054"/>
      <c r="AL111" s="1054"/>
      <c r="AM111" s="351"/>
      <c r="AN111" s="351"/>
      <c r="AO111" s="351"/>
      <c r="AP111" s="1054"/>
      <c r="AQ111" s="1054"/>
      <c r="AR111" s="1054"/>
      <c r="AS111" s="1054"/>
      <c r="AT111" s="1054"/>
      <c r="AU111" s="1054"/>
    </row>
    <row r="112" spans="2:47" s="8" customFormat="1">
      <c r="B112" s="66"/>
      <c r="C112" s="4"/>
      <c r="D112" s="4"/>
      <c r="E112" s="4"/>
      <c r="F112" s="4"/>
      <c r="G112" s="4"/>
      <c r="H112" s="4"/>
      <c r="I112" s="4"/>
      <c r="J112" s="4"/>
      <c r="K112" s="4"/>
      <c r="M112" s="10"/>
      <c r="N112" s="13"/>
      <c r="P112" s="11"/>
      <c r="Q112" s="11"/>
      <c r="R112" s="11"/>
      <c r="S112" s="13"/>
      <c r="T112" s="13"/>
      <c r="U112" s="13"/>
      <c r="V112" s="13"/>
      <c r="W112" s="1238"/>
      <c r="X112" s="1238"/>
      <c r="Y112" s="1420"/>
      <c r="Z112" s="1420"/>
      <c r="AA112" s="1238"/>
      <c r="AB112" s="1238"/>
      <c r="AC112" s="1238"/>
      <c r="AD112" s="1238"/>
      <c r="AE112" s="1238"/>
      <c r="AF112" s="1054"/>
      <c r="AG112" s="1054"/>
      <c r="AH112" s="1054"/>
      <c r="AI112" s="1054"/>
      <c r="AJ112" s="1054"/>
      <c r="AK112" s="1054"/>
      <c r="AL112" s="1054"/>
      <c r="AM112" s="351"/>
      <c r="AN112" s="351"/>
      <c r="AO112" s="351"/>
      <c r="AP112" s="1054"/>
      <c r="AQ112" s="1054"/>
      <c r="AR112" s="1054"/>
      <c r="AS112" s="1054"/>
      <c r="AT112" s="1054"/>
      <c r="AU112" s="1054"/>
    </row>
    <row r="113" spans="2:47" s="8" customFormat="1">
      <c r="B113" s="66"/>
      <c r="C113" s="4"/>
      <c r="D113" s="4"/>
      <c r="E113" s="4"/>
      <c r="F113" s="4"/>
      <c r="G113" s="4"/>
      <c r="H113" s="4"/>
      <c r="I113" s="4"/>
      <c r="J113" s="4"/>
      <c r="K113" s="4"/>
      <c r="M113" s="10"/>
      <c r="N113" s="13"/>
      <c r="P113" s="11"/>
      <c r="Q113" s="11"/>
      <c r="R113" s="11"/>
      <c r="S113" s="13"/>
      <c r="T113" s="13"/>
      <c r="U113" s="13"/>
      <c r="V113" s="13"/>
      <c r="W113" s="1238"/>
      <c r="X113" s="1238"/>
      <c r="Y113" s="1420"/>
      <c r="Z113" s="1420"/>
      <c r="AA113" s="1238"/>
      <c r="AB113" s="1238"/>
      <c r="AC113" s="1238"/>
      <c r="AD113" s="1238"/>
      <c r="AE113" s="1238"/>
      <c r="AF113" s="1054"/>
      <c r="AG113" s="1054"/>
      <c r="AH113" s="1054"/>
      <c r="AI113" s="1054"/>
      <c r="AJ113" s="1054"/>
      <c r="AK113" s="1054"/>
      <c r="AL113" s="1054"/>
      <c r="AM113" s="351"/>
      <c r="AN113" s="351"/>
      <c r="AO113" s="351"/>
      <c r="AP113" s="1054"/>
      <c r="AQ113" s="1054"/>
      <c r="AR113" s="1054"/>
      <c r="AS113" s="1054"/>
      <c r="AT113" s="1054"/>
      <c r="AU113" s="1054"/>
    </row>
    <row r="114" spans="2:47" s="8" customFormat="1">
      <c r="B114" s="66"/>
      <c r="C114" s="4"/>
      <c r="D114" s="4"/>
      <c r="E114" s="4"/>
      <c r="F114" s="4"/>
      <c r="G114" s="4"/>
      <c r="H114" s="4"/>
      <c r="I114" s="4"/>
      <c r="J114" s="4"/>
      <c r="K114" s="4"/>
      <c r="M114" s="10"/>
      <c r="N114" s="13"/>
      <c r="P114" s="11"/>
      <c r="Q114" s="11"/>
      <c r="R114" s="11"/>
      <c r="S114" s="13"/>
      <c r="T114" s="13"/>
      <c r="U114" s="13"/>
      <c r="V114" s="13"/>
      <c r="W114" s="1238"/>
      <c r="X114" s="1238"/>
      <c r="Y114" s="1420"/>
      <c r="Z114" s="1420"/>
      <c r="AA114" s="1238"/>
      <c r="AB114" s="1238"/>
      <c r="AC114" s="1238"/>
      <c r="AD114" s="1238"/>
      <c r="AE114" s="1238"/>
      <c r="AF114" s="1054"/>
      <c r="AG114" s="1054"/>
      <c r="AH114" s="1054"/>
      <c r="AI114" s="1054"/>
      <c r="AJ114" s="1054"/>
      <c r="AK114" s="1054"/>
      <c r="AL114" s="1054"/>
      <c r="AM114" s="351"/>
      <c r="AN114" s="351"/>
      <c r="AO114" s="351"/>
      <c r="AP114" s="1054"/>
      <c r="AQ114" s="1054"/>
      <c r="AR114" s="1054"/>
      <c r="AS114" s="1054"/>
      <c r="AT114" s="1054"/>
      <c r="AU114" s="1054"/>
    </row>
    <row r="115" spans="2:47" s="8" customFormat="1">
      <c r="B115" s="66"/>
      <c r="C115" s="4"/>
      <c r="D115" s="4"/>
      <c r="E115" s="4"/>
      <c r="F115" s="4"/>
      <c r="G115" s="4"/>
      <c r="H115" s="4"/>
      <c r="I115" s="4"/>
      <c r="J115" s="4"/>
      <c r="K115" s="4"/>
      <c r="M115" s="10"/>
      <c r="N115" s="13"/>
      <c r="P115" s="11"/>
      <c r="Q115" s="11"/>
      <c r="R115" s="11"/>
      <c r="S115" s="13"/>
      <c r="T115" s="13"/>
      <c r="U115" s="13"/>
      <c r="V115" s="13"/>
      <c r="W115" s="1238"/>
      <c r="X115" s="1238"/>
      <c r="Y115" s="1420"/>
      <c r="Z115" s="1420"/>
      <c r="AA115" s="1238"/>
      <c r="AB115" s="1238"/>
      <c r="AC115" s="1238"/>
      <c r="AD115" s="1238"/>
      <c r="AE115" s="1238"/>
      <c r="AF115" s="1054"/>
      <c r="AG115" s="1054"/>
      <c r="AH115" s="1054"/>
      <c r="AI115" s="1054"/>
      <c r="AJ115" s="1054"/>
      <c r="AK115" s="1054"/>
      <c r="AL115" s="1054"/>
      <c r="AM115" s="351"/>
      <c r="AN115" s="351"/>
      <c r="AO115" s="351"/>
      <c r="AP115" s="1054"/>
      <c r="AQ115" s="1054"/>
      <c r="AR115" s="1054"/>
      <c r="AS115" s="1054"/>
      <c r="AT115" s="1054"/>
      <c r="AU115" s="1054"/>
    </row>
    <row r="116" spans="2:47" s="8" customFormat="1">
      <c r="B116" s="66"/>
      <c r="C116" s="4"/>
      <c r="D116" s="4"/>
      <c r="E116" s="4"/>
      <c r="F116" s="4"/>
      <c r="G116" s="4"/>
      <c r="H116" s="4"/>
      <c r="I116" s="4"/>
      <c r="J116" s="4"/>
      <c r="K116" s="4"/>
      <c r="M116" s="10"/>
      <c r="N116" s="13"/>
      <c r="P116" s="11"/>
      <c r="Q116" s="11"/>
      <c r="R116" s="11"/>
      <c r="S116" s="13"/>
      <c r="T116" s="13"/>
      <c r="U116" s="13"/>
      <c r="V116" s="13"/>
      <c r="W116" s="1238"/>
      <c r="X116" s="1238"/>
      <c r="Y116" s="1420"/>
      <c r="Z116" s="1420"/>
      <c r="AA116" s="1238"/>
      <c r="AB116" s="1238"/>
      <c r="AC116" s="1238"/>
      <c r="AD116" s="1238"/>
      <c r="AE116" s="1238"/>
      <c r="AF116" s="1054"/>
      <c r="AG116" s="1054"/>
      <c r="AH116" s="1054"/>
      <c r="AI116" s="1054"/>
      <c r="AJ116" s="1054"/>
      <c r="AK116" s="1054"/>
      <c r="AL116" s="1054"/>
      <c r="AM116" s="351"/>
      <c r="AN116" s="351"/>
      <c r="AO116" s="351"/>
      <c r="AP116" s="1054"/>
      <c r="AQ116" s="1054"/>
      <c r="AR116" s="1054"/>
      <c r="AS116" s="1054"/>
      <c r="AT116" s="1054"/>
      <c r="AU116" s="1054"/>
    </row>
    <row r="117" spans="2:47" s="8" customFormat="1">
      <c r="B117" s="66"/>
      <c r="C117" s="4"/>
      <c r="D117" s="4"/>
      <c r="E117" s="4"/>
      <c r="F117" s="4"/>
      <c r="G117" s="4"/>
      <c r="H117" s="4"/>
      <c r="I117" s="4"/>
      <c r="J117" s="4"/>
      <c r="K117" s="4"/>
      <c r="M117" s="10"/>
      <c r="N117" s="13"/>
      <c r="P117" s="11"/>
      <c r="Q117" s="11"/>
      <c r="R117" s="11"/>
      <c r="S117" s="13"/>
      <c r="T117" s="13"/>
      <c r="U117" s="13"/>
      <c r="V117" s="13"/>
      <c r="W117" s="1238"/>
      <c r="X117" s="1238"/>
      <c r="Y117" s="1420"/>
      <c r="Z117" s="1420"/>
      <c r="AA117" s="1238"/>
      <c r="AB117" s="1238"/>
      <c r="AC117" s="1238"/>
      <c r="AD117" s="1238"/>
      <c r="AE117" s="1238"/>
      <c r="AF117" s="1054"/>
      <c r="AG117" s="1054"/>
      <c r="AH117" s="1054"/>
      <c r="AI117" s="1054"/>
      <c r="AJ117" s="1054"/>
      <c r="AK117" s="1054"/>
      <c r="AL117" s="1054"/>
      <c r="AM117" s="351"/>
      <c r="AN117" s="351"/>
      <c r="AO117" s="351"/>
      <c r="AP117" s="1054"/>
      <c r="AQ117" s="1054"/>
      <c r="AR117" s="1054"/>
      <c r="AS117" s="1054"/>
      <c r="AT117" s="1054"/>
      <c r="AU117" s="1054"/>
    </row>
    <row r="118" spans="2:47" s="8" customFormat="1">
      <c r="B118" s="66"/>
      <c r="C118" s="4"/>
      <c r="D118" s="4"/>
      <c r="E118" s="4"/>
      <c r="F118" s="4"/>
      <c r="G118" s="4"/>
      <c r="H118" s="4"/>
      <c r="I118" s="4"/>
      <c r="J118" s="4"/>
      <c r="K118" s="4"/>
      <c r="M118" s="10"/>
      <c r="N118" s="13"/>
      <c r="P118" s="11"/>
      <c r="Q118" s="11"/>
      <c r="R118" s="11"/>
      <c r="S118" s="13"/>
      <c r="T118" s="13"/>
      <c r="U118" s="13"/>
      <c r="V118" s="13"/>
      <c r="W118" s="1238"/>
      <c r="X118" s="1238"/>
      <c r="Y118" s="1420"/>
      <c r="Z118" s="1420"/>
      <c r="AA118" s="1238"/>
      <c r="AB118" s="1238"/>
      <c r="AC118" s="1238"/>
      <c r="AD118" s="1238"/>
      <c r="AE118" s="1238"/>
      <c r="AF118" s="1054"/>
      <c r="AG118" s="1054"/>
      <c r="AH118" s="1054"/>
      <c r="AI118" s="1054"/>
      <c r="AJ118" s="1054"/>
      <c r="AK118" s="1054"/>
      <c r="AL118" s="1054"/>
      <c r="AM118" s="351"/>
      <c r="AN118" s="351"/>
      <c r="AO118" s="351"/>
      <c r="AP118" s="1054"/>
      <c r="AQ118" s="1054"/>
      <c r="AR118" s="1054"/>
      <c r="AS118" s="1054"/>
      <c r="AT118" s="1054"/>
      <c r="AU118" s="1054"/>
    </row>
    <row r="119" spans="2:47" s="8" customFormat="1">
      <c r="B119" s="66"/>
      <c r="C119" s="4"/>
      <c r="D119" s="4"/>
      <c r="E119" s="4"/>
      <c r="F119" s="4"/>
      <c r="G119" s="4"/>
      <c r="H119" s="4"/>
      <c r="I119" s="4"/>
      <c r="J119" s="4"/>
      <c r="K119" s="4"/>
      <c r="M119" s="10"/>
      <c r="N119" s="13"/>
      <c r="P119" s="11"/>
      <c r="Q119" s="11"/>
      <c r="R119" s="11"/>
      <c r="S119" s="13"/>
      <c r="T119" s="13"/>
      <c r="U119" s="13"/>
      <c r="V119" s="13"/>
      <c r="W119" s="1238"/>
      <c r="X119" s="1238"/>
      <c r="Y119" s="1420"/>
      <c r="Z119" s="1420"/>
      <c r="AA119" s="1238"/>
      <c r="AB119" s="1238"/>
      <c r="AC119" s="1238"/>
      <c r="AD119" s="1238"/>
      <c r="AE119" s="1238"/>
      <c r="AF119" s="1054"/>
      <c r="AG119" s="1054"/>
      <c r="AH119" s="1054"/>
      <c r="AI119" s="1054"/>
      <c r="AJ119" s="1054"/>
      <c r="AK119" s="1054"/>
      <c r="AL119" s="1054"/>
      <c r="AM119" s="351"/>
      <c r="AN119" s="351"/>
      <c r="AO119" s="351"/>
      <c r="AP119" s="1054"/>
      <c r="AQ119" s="1054"/>
      <c r="AR119" s="1054"/>
      <c r="AS119" s="1054"/>
      <c r="AT119" s="1054"/>
      <c r="AU119" s="1054"/>
    </row>
    <row r="120" spans="2:47" s="8" customFormat="1">
      <c r="B120" s="66"/>
      <c r="C120" s="4"/>
      <c r="D120" s="4"/>
      <c r="E120" s="4"/>
      <c r="F120" s="4"/>
      <c r="G120" s="4"/>
      <c r="H120" s="4"/>
      <c r="I120" s="4"/>
      <c r="J120" s="4"/>
      <c r="K120" s="4"/>
      <c r="M120" s="10"/>
      <c r="N120" s="13"/>
      <c r="P120" s="11"/>
      <c r="Q120" s="11"/>
      <c r="R120" s="11"/>
      <c r="S120" s="13"/>
      <c r="T120" s="13"/>
      <c r="U120" s="13"/>
      <c r="V120" s="13"/>
      <c r="W120" s="1238"/>
      <c r="X120" s="1238"/>
      <c r="Y120" s="1420"/>
      <c r="Z120" s="1420"/>
      <c r="AA120" s="1238"/>
      <c r="AB120" s="1238"/>
      <c r="AC120" s="1238"/>
      <c r="AD120" s="1238"/>
      <c r="AE120" s="1238"/>
      <c r="AF120" s="1054"/>
      <c r="AG120" s="1054"/>
      <c r="AH120" s="1054"/>
      <c r="AI120" s="1054"/>
      <c r="AJ120" s="1054"/>
      <c r="AK120" s="1054"/>
      <c r="AL120" s="1054"/>
      <c r="AM120" s="351"/>
      <c r="AN120" s="351"/>
      <c r="AO120" s="351"/>
      <c r="AP120" s="1054"/>
      <c r="AQ120" s="1054"/>
      <c r="AR120" s="1054"/>
      <c r="AS120" s="1054"/>
      <c r="AT120" s="1054"/>
      <c r="AU120" s="1054"/>
    </row>
    <row r="121" spans="2:47" s="8" customFormat="1">
      <c r="B121" s="66"/>
      <c r="C121" s="4"/>
      <c r="D121" s="4"/>
      <c r="E121" s="4"/>
      <c r="F121" s="4"/>
      <c r="G121" s="4"/>
      <c r="H121" s="4"/>
      <c r="I121" s="4"/>
      <c r="J121" s="4"/>
      <c r="K121" s="4"/>
      <c r="M121" s="10"/>
      <c r="N121" s="13"/>
      <c r="P121" s="11"/>
      <c r="Q121" s="11"/>
      <c r="R121" s="11"/>
      <c r="S121" s="13"/>
      <c r="T121" s="13"/>
      <c r="U121" s="13"/>
      <c r="V121" s="13"/>
      <c r="W121" s="1238"/>
      <c r="X121" s="1238"/>
      <c r="Y121" s="1420"/>
      <c r="Z121" s="1420"/>
      <c r="AA121" s="1238"/>
      <c r="AB121" s="1238"/>
      <c r="AC121" s="1238"/>
      <c r="AD121" s="1238"/>
      <c r="AE121" s="1238"/>
      <c r="AF121" s="1054"/>
      <c r="AG121" s="1054"/>
      <c r="AH121" s="1054"/>
      <c r="AI121" s="1054"/>
      <c r="AJ121" s="1054"/>
      <c r="AK121" s="1054"/>
      <c r="AL121" s="1054"/>
      <c r="AM121" s="351"/>
      <c r="AN121" s="351"/>
      <c r="AO121" s="351"/>
      <c r="AP121" s="1054"/>
      <c r="AQ121" s="1054"/>
      <c r="AR121" s="1054"/>
      <c r="AS121" s="1054"/>
      <c r="AT121" s="1054"/>
      <c r="AU121" s="1054"/>
    </row>
    <row r="122" spans="2:47" s="8" customFormat="1">
      <c r="B122" s="66"/>
      <c r="C122" s="4"/>
      <c r="D122" s="4"/>
      <c r="E122" s="4"/>
      <c r="F122" s="4"/>
      <c r="G122" s="4"/>
      <c r="H122" s="4"/>
      <c r="I122" s="4"/>
      <c r="J122" s="4"/>
      <c r="K122" s="4"/>
      <c r="M122" s="10"/>
      <c r="N122" s="13"/>
      <c r="P122" s="11"/>
      <c r="Q122" s="11"/>
      <c r="R122" s="11"/>
      <c r="S122" s="13"/>
      <c r="T122" s="13"/>
      <c r="U122" s="13"/>
      <c r="V122" s="13"/>
      <c r="W122" s="1238"/>
      <c r="X122" s="1238"/>
      <c r="Y122" s="1420"/>
      <c r="Z122" s="1420"/>
      <c r="AA122" s="1238"/>
      <c r="AB122" s="1238"/>
      <c r="AC122" s="1238"/>
      <c r="AD122" s="1238"/>
      <c r="AE122" s="1238"/>
      <c r="AF122" s="1054"/>
      <c r="AG122" s="1054"/>
      <c r="AH122" s="1054"/>
      <c r="AI122" s="1054"/>
      <c r="AJ122" s="1054"/>
      <c r="AK122" s="1054"/>
      <c r="AL122" s="1054"/>
      <c r="AM122" s="351"/>
      <c r="AN122" s="351"/>
      <c r="AO122" s="351"/>
      <c r="AP122" s="1054"/>
      <c r="AQ122" s="1054"/>
      <c r="AR122" s="1054"/>
      <c r="AS122" s="1054"/>
      <c r="AT122" s="1054"/>
      <c r="AU122" s="1054"/>
    </row>
    <row r="123" spans="2:47" s="8" customFormat="1">
      <c r="B123" s="66"/>
      <c r="C123" s="4"/>
      <c r="D123" s="4"/>
      <c r="E123" s="4"/>
      <c r="F123" s="4"/>
      <c r="G123" s="4"/>
      <c r="H123" s="4"/>
      <c r="I123" s="4"/>
      <c r="J123" s="4"/>
      <c r="K123" s="4"/>
      <c r="M123" s="10"/>
      <c r="N123" s="13"/>
      <c r="P123" s="11"/>
      <c r="Q123" s="11"/>
      <c r="R123" s="11"/>
      <c r="S123" s="13"/>
      <c r="T123" s="13"/>
      <c r="U123" s="13"/>
      <c r="V123" s="13"/>
      <c r="W123" s="1238"/>
      <c r="X123" s="1238"/>
      <c r="Y123" s="1420"/>
      <c r="Z123" s="1420"/>
      <c r="AA123" s="1238"/>
      <c r="AB123" s="1238"/>
      <c r="AC123" s="1238"/>
      <c r="AD123" s="1238"/>
      <c r="AE123" s="1238"/>
      <c r="AF123" s="1054"/>
      <c r="AG123" s="1054"/>
      <c r="AH123" s="1054"/>
      <c r="AI123" s="1054"/>
      <c r="AJ123" s="1054"/>
      <c r="AK123" s="1054"/>
      <c r="AL123" s="1054"/>
      <c r="AM123" s="351"/>
      <c r="AN123" s="351"/>
      <c r="AO123" s="351"/>
      <c r="AP123" s="1054"/>
      <c r="AQ123" s="1054"/>
      <c r="AR123" s="1054"/>
      <c r="AS123" s="1054"/>
      <c r="AT123" s="1054"/>
      <c r="AU123" s="1054"/>
    </row>
    <row r="124" spans="2:47" s="8" customFormat="1">
      <c r="B124" s="66"/>
      <c r="C124" s="4"/>
      <c r="D124" s="4"/>
      <c r="E124" s="4"/>
      <c r="F124" s="4"/>
      <c r="G124" s="4"/>
      <c r="H124" s="4"/>
      <c r="I124" s="4"/>
      <c r="J124" s="4"/>
      <c r="K124" s="4"/>
      <c r="M124" s="10"/>
      <c r="N124" s="13"/>
      <c r="P124" s="11"/>
      <c r="Q124" s="11"/>
      <c r="R124" s="11"/>
      <c r="S124" s="13"/>
      <c r="T124" s="13"/>
      <c r="U124" s="13"/>
      <c r="V124" s="13"/>
      <c r="W124" s="1238"/>
      <c r="X124" s="1238"/>
      <c r="Y124" s="1420"/>
      <c r="Z124" s="1420"/>
      <c r="AA124" s="1238"/>
      <c r="AB124" s="1238"/>
      <c r="AC124" s="1238"/>
      <c r="AD124" s="1238"/>
      <c r="AE124" s="1238"/>
      <c r="AF124" s="1054"/>
      <c r="AG124" s="1054"/>
      <c r="AH124" s="1054"/>
      <c r="AI124" s="1054"/>
      <c r="AJ124" s="1054"/>
      <c r="AK124" s="1054"/>
      <c r="AL124" s="1054"/>
      <c r="AM124" s="351"/>
      <c r="AN124" s="351"/>
      <c r="AO124" s="351"/>
      <c r="AP124" s="1054"/>
      <c r="AQ124" s="1054"/>
      <c r="AR124" s="1054"/>
      <c r="AS124" s="1054"/>
      <c r="AT124" s="1054"/>
      <c r="AU124" s="1054"/>
    </row>
    <row r="125" spans="2:47" s="8" customFormat="1">
      <c r="B125" s="66"/>
      <c r="C125" s="4"/>
      <c r="D125" s="4"/>
      <c r="E125" s="4"/>
      <c r="F125" s="4"/>
      <c r="G125" s="4"/>
      <c r="H125" s="4"/>
      <c r="I125" s="4"/>
      <c r="J125" s="4"/>
      <c r="K125" s="4"/>
      <c r="M125" s="10"/>
      <c r="N125" s="13"/>
      <c r="P125" s="11"/>
      <c r="Q125" s="11"/>
      <c r="R125" s="11"/>
      <c r="S125" s="13"/>
      <c r="T125" s="13"/>
      <c r="U125" s="13"/>
      <c r="V125" s="13"/>
      <c r="W125" s="1238"/>
      <c r="X125" s="1238"/>
      <c r="Y125" s="1420"/>
      <c r="Z125" s="1420"/>
      <c r="AA125" s="1238"/>
      <c r="AB125" s="1238"/>
      <c r="AC125" s="1238"/>
      <c r="AD125" s="1238"/>
      <c r="AE125" s="1238"/>
      <c r="AF125" s="1054"/>
      <c r="AG125" s="1054"/>
      <c r="AH125" s="1054"/>
      <c r="AI125" s="1054"/>
      <c r="AJ125" s="1054"/>
      <c r="AK125" s="1054"/>
      <c r="AL125" s="1054"/>
      <c r="AM125" s="351"/>
      <c r="AN125" s="351"/>
      <c r="AO125" s="351"/>
      <c r="AP125" s="1054"/>
      <c r="AQ125" s="1054"/>
      <c r="AR125" s="1054"/>
      <c r="AS125" s="1054"/>
      <c r="AT125" s="1054"/>
      <c r="AU125" s="1054"/>
    </row>
    <row r="126" spans="2:47" s="8" customFormat="1">
      <c r="B126" s="66"/>
      <c r="C126" s="4"/>
      <c r="D126" s="4"/>
      <c r="E126" s="4"/>
      <c r="F126" s="4"/>
      <c r="G126" s="4"/>
      <c r="H126" s="4"/>
      <c r="I126" s="4"/>
      <c r="J126" s="4"/>
      <c r="K126" s="4"/>
      <c r="M126" s="10"/>
      <c r="N126" s="13"/>
      <c r="P126" s="11"/>
      <c r="Q126" s="11"/>
      <c r="R126" s="11"/>
      <c r="S126" s="13"/>
      <c r="T126" s="13"/>
      <c r="U126" s="13"/>
      <c r="V126" s="13"/>
      <c r="W126" s="1238"/>
      <c r="X126" s="1238"/>
      <c r="Y126" s="1420"/>
      <c r="Z126" s="1420"/>
      <c r="AA126" s="1238"/>
      <c r="AB126" s="1238"/>
      <c r="AC126" s="1238"/>
      <c r="AD126" s="1238"/>
      <c r="AE126" s="1238"/>
      <c r="AF126" s="1054"/>
      <c r="AG126" s="1054"/>
      <c r="AH126" s="1054"/>
      <c r="AI126" s="1054"/>
      <c r="AJ126" s="1054"/>
      <c r="AK126" s="1054"/>
      <c r="AL126" s="1054"/>
      <c r="AM126" s="351"/>
      <c r="AN126" s="351"/>
      <c r="AO126" s="351"/>
      <c r="AP126" s="1054"/>
      <c r="AQ126" s="1054"/>
      <c r="AR126" s="1054"/>
      <c r="AS126" s="1054"/>
      <c r="AT126" s="1054"/>
      <c r="AU126" s="1054"/>
    </row>
    <row r="127" spans="2:47" s="8" customFormat="1">
      <c r="B127" s="66"/>
      <c r="C127" s="4"/>
      <c r="D127" s="4"/>
      <c r="E127" s="4"/>
      <c r="F127" s="4"/>
      <c r="G127" s="4"/>
      <c r="H127" s="4"/>
      <c r="I127" s="4"/>
      <c r="J127" s="4"/>
      <c r="K127" s="4"/>
      <c r="M127" s="10"/>
      <c r="N127" s="13"/>
      <c r="P127" s="11"/>
      <c r="Q127" s="11"/>
      <c r="R127" s="11"/>
      <c r="S127" s="13"/>
      <c r="T127" s="13"/>
      <c r="U127" s="13"/>
      <c r="V127" s="13"/>
      <c r="W127" s="1238"/>
      <c r="X127" s="1238"/>
      <c r="Y127" s="1420"/>
      <c r="Z127" s="1420"/>
      <c r="AA127" s="1238"/>
      <c r="AB127" s="1238"/>
      <c r="AC127" s="1238"/>
      <c r="AD127" s="1238"/>
      <c r="AE127" s="1238"/>
      <c r="AF127" s="1054"/>
      <c r="AG127" s="1054"/>
      <c r="AH127" s="1054"/>
      <c r="AI127" s="1054"/>
      <c r="AJ127" s="1054"/>
      <c r="AK127" s="1054"/>
      <c r="AL127" s="1054"/>
      <c r="AM127" s="351"/>
      <c r="AN127" s="351"/>
      <c r="AO127" s="351"/>
      <c r="AP127" s="1054"/>
      <c r="AQ127" s="1054"/>
      <c r="AR127" s="1054"/>
      <c r="AS127" s="1054"/>
      <c r="AT127" s="1054"/>
      <c r="AU127" s="1054"/>
    </row>
    <row r="128" spans="2:47" s="8" customFormat="1">
      <c r="B128" s="66"/>
      <c r="C128" s="4"/>
      <c r="D128" s="4"/>
      <c r="E128" s="4"/>
      <c r="F128" s="4"/>
      <c r="G128" s="4"/>
      <c r="H128" s="4"/>
      <c r="I128" s="4"/>
      <c r="J128" s="4"/>
      <c r="K128" s="4"/>
      <c r="M128" s="10"/>
      <c r="N128" s="13"/>
      <c r="P128" s="11"/>
      <c r="Q128" s="11"/>
      <c r="R128" s="11"/>
      <c r="S128" s="13"/>
      <c r="T128" s="13"/>
      <c r="U128" s="13"/>
      <c r="V128" s="13"/>
      <c r="W128" s="1238"/>
      <c r="X128" s="1238"/>
      <c r="Y128" s="1420"/>
      <c r="Z128" s="1420"/>
      <c r="AA128" s="1238"/>
      <c r="AB128" s="1238"/>
      <c r="AC128" s="1238"/>
      <c r="AD128" s="1238"/>
      <c r="AE128" s="1238"/>
      <c r="AF128" s="1054"/>
      <c r="AG128" s="1054"/>
      <c r="AH128" s="1054"/>
      <c r="AI128" s="1054"/>
      <c r="AJ128" s="1054"/>
      <c r="AK128" s="1054"/>
      <c r="AL128" s="1054"/>
      <c r="AM128" s="351"/>
      <c r="AN128" s="351"/>
      <c r="AO128" s="351"/>
      <c r="AP128" s="1054"/>
      <c r="AQ128" s="1054"/>
      <c r="AR128" s="1054"/>
      <c r="AS128" s="1054"/>
      <c r="AT128" s="1054"/>
      <c r="AU128" s="1054"/>
    </row>
    <row r="129" spans="2:47" s="8" customFormat="1">
      <c r="B129" s="66"/>
      <c r="C129" s="4"/>
      <c r="D129" s="4"/>
      <c r="E129" s="4"/>
      <c r="F129" s="4"/>
      <c r="G129" s="4"/>
      <c r="H129" s="4"/>
      <c r="I129" s="4"/>
      <c r="J129" s="4"/>
      <c r="K129" s="4"/>
      <c r="M129" s="10"/>
      <c r="N129" s="13"/>
      <c r="P129" s="11"/>
      <c r="Q129" s="11"/>
      <c r="R129" s="11"/>
      <c r="S129" s="13"/>
      <c r="T129" s="13"/>
      <c r="U129" s="13"/>
      <c r="V129" s="13"/>
      <c r="W129" s="1238"/>
      <c r="X129" s="1238"/>
      <c r="Y129" s="1420"/>
      <c r="Z129" s="1420"/>
      <c r="AA129" s="1238"/>
      <c r="AB129" s="1238"/>
      <c r="AC129" s="1238"/>
      <c r="AD129" s="1238"/>
      <c r="AE129" s="1238"/>
      <c r="AF129" s="1054"/>
      <c r="AG129" s="1054"/>
      <c r="AH129" s="1054"/>
      <c r="AI129" s="1054"/>
      <c r="AJ129" s="1054"/>
      <c r="AK129" s="1054"/>
      <c r="AL129" s="1054"/>
      <c r="AM129" s="351"/>
      <c r="AN129" s="351"/>
      <c r="AO129" s="351"/>
      <c r="AP129" s="1054"/>
      <c r="AQ129" s="1054"/>
      <c r="AR129" s="1054"/>
      <c r="AS129" s="1054"/>
      <c r="AT129" s="1054"/>
      <c r="AU129" s="1054"/>
    </row>
    <row r="130" spans="2:47" s="8" customFormat="1">
      <c r="B130" s="66"/>
      <c r="C130" s="4"/>
      <c r="D130" s="4"/>
      <c r="E130" s="4"/>
      <c r="F130" s="4"/>
      <c r="G130" s="4"/>
      <c r="H130" s="4"/>
      <c r="I130" s="4"/>
      <c r="J130" s="4"/>
      <c r="K130" s="4"/>
      <c r="M130" s="10"/>
      <c r="N130" s="13"/>
      <c r="P130" s="11"/>
      <c r="Q130" s="11"/>
      <c r="R130" s="11"/>
      <c r="S130" s="13"/>
      <c r="T130" s="13"/>
      <c r="U130" s="13"/>
      <c r="V130" s="13"/>
      <c r="W130" s="1238"/>
      <c r="X130" s="1238"/>
      <c r="Y130" s="1420"/>
      <c r="Z130" s="1420"/>
      <c r="AA130" s="1238"/>
      <c r="AB130" s="1238"/>
      <c r="AC130" s="1238"/>
      <c r="AD130" s="1238"/>
      <c r="AE130" s="1238"/>
      <c r="AF130" s="1054"/>
      <c r="AG130" s="1054"/>
      <c r="AH130" s="1054"/>
      <c r="AI130" s="1054"/>
      <c r="AJ130" s="1054"/>
      <c r="AK130" s="1054"/>
      <c r="AL130" s="1054"/>
      <c r="AM130" s="351"/>
      <c r="AN130" s="351"/>
      <c r="AO130" s="351"/>
      <c r="AP130" s="1054"/>
      <c r="AQ130" s="1054"/>
      <c r="AR130" s="1054"/>
      <c r="AS130" s="1054"/>
      <c r="AT130" s="1054"/>
      <c r="AU130" s="1054"/>
    </row>
    <row r="131" spans="2:47" s="8" customFormat="1">
      <c r="B131" s="66"/>
      <c r="C131" s="4"/>
      <c r="D131" s="4"/>
      <c r="E131" s="4"/>
      <c r="F131" s="4"/>
      <c r="G131" s="4"/>
      <c r="H131" s="4"/>
      <c r="I131" s="4"/>
      <c r="J131" s="4"/>
      <c r="K131" s="4"/>
      <c r="M131" s="10"/>
      <c r="N131" s="13"/>
      <c r="P131" s="11"/>
      <c r="Q131" s="11"/>
      <c r="R131" s="11"/>
      <c r="S131" s="13"/>
      <c r="T131" s="13"/>
      <c r="U131" s="13"/>
      <c r="V131" s="13"/>
      <c r="W131" s="1238"/>
      <c r="X131" s="1238"/>
      <c r="Y131" s="1420"/>
      <c r="Z131" s="1420"/>
      <c r="AA131" s="1238"/>
      <c r="AB131" s="1238"/>
      <c r="AC131" s="1238"/>
      <c r="AD131" s="1238"/>
      <c r="AE131" s="1238"/>
      <c r="AF131" s="1054"/>
      <c r="AG131" s="1054"/>
      <c r="AH131" s="1054"/>
      <c r="AI131" s="1054"/>
      <c r="AJ131" s="1054"/>
      <c r="AK131" s="1054"/>
      <c r="AL131" s="1054"/>
      <c r="AM131" s="351"/>
      <c r="AN131" s="351"/>
      <c r="AO131" s="351"/>
      <c r="AP131" s="1054"/>
      <c r="AQ131" s="1054"/>
      <c r="AR131" s="1054"/>
      <c r="AS131" s="1054"/>
      <c r="AT131" s="1054"/>
      <c r="AU131" s="1054"/>
    </row>
    <row r="132" spans="2:47" s="8" customFormat="1">
      <c r="B132" s="66"/>
      <c r="C132" s="4"/>
      <c r="D132" s="4"/>
      <c r="E132" s="4"/>
      <c r="F132" s="4"/>
      <c r="G132" s="4"/>
      <c r="H132" s="4"/>
      <c r="I132" s="4"/>
      <c r="J132" s="4"/>
      <c r="K132" s="4"/>
      <c r="M132" s="10"/>
      <c r="N132" s="13"/>
      <c r="P132" s="11"/>
      <c r="Q132" s="11"/>
      <c r="R132" s="11"/>
      <c r="S132" s="13"/>
      <c r="T132" s="13"/>
      <c r="U132" s="13"/>
      <c r="V132" s="13"/>
      <c r="W132" s="1238"/>
      <c r="X132" s="1238"/>
      <c r="Y132" s="1420"/>
      <c r="Z132" s="1420"/>
      <c r="AA132" s="1238"/>
      <c r="AB132" s="1238"/>
      <c r="AC132" s="1238"/>
      <c r="AD132" s="1238"/>
      <c r="AE132" s="1238"/>
      <c r="AF132" s="1054"/>
      <c r="AG132" s="1054"/>
      <c r="AH132" s="1054"/>
      <c r="AI132" s="1054"/>
      <c r="AJ132" s="1054"/>
      <c r="AK132" s="1054"/>
      <c r="AL132" s="1054"/>
      <c r="AM132" s="351"/>
      <c r="AN132" s="351"/>
      <c r="AO132" s="351"/>
      <c r="AP132" s="1054"/>
      <c r="AQ132" s="1054"/>
      <c r="AR132" s="1054"/>
      <c r="AS132" s="1054"/>
      <c r="AT132" s="1054"/>
      <c r="AU132" s="1054"/>
    </row>
    <row r="133" spans="2:47" s="8" customFormat="1">
      <c r="B133" s="66"/>
      <c r="C133" s="4"/>
      <c r="D133" s="4"/>
      <c r="E133" s="4"/>
      <c r="F133" s="4"/>
      <c r="G133" s="4"/>
      <c r="H133" s="4"/>
      <c r="I133" s="4"/>
      <c r="J133" s="4"/>
      <c r="K133" s="4"/>
      <c r="M133" s="10"/>
      <c r="N133" s="13"/>
      <c r="P133" s="11"/>
      <c r="Q133" s="11"/>
      <c r="R133" s="11"/>
      <c r="S133" s="13"/>
      <c r="T133" s="13"/>
      <c r="U133" s="13"/>
      <c r="V133" s="13"/>
      <c r="W133" s="1238"/>
      <c r="X133" s="1238"/>
      <c r="Y133" s="1420"/>
      <c r="Z133" s="1420"/>
      <c r="AA133" s="1238"/>
      <c r="AB133" s="1238"/>
      <c r="AC133" s="1238"/>
      <c r="AD133" s="1238"/>
      <c r="AE133" s="1238"/>
      <c r="AF133" s="1054"/>
      <c r="AG133" s="1054"/>
      <c r="AH133" s="1054"/>
      <c r="AI133" s="1054"/>
      <c r="AJ133" s="1054"/>
      <c r="AK133" s="1054"/>
      <c r="AL133" s="1054"/>
      <c r="AM133" s="351"/>
      <c r="AN133" s="351"/>
      <c r="AO133" s="351"/>
      <c r="AP133" s="1054"/>
      <c r="AQ133" s="1054"/>
      <c r="AR133" s="1054"/>
      <c r="AS133" s="1054"/>
      <c r="AT133" s="1054"/>
      <c r="AU133" s="1054"/>
    </row>
    <row r="134" spans="2:47" s="8" customFormat="1">
      <c r="B134" s="66"/>
      <c r="C134" s="4"/>
      <c r="D134" s="4"/>
      <c r="E134" s="4"/>
      <c r="F134" s="4"/>
      <c r="G134" s="4"/>
      <c r="H134" s="4"/>
      <c r="I134" s="4"/>
      <c r="J134" s="4"/>
      <c r="K134" s="4"/>
      <c r="M134" s="10"/>
      <c r="N134" s="13"/>
      <c r="P134" s="11"/>
      <c r="Q134" s="11"/>
      <c r="R134" s="11"/>
      <c r="S134" s="13"/>
      <c r="T134" s="13"/>
      <c r="U134" s="13"/>
      <c r="V134" s="13"/>
      <c r="W134" s="1238"/>
      <c r="X134" s="1238"/>
      <c r="Y134" s="1420"/>
      <c r="Z134" s="1420"/>
      <c r="AA134" s="1238"/>
      <c r="AB134" s="1238"/>
      <c r="AC134" s="1238"/>
      <c r="AD134" s="1238"/>
      <c r="AE134" s="1238"/>
      <c r="AF134" s="1054"/>
      <c r="AG134" s="1054"/>
      <c r="AH134" s="1054"/>
      <c r="AI134" s="1054"/>
      <c r="AJ134" s="1054"/>
      <c r="AK134" s="1054"/>
      <c r="AL134" s="1054"/>
      <c r="AM134" s="351"/>
      <c r="AN134" s="351"/>
      <c r="AO134" s="351"/>
      <c r="AP134" s="1054"/>
      <c r="AQ134" s="1054"/>
      <c r="AR134" s="1054"/>
      <c r="AS134" s="1054"/>
      <c r="AT134" s="1054"/>
      <c r="AU134" s="1054"/>
    </row>
    <row r="135" spans="2:47" s="8" customFormat="1">
      <c r="B135" s="66"/>
      <c r="C135" s="4"/>
      <c r="D135" s="4"/>
      <c r="E135" s="4"/>
      <c r="F135" s="4"/>
      <c r="G135" s="4"/>
      <c r="H135" s="4"/>
      <c r="I135" s="4"/>
      <c r="J135" s="4"/>
      <c r="K135" s="4"/>
      <c r="M135" s="10"/>
      <c r="N135" s="13"/>
      <c r="P135" s="11"/>
      <c r="Q135" s="11"/>
      <c r="R135" s="11"/>
      <c r="S135" s="13"/>
      <c r="T135" s="13"/>
      <c r="U135" s="13"/>
      <c r="V135" s="13"/>
      <c r="W135" s="1238"/>
      <c r="X135" s="1238"/>
      <c r="Y135" s="1420"/>
      <c r="Z135" s="1420"/>
      <c r="AA135" s="1238"/>
      <c r="AB135" s="1238"/>
      <c r="AC135" s="1238"/>
      <c r="AD135" s="1238"/>
      <c r="AE135" s="1238"/>
      <c r="AF135" s="1054"/>
      <c r="AG135" s="1054"/>
      <c r="AH135" s="1054"/>
      <c r="AI135" s="1054"/>
      <c r="AJ135" s="1054"/>
      <c r="AK135" s="1054"/>
      <c r="AL135" s="1054"/>
      <c r="AM135" s="351"/>
      <c r="AN135" s="351"/>
      <c r="AO135" s="351"/>
      <c r="AP135" s="1054"/>
      <c r="AQ135" s="1054"/>
      <c r="AR135" s="1054"/>
      <c r="AS135" s="1054"/>
      <c r="AT135" s="1054"/>
      <c r="AU135" s="1054"/>
    </row>
    <row r="136" spans="2:47" s="8" customFormat="1">
      <c r="B136" s="66"/>
      <c r="C136" s="4"/>
      <c r="D136" s="4"/>
      <c r="E136" s="4"/>
      <c r="F136" s="4"/>
      <c r="G136" s="4"/>
      <c r="H136" s="4"/>
      <c r="I136" s="4"/>
      <c r="J136" s="4"/>
      <c r="K136" s="4"/>
      <c r="M136" s="10"/>
      <c r="N136" s="13"/>
      <c r="P136" s="11"/>
      <c r="Q136" s="11"/>
      <c r="R136" s="11"/>
      <c r="S136" s="13"/>
      <c r="T136" s="13"/>
      <c r="U136" s="13"/>
      <c r="V136" s="13"/>
      <c r="W136" s="1238"/>
      <c r="X136" s="1238"/>
      <c r="Y136" s="1420"/>
      <c r="Z136" s="1420"/>
      <c r="AA136" s="1238"/>
      <c r="AB136" s="1238"/>
      <c r="AC136" s="1238"/>
      <c r="AD136" s="1238"/>
      <c r="AE136" s="1238"/>
      <c r="AF136" s="1054"/>
      <c r="AG136" s="1054"/>
      <c r="AH136" s="1054"/>
      <c r="AI136" s="1054"/>
      <c r="AJ136" s="1054"/>
      <c r="AK136" s="1054"/>
      <c r="AL136" s="1054"/>
      <c r="AM136" s="351"/>
      <c r="AN136" s="351"/>
      <c r="AO136" s="351"/>
      <c r="AP136" s="1054"/>
      <c r="AQ136" s="1054"/>
      <c r="AR136" s="1054"/>
      <c r="AS136" s="1054"/>
      <c r="AT136" s="1054"/>
      <c r="AU136" s="1054"/>
    </row>
    <row r="137" spans="2:47" s="8" customFormat="1">
      <c r="B137" s="66"/>
      <c r="C137" s="4"/>
      <c r="D137" s="4"/>
      <c r="E137" s="4"/>
      <c r="F137" s="4"/>
      <c r="G137" s="4"/>
      <c r="H137" s="4"/>
      <c r="I137" s="4"/>
      <c r="J137" s="4"/>
      <c r="K137" s="4"/>
      <c r="M137" s="10"/>
      <c r="N137" s="13"/>
      <c r="P137" s="11"/>
      <c r="Q137" s="11"/>
      <c r="R137" s="11"/>
      <c r="S137" s="13"/>
      <c r="T137" s="13"/>
      <c r="U137" s="13"/>
      <c r="V137" s="13"/>
      <c r="W137" s="1238"/>
      <c r="X137" s="1238"/>
      <c r="Y137" s="1420"/>
      <c r="Z137" s="1420"/>
      <c r="AA137" s="1238"/>
      <c r="AB137" s="1238"/>
      <c r="AC137" s="1238"/>
      <c r="AD137" s="1238"/>
      <c r="AE137" s="1238"/>
      <c r="AF137" s="1054"/>
      <c r="AG137" s="1054"/>
      <c r="AH137" s="1054"/>
      <c r="AI137" s="1054"/>
      <c r="AJ137" s="1054"/>
      <c r="AK137" s="1054"/>
      <c r="AL137" s="1054"/>
      <c r="AM137" s="351"/>
      <c r="AN137" s="351"/>
      <c r="AO137" s="351"/>
      <c r="AP137" s="1054"/>
      <c r="AQ137" s="1054"/>
      <c r="AR137" s="1054"/>
      <c r="AS137" s="1054"/>
      <c r="AT137" s="1054"/>
      <c r="AU137" s="1054"/>
    </row>
    <row r="138" spans="2:47" s="8" customFormat="1">
      <c r="B138" s="66"/>
      <c r="C138" s="4"/>
      <c r="D138" s="4"/>
      <c r="E138" s="4"/>
      <c r="F138" s="4"/>
      <c r="G138" s="4"/>
      <c r="H138" s="4"/>
      <c r="I138" s="4"/>
      <c r="J138" s="4"/>
      <c r="K138" s="4"/>
      <c r="M138" s="10"/>
      <c r="N138" s="13"/>
      <c r="P138" s="11"/>
      <c r="Q138" s="11"/>
      <c r="R138" s="11"/>
      <c r="S138" s="13"/>
      <c r="T138" s="13"/>
      <c r="U138" s="13"/>
      <c r="V138" s="13"/>
      <c r="W138" s="1238"/>
      <c r="X138" s="1238"/>
      <c r="Y138" s="1420"/>
      <c r="Z138" s="1420"/>
      <c r="AA138" s="1238"/>
      <c r="AB138" s="1238"/>
      <c r="AC138" s="1238"/>
      <c r="AD138" s="1238"/>
      <c r="AE138" s="1238"/>
      <c r="AF138" s="1054"/>
      <c r="AG138" s="1054"/>
      <c r="AH138" s="1054"/>
      <c r="AI138" s="1054"/>
      <c r="AJ138" s="1054"/>
      <c r="AK138" s="1054"/>
      <c r="AL138" s="1054"/>
      <c r="AM138" s="351"/>
      <c r="AN138" s="351"/>
      <c r="AO138" s="351"/>
      <c r="AP138" s="1054"/>
      <c r="AQ138" s="1054"/>
      <c r="AR138" s="1054"/>
      <c r="AS138" s="1054"/>
      <c r="AT138" s="1054"/>
      <c r="AU138" s="1054"/>
    </row>
    <row r="139" spans="2:47" s="8" customFormat="1">
      <c r="B139" s="66"/>
      <c r="C139" s="4"/>
      <c r="D139" s="4"/>
      <c r="E139" s="4"/>
      <c r="F139" s="4"/>
      <c r="G139" s="4"/>
      <c r="H139" s="4"/>
      <c r="I139" s="4"/>
      <c r="J139" s="4"/>
      <c r="K139" s="4"/>
      <c r="M139" s="10"/>
      <c r="N139" s="13"/>
      <c r="P139" s="11"/>
      <c r="Q139" s="11"/>
      <c r="R139" s="11"/>
      <c r="S139" s="13"/>
      <c r="T139" s="13"/>
      <c r="U139" s="13"/>
      <c r="V139" s="13"/>
      <c r="W139" s="1238"/>
      <c r="X139" s="1238"/>
      <c r="Y139" s="1420"/>
      <c r="Z139" s="1420"/>
      <c r="AA139" s="1238"/>
      <c r="AB139" s="1238"/>
      <c r="AC139" s="1238"/>
      <c r="AD139" s="1238"/>
      <c r="AE139" s="1238"/>
      <c r="AF139" s="1054"/>
      <c r="AG139" s="1054"/>
      <c r="AH139" s="1054"/>
      <c r="AI139" s="1054"/>
      <c r="AJ139" s="1054"/>
      <c r="AK139" s="1054"/>
      <c r="AL139" s="1054"/>
      <c r="AM139" s="351"/>
      <c r="AN139" s="351"/>
      <c r="AO139" s="351"/>
      <c r="AP139" s="1054"/>
      <c r="AQ139" s="1054"/>
      <c r="AR139" s="1054"/>
      <c r="AS139" s="1054"/>
      <c r="AT139" s="1054"/>
      <c r="AU139" s="1054"/>
    </row>
    <row r="140" spans="2:47" s="8" customFormat="1">
      <c r="B140" s="66"/>
      <c r="C140" s="4"/>
      <c r="D140" s="4"/>
      <c r="E140" s="4"/>
      <c r="F140" s="4"/>
      <c r="G140" s="4"/>
      <c r="H140" s="4"/>
      <c r="I140" s="4"/>
      <c r="J140" s="4"/>
      <c r="K140" s="4"/>
      <c r="M140" s="10"/>
      <c r="N140" s="13"/>
      <c r="P140" s="11"/>
      <c r="Q140" s="11"/>
      <c r="R140" s="11"/>
      <c r="S140" s="13"/>
      <c r="T140" s="13"/>
      <c r="U140" s="13"/>
      <c r="V140" s="13"/>
      <c r="W140" s="1238"/>
      <c r="X140" s="1238"/>
      <c r="Y140" s="1420"/>
      <c r="Z140" s="1420"/>
      <c r="AA140" s="1238"/>
      <c r="AB140" s="1238"/>
      <c r="AC140" s="1238"/>
      <c r="AD140" s="1238"/>
      <c r="AE140" s="1238"/>
      <c r="AF140" s="1054"/>
      <c r="AG140" s="1054"/>
      <c r="AH140" s="1054"/>
      <c r="AI140" s="1054"/>
      <c r="AJ140" s="1054"/>
      <c r="AK140" s="1054"/>
      <c r="AL140" s="1054"/>
      <c r="AM140" s="351"/>
      <c r="AN140" s="351"/>
      <c r="AO140" s="351"/>
      <c r="AP140" s="1054"/>
      <c r="AQ140" s="1054"/>
      <c r="AR140" s="1054"/>
      <c r="AS140" s="1054"/>
      <c r="AT140" s="1054"/>
      <c r="AU140" s="1054"/>
    </row>
    <row r="141" spans="2:47" s="8" customFormat="1">
      <c r="B141" s="66"/>
      <c r="C141" s="4"/>
      <c r="D141" s="4"/>
      <c r="E141" s="4"/>
      <c r="F141" s="4"/>
      <c r="G141" s="4"/>
      <c r="H141" s="4"/>
      <c r="I141" s="4"/>
      <c r="J141" s="4"/>
      <c r="K141" s="4"/>
      <c r="M141" s="10"/>
      <c r="N141" s="13"/>
      <c r="P141" s="11"/>
      <c r="Q141" s="11"/>
      <c r="R141" s="11"/>
      <c r="S141" s="13"/>
      <c r="T141" s="13"/>
      <c r="U141" s="13"/>
      <c r="V141" s="13"/>
      <c r="W141" s="1238"/>
      <c r="X141" s="1238"/>
      <c r="Y141" s="1420"/>
      <c r="Z141" s="1420"/>
      <c r="AA141" s="1238"/>
      <c r="AB141" s="1238"/>
      <c r="AC141" s="1238"/>
      <c r="AD141" s="1238"/>
      <c r="AE141" s="1238"/>
      <c r="AF141" s="1054"/>
      <c r="AG141" s="1054"/>
      <c r="AH141" s="1054"/>
      <c r="AI141" s="1054"/>
      <c r="AJ141" s="1054"/>
      <c r="AK141" s="1054"/>
      <c r="AL141" s="1054"/>
      <c r="AM141" s="351"/>
      <c r="AN141" s="351"/>
      <c r="AO141" s="351"/>
      <c r="AP141" s="1054"/>
      <c r="AQ141" s="1054"/>
      <c r="AR141" s="1054"/>
      <c r="AS141" s="1054"/>
      <c r="AT141" s="1054"/>
      <c r="AU141" s="1054"/>
    </row>
    <row r="142" spans="2:47" s="8" customFormat="1">
      <c r="B142" s="66"/>
      <c r="C142" s="4"/>
      <c r="D142" s="4"/>
      <c r="E142" s="4"/>
      <c r="F142" s="4"/>
      <c r="G142" s="4"/>
      <c r="H142" s="4"/>
      <c r="I142" s="4"/>
      <c r="J142" s="4"/>
      <c r="K142" s="4"/>
      <c r="M142" s="10"/>
      <c r="N142" s="13"/>
      <c r="P142" s="11"/>
      <c r="Q142" s="11"/>
      <c r="R142" s="11"/>
      <c r="S142" s="13"/>
      <c r="T142" s="13"/>
      <c r="U142" s="13"/>
      <c r="V142" s="13"/>
      <c r="W142" s="1238"/>
      <c r="X142" s="1238"/>
      <c r="Y142" s="1420"/>
      <c r="Z142" s="1420"/>
      <c r="AA142" s="1238"/>
      <c r="AB142" s="1238"/>
      <c r="AC142" s="1238"/>
      <c r="AD142" s="1238"/>
      <c r="AE142" s="1238"/>
      <c r="AF142" s="1054"/>
      <c r="AG142" s="1054"/>
      <c r="AH142" s="1054"/>
      <c r="AI142" s="1054"/>
      <c r="AJ142" s="1054"/>
      <c r="AK142" s="1054"/>
      <c r="AL142" s="1054"/>
      <c r="AM142" s="351"/>
      <c r="AN142" s="351"/>
      <c r="AO142" s="351"/>
      <c r="AP142" s="1054"/>
      <c r="AQ142" s="1054"/>
      <c r="AR142" s="1054"/>
      <c r="AS142" s="1054"/>
      <c r="AT142" s="1054"/>
      <c r="AU142" s="1054"/>
    </row>
    <row r="143" spans="2:47" s="8" customFormat="1">
      <c r="B143" s="66"/>
      <c r="C143" s="4"/>
      <c r="D143" s="4"/>
      <c r="E143" s="4"/>
      <c r="F143" s="4"/>
      <c r="G143" s="4"/>
      <c r="H143" s="4"/>
      <c r="I143" s="4"/>
      <c r="J143" s="4"/>
      <c r="K143" s="4"/>
      <c r="M143" s="10"/>
      <c r="N143" s="13"/>
      <c r="P143" s="11"/>
      <c r="Q143" s="11"/>
      <c r="R143" s="11"/>
      <c r="S143" s="13"/>
      <c r="T143" s="13"/>
      <c r="U143" s="13"/>
      <c r="V143" s="13"/>
      <c r="W143" s="1238"/>
      <c r="X143" s="1238"/>
      <c r="Y143" s="1420"/>
      <c r="Z143" s="1420"/>
      <c r="AA143" s="1238"/>
      <c r="AB143" s="1238"/>
      <c r="AC143" s="1238"/>
      <c r="AD143" s="1238"/>
      <c r="AE143" s="1238"/>
      <c r="AF143" s="1054"/>
      <c r="AG143" s="1054"/>
      <c r="AH143" s="1054"/>
      <c r="AI143" s="1054"/>
      <c r="AJ143" s="1054"/>
      <c r="AK143" s="1054"/>
      <c r="AL143" s="1054"/>
      <c r="AM143" s="351"/>
      <c r="AN143" s="351"/>
      <c r="AO143" s="351"/>
      <c r="AP143" s="1054"/>
      <c r="AQ143" s="1054"/>
      <c r="AR143" s="1054"/>
      <c r="AS143" s="1054"/>
      <c r="AT143" s="1054"/>
      <c r="AU143" s="1054"/>
    </row>
    <row r="144" spans="2:47" s="8" customFormat="1">
      <c r="B144" s="66"/>
      <c r="C144" s="4"/>
      <c r="D144" s="4"/>
      <c r="E144" s="4"/>
      <c r="F144" s="4"/>
      <c r="G144" s="4"/>
      <c r="H144" s="4"/>
      <c r="I144" s="4"/>
      <c r="J144" s="4"/>
      <c r="K144" s="4"/>
      <c r="M144" s="10"/>
      <c r="N144" s="13"/>
      <c r="P144" s="11"/>
      <c r="Q144" s="11"/>
      <c r="R144" s="11"/>
      <c r="S144" s="13"/>
      <c r="T144" s="13"/>
      <c r="U144" s="13"/>
      <c r="V144" s="13"/>
      <c r="W144" s="1238"/>
      <c r="X144" s="1238"/>
      <c r="Y144" s="1420"/>
      <c r="Z144" s="1420"/>
      <c r="AA144" s="1238"/>
      <c r="AB144" s="1238"/>
      <c r="AC144" s="1238"/>
      <c r="AD144" s="1238"/>
      <c r="AE144" s="1238"/>
      <c r="AF144" s="1054"/>
      <c r="AG144" s="1054"/>
      <c r="AH144" s="1054"/>
      <c r="AI144" s="1054"/>
      <c r="AJ144" s="1054"/>
      <c r="AK144" s="1054"/>
      <c r="AL144" s="1054"/>
      <c r="AM144" s="351"/>
      <c r="AN144" s="351"/>
      <c r="AO144" s="351"/>
      <c r="AP144" s="1054"/>
      <c r="AQ144" s="1054"/>
      <c r="AR144" s="1054"/>
      <c r="AS144" s="1054"/>
      <c r="AT144" s="1054"/>
      <c r="AU144" s="1054"/>
    </row>
    <row r="145" spans="2:47" s="8" customFormat="1">
      <c r="B145" s="66"/>
      <c r="C145" s="4"/>
      <c r="D145" s="4"/>
      <c r="E145" s="4"/>
      <c r="F145" s="4"/>
      <c r="G145" s="4"/>
      <c r="H145" s="4"/>
      <c r="I145" s="4"/>
      <c r="J145" s="4"/>
      <c r="K145" s="4"/>
      <c r="M145" s="10"/>
      <c r="N145" s="13"/>
      <c r="P145" s="11"/>
      <c r="Q145" s="11"/>
      <c r="R145" s="11"/>
      <c r="S145" s="13"/>
      <c r="T145" s="13"/>
      <c r="U145" s="13"/>
      <c r="V145" s="13"/>
      <c r="W145" s="1238"/>
      <c r="X145" s="1238"/>
      <c r="Y145" s="1420"/>
      <c r="Z145" s="1420"/>
      <c r="AA145" s="1238"/>
      <c r="AB145" s="1238"/>
      <c r="AC145" s="1238"/>
      <c r="AD145" s="1238"/>
      <c r="AE145" s="1238"/>
      <c r="AF145" s="1054"/>
      <c r="AG145" s="1054"/>
      <c r="AH145" s="1054"/>
      <c r="AI145" s="1054"/>
      <c r="AJ145" s="1054"/>
      <c r="AK145" s="1054"/>
      <c r="AL145" s="1054"/>
      <c r="AM145" s="351"/>
      <c r="AN145" s="351"/>
      <c r="AO145" s="351"/>
      <c r="AP145" s="1054"/>
      <c r="AQ145" s="1054"/>
      <c r="AR145" s="1054"/>
      <c r="AS145" s="1054"/>
      <c r="AT145" s="1054"/>
      <c r="AU145" s="1054"/>
    </row>
    <row r="146" spans="2:47" s="8" customFormat="1">
      <c r="B146" s="66"/>
      <c r="C146" s="4"/>
      <c r="D146" s="4"/>
      <c r="E146" s="4"/>
      <c r="F146" s="4"/>
      <c r="G146" s="4"/>
      <c r="H146" s="4"/>
      <c r="I146" s="4"/>
      <c r="J146" s="4"/>
      <c r="K146" s="4"/>
      <c r="M146" s="10"/>
      <c r="N146" s="13"/>
      <c r="P146" s="11"/>
      <c r="Q146" s="11"/>
      <c r="R146" s="11"/>
      <c r="S146" s="13"/>
      <c r="T146" s="13"/>
      <c r="U146" s="13"/>
      <c r="V146" s="13"/>
      <c r="W146" s="1238"/>
      <c r="X146" s="1238"/>
      <c r="Y146" s="1420"/>
      <c r="Z146" s="1420"/>
      <c r="AA146" s="1238"/>
      <c r="AB146" s="1238"/>
      <c r="AC146" s="1238"/>
      <c r="AD146" s="1238"/>
      <c r="AE146" s="1238"/>
      <c r="AF146" s="1054"/>
      <c r="AG146" s="1054"/>
      <c r="AH146" s="1054"/>
      <c r="AI146" s="1054"/>
      <c r="AJ146" s="1054"/>
      <c r="AK146" s="1054"/>
      <c r="AL146" s="1054"/>
      <c r="AM146" s="351"/>
      <c r="AN146" s="351"/>
      <c r="AO146" s="351"/>
      <c r="AP146" s="1054"/>
      <c r="AQ146" s="1054"/>
      <c r="AR146" s="1054"/>
      <c r="AS146" s="1054"/>
      <c r="AT146" s="1054"/>
      <c r="AU146" s="1054"/>
    </row>
    <row r="147" spans="2:47" s="8" customFormat="1">
      <c r="B147" s="66"/>
      <c r="C147" s="4"/>
      <c r="D147" s="4"/>
      <c r="E147" s="4"/>
      <c r="F147" s="4"/>
      <c r="G147" s="4"/>
      <c r="H147" s="4"/>
      <c r="I147" s="4"/>
      <c r="J147" s="4"/>
      <c r="K147" s="4"/>
      <c r="M147" s="10"/>
      <c r="N147" s="13"/>
      <c r="P147" s="11"/>
      <c r="Q147" s="11"/>
      <c r="R147" s="11"/>
      <c r="S147" s="13"/>
      <c r="T147" s="13"/>
      <c r="U147" s="13"/>
      <c r="V147" s="13"/>
      <c r="W147" s="1238"/>
      <c r="X147" s="1238"/>
      <c r="Y147" s="1420"/>
      <c r="Z147" s="1420"/>
      <c r="AA147" s="1238"/>
      <c r="AB147" s="1238"/>
      <c r="AC147" s="1238"/>
      <c r="AD147" s="1238"/>
      <c r="AE147" s="1238"/>
      <c r="AF147" s="1054"/>
      <c r="AG147" s="1054"/>
      <c r="AH147" s="1054"/>
      <c r="AI147" s="1054"/>
      <c r="AJ147" s="1054"/>
      <c r="AK147" s="1054"/>
      <c r="AL147" s="1054"/>
      <c r="AM147" s="351"/>
      <c r="AN147" s="351"/>
      <c r="AO147" s="351"/>
      <c r="AP147" s="1054"/>
      <c r="AQ147" s="1054"/>
      <c r="AR147" s="1054"/>
      <c r="AS147" s="1054"/>
      <c r="AT147" s="1054"/>
      <c r="AU147" s="1054"/>
    </row>
    <row r="148" spans="2:47" s="8" customFormat="1">
      <c r="B148" s="66"/>
      <c r="C148" s="4"/>
      <c r="D148" s="4"/>
      <c r="E148" s="4"/>
      <c r="F148" s="4"/>
      <c r="G148" s="4"/>
      <c r="H148" s="4"/>
      <c r="I148" s="4"/>
      <c r="J148" s="4"/>
      <c r="K148" s="4"/>
      <c r="M148" s="10"/>
      <c r="N148" s="13"/>
      <c r="P148" s="11"/>
      <c r="Q148" s="11"/>
      <c r="R148" s="11"/>
      <c r="S148" s="13"/>
      <c r="T148" s="13"/>
      <c r="U148" s="13"/>
      <c r="V148" s="13"/>
      <c r="W148" s="1238"/>
      <c r="X148" s="1238"/>
      <c r="Y148" s="1420"/>
      <c r="Z148" s="1420"/>
      <c r="AA148" s="1238"/>
      <c r="AB148" s="1238"/>
      <c r="AC148" s="1238"/>
      <c r="AD148" s="1238"/>
      <c r="AE148" s="1238"/>
      <c r="AF148" s="1054"/>
      <c r="AG148" s="1054"/>
      <c r="AH148" s="1054"/>
      <c r="AI148" s="1054"/>
      <c r="AJ148" s="1054"/>
      <c r="AK148" s="1054"/>
      <c r="AL148" s="1054"/>
      <c r="AM148" s="351"/>
      <c r="AN148" s="351"/>
      <c r="AO148" s="351"/>
      <c r="AP148" s="1054"/>
      <c r="AQ148" s="1054"/>
      <c r="AR148" s="1054"/>
      <c r="AS148" s="1054"/>
      <c r="AT148" s="1054"/>
      <c r="AU148" s="1054"/>
    </row>
    <row r="149" spans="2:47" s="8" customFormat="1">
      <c r="B149" s="66"/>
      <c r="C149" s="4"/>
      <c r="D149" s="4"/>
      <c r="E149" s="4"/>
      <c r="F149" s="4"/>
      <c r="G149" s="4"/>
      <c r="H149" s="4"/>
      <c r="I149" s="4"/>
      <c r="J149" s="4"/>
      <c r="K149" s="4"/>
      <c r="M149" s="10"/>
      <c r="N149" s="13"/>
      <c r="P149" s="11"/>
      <c r="Q149" s="11"/>
      <c r="R149" s="11"/>
      <c r="S149" s="13"/>
      <c r="T149" s="13"/>
      <c r="U149" s="13"/>
      <c r="V149" s="13"/>
      <c r="W149" s="1238"/>
      <c r="X149" s="1238"/>
      <c r="Y149" s="1420"/>
      <c r="Z149" s="1420"/>
      <c r="AA149" s="1238"/>
      <c r="AB149" s="1238"/>
      <c r="AC149" s="1238"/>
      <c r="AD149" s="1238"/>
      <c r="AE149" s="1238"/>
      <c r="AF149" s="1054"/>
      <c r="AG149" s="1054"/>
      <c r="AH149" s="1054"/>
      <c r="AI149" s="1054"/>
      <c r="AJ149" s="1054"/>
      <c r="AK149" s="1054"/>
      <c r="AL149" s="1054"/>
      <c r="AM149" s="351"/>
      <c r="AN149" s="351"/>
      <c r="AO149" s="351"/>
      <c r="AP149" s="1054"/>
      <c r="AQ149" s="1054"/>
      <c r="AR149" s="1054"/>
      <c r="AS149" s="1054"/>
      <c r="AT149" s="1054"/>
      <c r="AU149" s="1054"/>
    </row>
    <row r="150" spans="2:47" s="8" customFormat="1">
      <c r="B150" s="66"/>
      <c r="C150" s="4"/>
      <c r="D150" s="4"/>
      <c r="E150" s="4"/>
      <c r="F150" s="4"/>
      <c r="G150" s="4"/>
      <c r="H150" s="4"/>
      <c r="I150" s="4"/>
      <c r="J150" s="4"/>
      <c r="K150" s="4"/>
      <c r="M150" s="10"/>
      <c r="N150" s="13"/>
      <c r="P150" s="11"/>
      <c r="Q150" s="11"/>
      <c r="R150" s="11"/>
      <c r="S150" s="13"/>
      <c r="T150" s="13"/>
      <c r="U150" s="13"/>
      <c r="V150" s="13"/>
      <c r="W150" s="1238"/>
      <c r="X150" s="1238"/>
      <c r="Y150" s="1420"/>
      <c r="Z150" s="1420"/>
      <c r="AA150" s="1238"/>
      <c r="AB150" s="1238"/>
      <c r="AC150" s="1238"/>
      <c r="AD150" s="1238"/>
      <c r="AE150" s="1238"/>
      <c r="AF150" s="1054"/>
      <c r="AG150" s="1054"/>
      <c r="AH150" s="1054"/>
      <c r="AI150" s="1054"/>
      <c r="AJ150" s="1054"/>
      <c r="AK150" s="1054"/>
      <c r="AL150" s="1054"/>
      <c r="AM150" s="351"/>
      <c r="AN150" s="351"/>
      <c r="AO150" s="351"/>
      <c r="AP150" s="1054"/>
      <c r="AQ150" s="1054"/>
      <c r="AR150" s="1054"/>
      <c r="AS150" s="1054"/>
      <c r="AT150" s="1054"/>
      <c r="AU150" s="1054"/>
    </row>
    <row r="151" spans="2:47" s="8" customFormat="1">
      <c r="B151" s="66"/>
      <c r="C151" s="4"/>
      <c r="D151" s="4"/>
      <c r="E151" s="4"/>
      <c r="F151" s="4"/>
      <c r="G151" s="4"/>
      <c r="H151" s="4"/>
      <c r="I151" s="4"/>
      <c r="J151" s="4"/>
      <c r="K151" s="4"/>
      <c r="M151" s="10"/>
      <c r="N151" s="13"/>
      <c r="P151" s="11"/>
      <c r="Q151" s="11"/>
      <c r="R151" s="11"/>
      <c r="S151" s="13"/>
      <c r="T151" s="13"/>
      <c r="U151" s="13"/>
      <c r="V151" s="13"/>
      <c r="W151" s="1238"/>
      <c r="X151" s="1238"/>
      <c r="Y151" s="1420"/>
      <c r="Z151" s="1420"/>
      <c r="AA151" s="1238"/>
      <c r="AB151" s="1238"/>
      <c r="AC151" s="1238"/>
      <c r="AD151" s="1238"/>
      <c r="AE151" s="1238"/>
      <c r="AF151" s="1054"/>
      <c r="AG151" s="1054"/>
      <c r="AH151" s="1054"/>
      <c r="AI151" s="1054"/>
      <c r="AJ151" s="1054"/>
      <c r="AK151" s="1054"/>
      <c r="AL151" s="1054"/>
      <c r="AM151" s="351"/>
      <c r="AN151" s="351"/>
      <c r="AO151" s="351"/>
      <c r="AP151" s="1054"/>
      <c r="AQ151" s="1054"/>
      <c r="AR151" s="1054"/>
      <c r="AS151" s="1054"/>
      <c r="AT151" s="1054"/>
      <c r="AU151" s="1054"/>
    </row>
    <row r="152" spans="2:47" s="8" customFormat="1">
      <c r="B152" s="66"/>
      <c r="C152" s="4"/>
      <c r="D152" s="4"/>
      <c r="E152" s="4"/>
      <c r="F152" s="4"/>
      <c r="G152" s="4"/>
      <c r="H152" s="4"/>
      <c r="I152" s="4"/>
      <c r="J152" s="4"/>
      <c r="K152" s="4"/>
      <c r="M152" s="10"/>
      <c r="N152" s="13"/>
      <c r="P152" s="11"/>
      <c r="Q152" s="11"/>
      <c r="R152" s="11"/>
      <c r="S152" s="13"/>
      <c r="T152" s="13"/>
      <c r="U152" s="13"/>
      <c r="V152" s="13"/>
      <c r="W152" s="1238"/>
      <c r="X152" s="1238"/>
      <c r="Y152" s="1420"/>
      <c r="Z152" s="1420"/>
      <c r="AA152" s="1238"/>
      <c r="AB152" s="1238"/>
      <c r="AC152" s="1238"/>
      <c r="AD152" s="1238"/>
      <c r="AE152" s="1238"/>
      <c r="AF152" s="1054"/>
      <c r="AG152" s="1054"/>
      <c r="AH152" s="1054"/>
      <c r="AI152" s="1054"/>
      <c r="AJ152" s="1054"/>
      <c r="AK152" s="1054"/>
      <c r="AL152" s="1054"/>
      <c r="AM152" s="351"/>
      <c r="AN152" s="351"/>
      <c r="AO152" s="351"/>
      <c r="AP152" s="1054"/>
      <c r="AQ152" s="1054"/>
      <c r="AR152" s="1054"/>
      <c r="AS152" s="1054"/>
      <c r="AT152" s="1054"/>
      <c r="AU152" s="1054"/>
    </row>
    <row r="153" spans="2:47" s="8" customFormat="1">
      <c r="B153" s="66"/>
      <c r="C153" s="4"/>
      <c r="D153" s="4"/>
      <c r="E153" s="4"/>
      <c r="F153" s="4"/>
      <c r="G153" s="4"/>
      <c r="H153" s="4"/>
      <c r="I153" s="4"/>
      <c r="J153" s="4"/>
      <c r="K153" s="4"/>
      <c r="M153" s="10"/>
      <c r="N153" s="13"/>
      <c r="P153" s="11"/>
      <c r="Q153" s="11"/>
      <c r="R153" s="11"/>
      <c r="S153" s="13"/>
      <c r="T153" s="13"/>
      <c r="U153" s="13"/>
      <c r="V153" s="13"/>
      <c r="W153" s="1238"/>
      <c r="X153" s="1238"/>
      <c r="Y153" s="1420"/>
      <c r="Z153" s="1420"/>
      <c r="AA153" s="1238"/>
      <c r="AB153" s="1238"/>
      <c r="AC153" s="1238"/>
      <c r="AD153" s="1238"/>
      <c r="AE153" s="1238"/>
      <c r="AF153" s="1054"/>
      <c r="AG153" s="1054"/>
      <c r="AH153" s="1054"/>
      <c r="AI153" s="1054"/>
      <c r="AJ153" s="1054"/>
      <c r="AK153" s="1054"/>
      <c r="AL153" s="1054"/>
      <c r="AM153" s="351"/>
      <c r="AN153" s="351"/>
      <c r="AO153" s="351"/>
      <c r="AP153" s="1054"/>
      <c r="AQ153" s="1054"/>
      <c r="AR153" s="1054"/>
      <c r="AS153" s="1054"/>
      <c r="AT153" s="1054"/>
      <c r="AU153" s="1054"/>
    </row>
    <row r="154" spans="2:47" s="8" customFormat="1">
      <c r="B154" s="66"/>
      <c r="C154" s="4"/>
      <c r="D154" s="4"/>
      <c r="E154" s="4"/>
      <c r="F154" s="4"/>
      <c r="G154" s="4"/>
      <c r="H154" s="4"/>
      <c r="I154" s="4"/>
      <c r="J154" s="4"/>
      <c r="K154" s="4"/>
      <c r="M154" s="10"/>
      <c r="N154" s="13"/>
      <c r="P154" s="11"/>
      <c r="Q154" s="11"/>
      <c r="R154" s="11"/>
      <c r="S154" s="13"/>
      <c r="T154" s="13"/>
      <c r="U154" s="13"/>
      <c r="V154" s="13"/>
      <c r="W154" s="1238"/>
      <c r="X154" s="1238"/>
      <c r="Y154" s="1420"/>
      <c r="Z154" s="1420"/>
      <c r="AA154" s="1238"/>
      <c r="AB154" s="1238"/>
      <c r="AC154" s="1238"/>
      <c r="AD154" s="1238"/>
      <c r="AE154" s="1238"/>
      <c r="AF154" s="1054"/>
      <c r="AG154" s="1054"/>
      <c r="AH154" s="1054"/>
      <c r="AI154" s="1054"/>
      <c r="AJ154" s="1054"/>
      <c r="AK154" s="1054"/>
      <c r="AL154" s="1054"/>
      <c r="AM154" s="351"/>
      <c r="AN154" s="351"/>
      <c r="AO154" s="351"/>
      <c r="AP154" s="1054"/>
      <c r="AQ154" s="1054"/>
      <c r="AR154" s="1054"/>
      <c r="AS154" s="1054"/>
      <c r="AT154" s="1054"/>
      <c r="AU154" s="1054"/>
    </row>
    <row r="155" spans="2:47" s="8" customFormat="1">
      <c r="B155" s="66"/>
      <c r="C155" s="4"/>
      <c r="D155" s="4"/>
      <c r="E155" s="4"/>
      <c r="F155" s="4"/>
      <c r="G155" s="4"/>
      <c r="H155" s="4"/>
      <c r="I155" s="4"/>
      <c r="J155" s="4"/>
      <c r="K155" s="4"/>
      <c r="M155" s="10"/>
      <c r="N155" s="13"/>
      <c r="P155" s="11"/>
      <c r="Q155" s="11"/>
      <c r="R155" s="11"/>
      <c r="S155" s="13"/>
      <c r="T155" s="13"/>
      <c r="U155" s="13"/>
      <c r="V155" s="13"/>
      <c r="W155" s="1238"/>
      <c r="X155" s="1238"/>
      <c r="Y155" s="1420"/>
      <c r="Z155" s="1420"/>
      <c r="AA155" s="1238"/>
      <c r="AB155" s="1238"/>
      <c r="AC155" s="1238"/>
      <c r="AD155" s="1238"/>
      <c r="AE155" s="1238"/>
      <c r="AF155" s="1054"/>
      <c r="AG155" s="1054"/>
      <c r="AH155" s="1054"/>
      <c r="AI155" s="1054"/>
      <c r="AJ155" s="1054"/>
      <c r="AK155" s="1054"/>
      <c r="AL155" s="1054"/>
      <c r="AM155" s="351"/>
      <c r="AN155" s="351"/>
      <c r="AO155" s="351"/>
      <c r="AP155" s="1054"/>
      <c r="AQ155" s="1054"/>
      <c r="AR155" s="1054"/>
      <c r="AS155" s="1054"/>
      <c r="AT155" s="1054"/>
      <c r="AU155" s="1054"/>
    </row>
    <row r="156" spans="2:47" s="8" customFormat="1">
      <c r="B156" s="66"/>
      <c r="C156" s="4"/>
      <c r="D156" s="4"/>
      <c r="E156" s="4"/>
      <c r="F156" s="4"/>
      <c r="G156" s="4"/>
      <c r="H156" s="4"/>
      <c r="I156" s="4"/>
      <c r="J156" s="4"/>
      <c r="K156" s="4"/>
      <c r="M156" s="10"/>
      <c r="N156" s="13"/>
      <c r="P156" s="11"/>
      <c r="Q156" s="11"/>
      <c r="R156" s="11"/>
      <c r="S156" s="13"/>
      <c r="T156" s="13"/>
      <c r="U156" s="13"/>
      <c r="V156" s="13"/>
      <c r="W156" s="1238"/>
      <c r="X156" s="1238"/>
      <c r="Y156" s="1420"/>
      <c r="Z156" s="1420"/>
      <c r="AA156" s="1238"/>
      <c r="AB156" s="1238"/>
      <c r="AC156" s="1238"/>
      <c r="AD156" s="1238"/>
      <c r="AE156" s="1238"/>
      <c r="AF156" s="1054"/>
      <c r="AG156" s="1054"/>
      <c r="AH156" s="1054"/>
      <c r="AI156" s="1054"/>
      <c r="AJ156" s="1054"/>
      <c r="AK156" s="1054"/>
      <c r="AL156" s="1054"/>
      <c r="AM156" s="351"/>
      <c r="AN156" s="351"/>
      <c r="AO156" s="351"/>
      <c r="AP156" s="1054"/>
      <c r="AQ156" s="1054"/>
      <c r="AR156" s="1054"/>
      <c r="AS156" s="1054"/>
      <c r="AT156" s="1054"/>
      <c r="AU156" s="1054"/>
    </row>
    <row r="157" spans="2:47" s="8" customFormat="1">
      <c r="B157" s="66"/>
      <c r="C157" s="4"/>
      <c r="D157" s="4"/>
      <c r="E157" s="4"/>
      <c r="F157" s="4"/>
      <c r="G157" s="4"/>
      <c r="H157" s="4"/>
      <c r="I157" s="4"/>
      <c r="J157" s="4"/>
      <c r="K157" s="4"/>
      <c r="M157" s="10"/>
      <c r="N157" s="13"/>
      <c r="P157" s="11"/>
      <c r="Q157" s="11"/>
      <c r="R157" s="11"/>
      <c r="S157" s="13"/>
      <c r="T157" s="13"/>
      <c r="U157" s="13"/>
      <c r="V157" s="13"/>
      <c r="W157" s="1238"/>
      <c r="X157" s="1238"/>
      <c r="Y157" s="1420"/>
      <c r="Z157" s="1420"/>
      <c r="AA157" s="1238"/>
      <c r="AB157" s="1238"/>
      <c r="AC157" s="1238"/>
      <c r="AD157" s="1238"/>
      <c r="AE157" s="1238"/>
      <c r="AF157" s="1054"/>
      <c r="AG157" s="1054"/>
      <c r="AH157" s="1054"/>
      <c r="AI157" s="1054"/>
      <c r="AJ157" s="1054"/>
      <c r="AK157" s="1054"/>
      <c r="AL157" s="1054"/>
      <c r="AM157" s="351"/>
      <c r="AN157" s="351"/>
      <c r="AO157" s="351"/>
      <c r="AP157" s="1054"/>
      <c r="AQ157" s="1054"/>
      <c r="AR157" s="1054"/>
      <c r="AS157" s="1054"/>
      <c r="AT157" s="1054"/>
      <c r="AU157" s="1054"/>
    </row>
    <row r="158" spans="2:47" s="8" customFormat="1">
      <c r="B158" s="66"/>
      <c r="C158" s="4"/>
      <c r="D158" s="4"/>
      <c r="E158" s="4"/>
      <c r="F158" s="4"/>
      <c r="G158" s="4"/>
      <c r="H158" s="4"/>
      <c r="I158" s="4"/>
      <c r="J158" s="4"/>
      <c r="K158" s="4"/>
      <c r="M158" s="10"/>
      <c r="N158" s="13"/>
      <c r="P158" s="11"/>
      <c r="Q158" s="11"/>
      <c r="R158" s="11"/>
      <c r="S158" s="13"/>
      <c r="T158" s="13"/>
      <c r="U158" s="13"/>
      <c r="V158" s="13"/>
      <c r="W158" s="1238"/>
      <c r="X158" s="1238"/>
      <c r="Y158" s="1420"/>
      <c r="Z158" s="1420"/>
      <c r="AA158" s="1238"/>
      <c r="AB158" s="1238"/>
      <c r="AC158" s="1238"/>
      <c r="AD158" s="1238"/>
      <c r="AE158" s="1238"/>
      <c r="AF158" s="1054"/>
      <c r="AG158" s="1054"/>
      <c r="AH158" s="1054"/>
      <c r="AI158" s="1054"/>
      <c r="AJ158" s="1054"/>
      <c r="AK158" s="1054"/>
      <c r="AL158" s="1054"/>
      <c r="AM158" s="351"/>
      <c r="AN158" s="351"/>
      <c r="AO158" s="351"/>
      <c r="AP158" s="1054"/>
      <c r="AQ158" s="1054"/>
      <c r="AR158" s="1054"/>
      <c r="AS158" s="1054"/>
      <c r="AT158" s="1054"/>
      <c r="AU158" s="1054"/>
    </row>
    <row r="159" spans="2:47" s="8" customFormat="1">
      <c r="B159" s="66"/>
      <c r="C159" s="4"/>
      <c r="D159" s="4"/>
      <c r="E159" s="4"/>
      <c r="F159" s="4"/>
      <c r="G159" s="4"/>
      <c r="H159" s="4"/>
      <c r="I159" s="4"/>
      <c r="J159" s="4"/>
      <c r="K159" s="4"/>
      <c r="M159" s="10"/>
      <c r="N159" s="13"/>
      <c r="P159" s="11"/>
      <c r="Q159" s="11"/>
      <c r="R159" s="11"/>
      <c r="S159" s="13"/>
      <c r="T159" s="13"/>
      <c r="U159" s="13"/>
      <c r="V159" s="13"/>
      <c r="W159" s="1238"/>
      <c r="X159" s="1238"/>
      <c r="Y159" s="1420"/>
      <c r="Z159" s="1420"/>
      <c r="AA159" s="1238"/>
      <c r="AB159" s="1238"/>
      <c r="AC159" s="1238"/>
      <c r="AD159" s="1238"/>
      <c r="AE159" s="1238"/>
      <c r="AF159" s="1054"/>
      <c r="AG159" s="1054"/>
      <c r="AH159" s="1054"/>
      <c r="AI159" s="1054"/>
      <c r="AJ159" s="1054"/>
      <c r="AK159" s="1054"/>
      <c r="AL159" s="1054"/>
      <c r="AM159" s="351"/>
      <c r="AN159" s="351"/>
      <c r="AO159" s="351"/>
      <c r="AP159" s="1054"/>
      <c r="AQ159" s="1054"/>
      <c r="AR159" s="1054"/>
      <c r="AS159" s="1054"/>
      <c r="AT159" s="1054"/>
      <c r="AU159" s="1054"/>
    </row>
    <row r="160" spans="2:47" s="8" customFormat="1">
      <c r="B160" s="66"/>
      <c r="C160" s="4"/>
      <c r="D160" s="4"/>
      <c r="E160" s="4"/>
      <c r="F160" s="4"/>
      <c r="G160" s="4"/>
      <c r="H160" s="4"/>
      <c r="I160" s="4"/>
      <c r="J160" s="4"/>
      <c r="K160" s="4"/>
      <c r="M160" s="10"/>
      <c r="N160" s="13"/>
      <c r="P160" s="11"/>
      <c r="Q160" s="11"/>
      <c r="R160" s="11"/>
      <c r="S160" s="13"/>
      <c r="T160" s="13"/>
      <c r="U160" s="13"/>
      <c r="V160" s="13"/>
      <c r="W160" s="1238"/>
      <c r="X160" s="1238"/>
      <c r="Y160" s="1420"/>
      <c r="Z160" s="1420"/>
      <c r="AA160" s="1238"/>
      <c r="AB160" s="1238"/>
      <c r="AC160" s="1238"/>
      <c r="AD160" s="1238"/>
      <c r="AE160" s="1238"/>
      <c r="AF160" s="1054"/>
      <c r="AG160" s="1054"/>
      <c r="AH160" s="1054"/>
      <c r="AI160" s="1054"/>
      <c r="AJ160" s="1054"/>
      <c r="AK160" s="1054"/>
      <c r="AL160" s="1054"/>
      <c r="AM160" s="351"/>
      <c r="AN160" s="351"/>
      <c r="AO160" s="351"/>
      <c r="AP160" s="1054"/>
      <c r="AQ160" s="1054"/>
      <c r="AR160" s="1054"/>
      <c r="AS160" s="1054"/>
      <c r="AT160" s="1054"/>
      <c r="AU160" s="1054"/>
    </row>
    <row r="161" spans="2:47" s="8" customFormat="1">
      <c r="B161" s="66"/>
      <c r="C161" s="4"/>
      <c r="D161" s="4"/>
      <c r="E161" s="4"/>
      <c r="F161" s="4"/>
      <c r="G161" s="4"/>
      <c r="H161" s="4"/>
      <c r="I161" s="4"/>
      <c r="J161" s="4"/>
      <c r="K161" s="4"/>
      <c r="M161" s="10"/>
      <c r="N161" s="13"/>
      <c r="P161" s="11"/>
      <c r="Q161" s="11"/>
      <c r="R161" s="11"/>
      <c r="S161" s="13"/>
      <c r="T161" s="13"/>
      <c r="U161" s="13"/>
      <c r="V161" s="13"/>
      <c r="W161" s="1238"/>
      <c r="X161" s="1238"/>
      <c r="Y161" s="1420"/>
      <c r="Z161" s="1420"/>
      <c r="AA161" s="1238"/>
      <c r="AB161" s="1238"/>
      <c r="AC161" s="1238"/>
      <c r="AD161" s="1238"/>
      <c r="AE161" s="1238"/>
      <c r="AF161" s="1054"/>
      <c r="AG161" s="1054"/>
      <c r="AH161" s="1054"/>
      <c r="AI161" s="1054"/>
      <c r="AJ161" s="1054"/>
      <c r="AK161" s="1054"/>
      <c r="AL161" s="1054"/>
      <c r="AM161" s="351"/>
      <c r="AN161" s="351"/>
      <c r="AO161" s="351"/>
      <c r="AP161" s="1054"/>
      <c r="AQ161" s="1054"/>
      <c r="AR161" s="1054"/>
      <c r="AS161" s="1054"/>
      <c r="AT161" s="1054"/>
      <c r="AU161" s="1054"/>
    </row>
    <row r="162" spans="2:47" s="8" customFormat="1">
      <c r="B162" s="66"/>
      <c r="C162" s="4"/>
      <c r="D162" s="4"/>
      <c r="E162" s="4"/>
      <c r="F162" s="4"/>
      <c r="G162" s="4"/>
      <c r="H162" s="4"/>
      <c r="I162" s="4"/>
      <c r="J162" s="4"/>
      <c r="K162" s="4"/>
      <c r="M162" s="10"/>
      <c r="N162" s="13"/>
      <c r="P162" s="11"/>
      <c r="Q162" s="11"/>
      <c r="R162" s="11"/>
      <c r="S162" s="13"/>
      <c r="T162" s="13"/>
      <c r="U162" s="13"/>
      <c r="V162" s="13"/>
      <c r="W162" s="1238"/>
      <c r="X162" s="1238"/>
      <c r="Y162" s="1420"/>
      <c r="Z162" s="1420"/>
      <c r="AA162" s="1238"/>
      <c r="AB162" s="1238"/>
      <c r="AC162" s="1238"/>
      <c r="AD162" s="1238"/>
      <c r="AE162" s="1238"/>
      <c r="AF162" s="1054"/>
      <c r="AG162" s="1054"/>
      <c r="AH162" s="1054"/>
      <c r="AI162" s="1054"/>
      <c r="AJ162" s="1054"/>
      <c r="AK162" s="1054"/>
      <c r="AL162" s="1054"/>
      <c r="AM162" s="351"/>
      <c r="AN162" s="351"/>
      <c r="AO162" s="351"/>
      <c r="AP162" s="1054"/>
      <c r="AQ162" s="1054"/>
      <c r="AR162" s="1054"/>
      <c r="AS162" s="1054"/>
      <c r="AT162" s="1054"/>
      <c r="AU162" s="1054"/>
    </row>
    <row r="163" spans="2:47" s="8" customFormat="1">
      <c r="B163" s="66"/>
      <c r="C163" s="4"/>
      <c r="D163" s="4"/>
      <c r="E163" s="4"/>
      <c r="F163" s="4"/>
      <c r="G163" s="4"/>
      <c r="H163" s="4"/>
      <c r="I163" s="4"/>
      <c r="J163" s="4"/>
      <c r="K163" s="4"/>
      <c r="M163" s="10"/>
      <c r="N163" s="13"/>
      <c r="P163" s="11"/>
      <c r="Q163" s="11"/>
      <c r="R163" s="11"/>
      <c r="S163" s="13"/>
      <c r="T163" s="13"/>
      <c r="U163" s="13"/>
      <c r="V163" s="13"/>
      <c r="W163" s="1238"/>
      <c r="X163" s="1238"/>
      <c r="Y163" s="1420"/>
      <c r="Z163" s="1420"/>
      <c r="AA163" s="1238"/>
      <c r="AB163" s="1238"/>
      <c r="AC163" s="1238"/>
      <c r="AD163" s="1238"/>
      <c r="AE163" s="1238"/>
      <c r="AF163" s="1054"/>
      <c r="AG163" s="1054"/>
      <c r="AH163" s="1054"/>
      <c r="AI163" s="1054"/>
      <c r="AJ163" s="1054"/>
      <c r="AK163" s="1054"/>
      <c r="AL163" s="1054"/>
      <c r="AM163" s="351"/>
      <c r="AN163" s="351"/>
      <c r="AO163" s="351"/>
      <c r="AP163" s="1054"/>
      <c r="AQ163" s="1054"/>
      <c r="AR163" s="1054"/>
      <c r="AS163" s="1054"/>
      <c r="AT163" s="1054"/>
      <c r="AU163" s="1054"/>
    </row>
    <row r="164" spans="2:47" s="8" customFormat="1">
      <c r="B164" s="66"/>
      <c r="C164" s="4"/>
      <c r="D164" s="4"/>
      <c r="E164" s="4"/>
      <c r="F164" s="4"/>
      <c r="G164" s="4"/>
      <c r="H164" s="4"/>
      <c r="I164" s="4"/>
      <c r="J164" s="4"/>
      <c r="K164" s="4"/>
      <c r="M164" s="10"/>
      <c r="N164" s="13"/>
      <c r="P164" s="11"/>
      <c r="Q164" s="11"/>
      <c r="R164" s="11"/>
      <c r="S164" s="13"/>
      <c r="T164" s="13"/>
      <c r="U164" s="13"/>
      <c r="V164" s="13"/>
      <c r="W164" s="1238"/>
      <c r="X164" s="1238"/>
      <c r="Y164" s="1420"/>
      <c r="Z164" s="1420"/>
      <c r="AA164" s="1238"/>
      <c r="AB164" s="1238"/>
      <c r="AC164" s="1238"/>
      <c r="AD164" s="1238"/>
      <c r="AE164" s="1238"/>
      <c r="AF164" s="1054"/>
      <c r="AG164" s="1054"/>
      <c r="AH164" s="1054"/>
      <c r="AI164" s="1054"/>
      <c r="AJ164" s="1054"/>
      <c r="AK164" s="1054"/>
      <c r="AL164" s="1054"/>
      <c r="AM164" s="351"/>
      <c r="AN164" s="351"/>
      <c r="AO164" s="351"/>
      <c r="AP164" s="1054"/>
      <c r="AQ164" s="1054"/>
      <c r="AR164" s="1054"/>
      <c r="AS164" s="1054"/>
      <c r="AT164" s="1054"/>
      <c r="AU164" s="1054"/>
    </row>
    <row r="165" spans="2:47" s="8" customFormat="1">
      <c r="B165" s="66"/>
      <c r="C165" s="4"/>
      <c r="D165" s="4"/>
      <c r="E165" s="4"/>
      <c r="F165" s="4"/>
      <c r="G165" s="4"/>
      <c r="H165" s="4"/>
      <c r="I165" s="4"/>
      <c r="J165" s="4"/>
      <c r="K165" s="4"/>
      <c r="M165" s="10"/>
      <c r="N165" s="13"/>
      <c r="P165" s="11"/>
      <c r="Q165" s="11"/>
      <c r="R165" s="11"/>
      <c r="S165" s="13"/>
      <c r="T165" s="13"/>
      <c r="U165" s="13"/>
      <c r="V165" s="13"/>
      <c r="W165" s="1238"/>
      <c r="X165" s="1238"/>
      <c r="Y165" s="1420"/>
      <c r="Z165" s="1420"/>
      <c r="AA165" s="1238"/>
      <c r="AB165" s="1238"/>
      <c r="AC165" s="1238"/>
      <c r="AD165" s="1238"/>
      <c r="AE165" s="1238"/>
      <c r="AF165" s="1054"/>
      <c r="AG165" s="1054"/>
      <c r="AH165" s="1054"/>
      <c r="AI165" s="1054"/>
      <c r="AJ165" s="1054"/>
      <c r="AK165" s="1054"/>
      <c r="AL165" s="1054"/>
      <c r="AM165" s="351"/>
      <c r="AN165" s="351"/>
      <c r="AO165" s="351"/>
      <c r="AP165" s="1054"/>
      <c r="AQ165" s="1054"/>
      <c r="AR165" s="1054"/>
      <c r="AS165" s="1054"/>
      <c r="AT165" s="1054"/>
      <c r="AU165" s="1054"/>
    </row>
    <row r="166" spans="2:47" s="8" customFormat="1">
      <c r="B166" s="66"/>
      <c r="C166" s="4"/>
      <c r="D166" s="4"/>
      <c r="E166" s="4"/>
      <c r="F166" s="4"/>
      <c r="G166" s="4"/>
      <c r="H166" s="4"/>
      <c r="I166" s="4"/>
      <c r="J166" s="4"/>
      <c r="K166" s="4"/>
      <c r="M166" s="10"/>
      <c r="N166" s="13"/>
      <c r="P166" s="11"/>
      <c r="Q166" s="11"/>
      <c r="R166" s="11"/>
      <c r="S166" s="13"/>
      <c r="T166" s="13"/>
      <c r="U166" s="13"/>
      <c r="V166" s="13"/>
      <c r="W166" s="1238"/>
      <c r="X166" s="1238"/>
      <c r="Y166" s="1420"/>
      <c r="Z166" s="1420"/>
      <c r="AA166" s="1238"/>
      <c r="AB166" s="1238"/>
      <c r="AC166" s="1238"/>
      <c r="AD166" s="1238"/>
      <c r="AE166" s="1238"/>
      <c r="AF166" s="1054"/>
      <c r="AG166" s="1054"/>
      <c r="AH166" s="1054"/>
      <c r="AI166" s="1054"/>
      <c r="AJ166" s="1054"/>
      <c r="AK166" s="1054"/>
      <c r="AL166" s="1054"/>
      <c r="AM166" s="351"/>
      <c r="AN166" s="351"/>
      <c r="AO166" s="351"/>
      <c r="AP166" s="1054"/>
      <c r="AQ166" s="1054"/>
      <c r="AR166" s="1054"/>
      <c r="AS166" s="1054"/>
      <c r="AT166" s="1054"/>
      <c r="AU166" s="1054"/>
    </row>
    <row r="167" spans="2:47" s="8" customFormat="1">
      <c r="B167" s="66"/>
      <c r="C167" s="4"/>
      <c r="D167" s="4"/>
      <c r="E167" s="4"/>
      <c r="F167" s="4"/>
      <c r="G167" s="4"/>
      <c r="H167" s="4"/>
      <c r="I167" s="4"/>
      <c r="J167" s="4"/>
      <c r="K167" s="4"/>
      <c r="M167" s="10"/>
      <c r="N167" s="13"/>
      <c r="P167" s="11"/>
      <c r="Q167" s="11"/>
      <c r="R167" s="11"/>
      <c r="S167" s="13"/>
      <c r="T167" s="13"/>
      <c r="U167" s="13"/>
      <c r="V167" s="13"/>
      <c r="W167" s="1238"/>
      <c r="X167" s="1238"/>
      <c r="Y167" s="1420"/>
      <c r="Z167" s="1420"/>
      <c r="AA167" s="1238"/>
      <c r="AB167" s="1238"/>
      <c r="AC167" s="1238"/>
      <c r="AD167" s="1238"/>
      <c r="AE167" s="1238"/>
      <c r="AF167" s="1054"/>
      <c r="AG167" s="1054"/>
      <c r="AH167" s="1054"/>
      <c r="AI167" s="1054"/>
      <c r="AJ167" s="1054"/>
      <c r="AK167" s="1054"/>
      <c r="AL167" s="1054"/>
      <c r="AM167" s="351"/>
      <c r="AN167" s="351"/>
      <c r="AO167" s="351"/>
      <c r="AP167" s="1054"/>
      <c r="AQ167" s="1054"/>
      <c r="AR167" s="1054"/>
      <c r="AS167" s="1054"/>
      <c r="AT167" s="1054"/>
      <c r="AU167" s="1054"/>
    </row>
    <row r="168" spans="2:47" s="8" customFormat="1">
      <c r="B168" s="66"/>
      <c r="C168" s="4"/>
      <c r="D168" s="4"/>
      <c r="E168" s="4"/>
      <c r="F168" s="4"/>
      <c r="G168" s="4"/>
      <c r="H168" s="4"/>
      <c r="I168" s="4"/>
      <c r="J168" s="4"/>
      <c r="K168" s="4"/>
      <c r="M168" s="10"/>
      <c r="N168" s="13"/>
      <c r="P168" s="11"/>
      <c r="Q168" s="11"/>
      <c r="R168" s="11"/>
      <c r="S168" s="13"/>
      <c r="T168" s="13"/>
      <c r="U168" s="13"/>
      <c r="V168" s="13"/>
      <c r="W168" s="1238"/>
      <c r="X168" s="1238"/>
      <c r="Y168" s="1420"/>
      <c r="Z168" s="1420"/>
      <c r="AA168" s="1238"/>
      <c r="AB168" s="1238"/>
      <c r="AC168" s="1238"/>
      <c r="AD168" s="1238"/>
      <c r="AE168" s="1238"/>
      <c r="AF168" s="1054"/>
      <c r="AG168" s="1054"/>
      <c r="AH168" s="1054"/>
      <c r="AI168" s="1054"/>
      <c r="AJ168" s="1054"/>
      <c r="AK168" s="1054"/>
      <c r="AL168" s="1054"/>
      <c r="AM168" s="351"/>
      <c r="AN168" s="351"/>
      <c r="AO168" s="351"/>
      <c r="AP168" s="1054"/>
      <c r="AQ168" s="1054"/>
      <c r="AR168" s="1054"/>
      <c r="AS168" s="1054"/>
      <c r="AT168" s="1054"/>
      <c r="AU168" s="1054"/>
    </row>
    <row r="169" spans="2:47" s="8" customFormat="1">
      <c r="B169" s="66"/>
      <c r="C169" s="4"/>
      <c r="D169" s="4"/>
      <c r="E169" s="4"/>
      <c r="F169" s="4"/>
      <c r="G169" s="4"/>
      <c r="H169" s="4"/>
      <c r="I169" s="4"/>
      <c r="J169" s="4"/>
      <c r="K169" s="4"/>
      <c r="M169" s="10"/>
      <c r="N169" s="13"/>
      <c r="P169" s="11"/>
      <c r="Q169" s="11"/>
      <c r="R169" s="11"/>
      <c r="S169" s="13"/>
      <c r="T169" s="13"/>
      <c r="U169" s="13"/>
      <c r="V169" s="13"/>
      <c r="W169" s="1238"/>
      <c r="X169" s="1238"/>
      <c r="Y169" s="1420"/>
      <c r="Z169" s="1420"/>
      <c r="AA169" s="1238"/>
      <c r="AB169" s="1238"/>
      <c r="AC169" s="1238"/>
      <c r="AD169" s="1238"/>
      <c r="AE169" s="1238"/>
      <c r="AF169" s="1054"/>
      <c r="AG169" s="1054"/>
      <c r="AH169" s="1054"/>
      <c r="AI169" s="1054"/>
      <c r="AJ169" s="1054"/>
      <c r="AK169" s="1054"/>
      <c r="AL169" s="1054"/>
      <c r="AM169" s="351"/>
      <c r="AN169" s="351"/>
      <c r="AO169" s="351"/>
      <c r="AP169" s="1054"/>
      <c r="AQ169" s="1054"/>
      <c r="AR169" s="1054"/>
      <c r="AS169" s="1054"/>
      <c r="AT169" s="1054"/>
      <c r="AU169" s="1054"/>
    </row>
    <row r="170" spans="2:47" s="8" customFormat="1">
      <c r="B170" s="66"/>
      <c r="C170" s="4"/>
      <c r="D170" s="4"/>
      <c r="E170" s="4"/>
      <c r="F170" s="4"/>
      <c r="G170" s="4"/>
      <c r="H170" s="4"/>
      <c r="I170" s="4"/>
      <c r="J170" s="4"/>
      <c r="K170" s="4"/>
      <c r="M170" s="10"/>
      <c r="N170" s="13"/>
      <c r="P170" s="11"/>
      <c r="Q170" s="11"/>
      <c r="R170" s="11"/>
      <c r="S170" s="13"/>
      <c r="T170" s="13"/>
      <c r="U170" s="13"/>
      <c r="V170" s="13"/>
      <c r="W170" s="1238"/>
      <c r="X170" s="1238"/>
      <c r="Y170" s="1420"/>
      <c r="Z170" s="1420"/>
      <c r="AA170" s="1238"/>
      <c r="AB170" s="1238"/>
      <c r="AC170" s="1238"/>
      <c r="AD170" s="1238"/>
      <c r="AE170" s="1238"/>
      <c r="AF170" s="1054"/>
      <c r="AG170" s="1054"/>
      <c r="AH170" s="1054"/>
      <c r="AI170" s="1054"/>
      <c r="AJ170" s="1054"/>
      <c r="AK170" s="1054"/>
      <c r="AL170" s="1054"/>
      <c r="AM170" s="351"/>
      <c r="AN170" s="351"/>
      <c r="AO170" s="351"/>
      <c r="AP170" s="1054"/>
      <c r="AQ170" s="1054"/>
      <c r="AR170" s="1054"/>
      <c r="AS170" s="1054"/>
      <c r="AT170" s="1054"/>
      <c r="AU170" s="1054"/>
    </row>
    <row r="171" spans="2:47" s="8" customFormat="1">
      <c r="B171" s="66"/>
      <c r="C171" s="4"/>
      <c r="D171" s="4"/>
      <c r="E171" s="4"/>
      <c r="F171" s="4"/>
      <c r="G171" s="4"/>
      <c r="H171" s="4"/>
      <c r="I171" s="4"/>
      <c r="J171" s="4"/>
      <c r="K171" s="4"/>
      <c r="M171" s="10"/>
      <c r="N171" s="13"/>
      <c r="P171" s="11"/>
      <c r="Q171" s="11"/>
      <c r="R171" s="11"/>
      <c r="S171" s="13"/>
      <c r="T171" s="13"/>
      <c r="U171" s="13"/>
      <c r="V171" s="13"/>
      <c r="W171" s="1238"/>
      <c r="X171" s="1238"/>
      <c r="Y171" s="1420"/>
      <c r="Z171" s="1420"/>
      <c r="AA171" s="1238"/>
      <c r="AB171" s="1238"/>
      <c r="AC171" s="1238"/>
      <c r="AD171" s="1238"/>
      <c r="AE171" s="1238"/>
      <c r="AF171" s="1054"/>
      <c r="AG171" s="1054"/>
      <c r="AH171" s="1054"/>
      <c r="AI171" s="1054"/>
      <c r="AJ171" s="1054"/>
      <c r="AK171" s="1054"/>
      <c r="AL171" s="1054"/>
      <c r="AM171" s="351"/>
      <c r="AN171" s="351"/>
      <c r="AO171" s="351"/>
      <c r="AP171" s="1054"/>
      <c r="AQ171" s="1054"/>
      <c r="AR171" s="1054"/>
      <c r="AS171" s="1054"/>
      <c r="AT171" s="1054"/>
      <c r="AU171" s="1054"/>
    </row>
    <row r="172" spans="2:47" s="8" customFormat="1">
      <c r="B172" s="66"/>
      <c r="C172" s="4"/>
      <c r="D172" s="4"/>
      <c r="E172" s="4"/>
      <c r="F172" s="4"/>
      <c r="G172" s="4"/>
      <c r="H172" s="4"/>
      <c r="I172" s="4"/>
      <c r="J172" s="4"/>
      <c r="K172" s="4"/>
      <c r="M172" s="10"/>
      <c r="N172" s="13"/>
      <c r="P172" s="11"/>
      <c r="Q172" s="11"/>
      <c r="R172" s="11"/>
      <c r="S172" s="13"/>
      <c r="T172" s="13"/>
      <c r="U172" s="13"/>
      <c r="V172" s="13"/>
      <c r="W172" s="1238"/>
      <c r="X172" s="1238"/>
      <c r="Y172" s="1420"/>
      <c r="Z172" s="1420"/>
      <c r="AA172" s="1238"/>
      <c r="AB172" s="1238"/>
      <c r="AC172" s="1238"/>
      <c r="AD172" s="1238"/>
      <c r="AE172" s="1238"/>
      <c r="AF172" s="1054"/>
      <c r="AG172" s="1054"/>
      <c r="AH172" s="1054"/>
      <c r="AI172" s="1054"/>
      <c r="AJ172" s="1054"/>
      <c r="AK172" s="1054"/>
      <c r="AL172" s="1054"/>
      <c r="AM172" s="351"/>
      <c r="AN172" s="351"/>
      <c r="AO172" s="351"/>
      <c r="AP172" s="1054"/>
      <c r="AQ172" s="1054"/>
      <c r="AR172" s="1054"/>
      <c r="AS172" s="1054"/>
      <c r="AT172" s="1054"/>
      <c r="AU172" s="1054"/>
    </row>
    <row r="173" spans="2:47" s="8" customFormat="1">
      <c r="B173" s="66"/>
      <c r="C173" s="4"/>
      <c r="D173" s="4"/>
      <c r="E173" s="4"/>
      <c r="F173" s="4"/>
      <c r="G173" s="4"/>
      <c r="H173" s="4"/>
      <c r="I173" s="4"/>
      <c r="J173" s="4"/>
      <c r="K173" s="4"/>
      <c r="M173" s="10"/>
      <c r="N173" s="13"/>
      <c r="P173" s="11"/>
      <c r="Q173" s="11"/>
      <c r="R173" s="11"/>
      <c r="S173" s="13"/>
      <c r="T173" s="13"/>
      <c r="U173" s="13"/>
      <c r="V173" s="13"/>
      <c r="W173" s="1238"/>
      <c r="X173" s="1238"/>
      <c r="Y173" s="1420"/>
      <c r="Z173" s="1420"/>
      <c r="AA173" s="1238"/>
      <c r="AB173" s="1238"/>
      <c r="AC173" s="1238"/>
      <c r="AD173" s="1238"/>
      <c r="AE173" s="1238"/>
      <c r="AF173" s="1054"/>
      <c r="AG173" s="1054"/>
      <c r="AH173" s="1054"/>
      <c r="AI173" s="1054"/>
      <c r="AJ173" s="1054"/>
      <c r="AK173" s="1054"/>
      <c r="AL173" s="1054"/>
      <c r="AM173" s="351"/>
      <c r="AN173" s="351"/>
      <c r="AO173" s="351"/>
      <c r="AP173" s="1054"/>
      <c r="AQ173" s="1054"/>
      <c r="AR173" s="1054"/>
      <c r="AS173" s="1054"/>
      <c r="AT173" s="1054"/>
      <c r="AU173" s="1054"/>
    </row>
    <row r="174" spans="2:47" s="8" customFormat="1">
      <c r="B174" s="66"/>
      <c r="C174" s="4"/>
      <c r="D174" s="4"/>
      <c r="E174" s="4"/>
      <c r="F174" s="4"/>
      <c r="G174" s="4"/>
      <c r="H174" s="4"/>
      <c r="I174" s="4"/>
      <c r="J174" s="4"/>
      <c r="K174" s="4"/>
      <c r="M174" s="10"/>
      <c r="N174" s="13"/>
      <c r="P174" s="11"/>
      <c r="Q174" s="11"/>
      <c r="R174" s="11"/>
      <c r="S174" s="13"/>
      <c r="T174" s="13"/>
      <c r="U174" s="13"/>
      <c r="V174" s="13"/>
      <c r="W174" s="1238"/>
      <c r="X174" s="1238"/>
      <c r="Y174" s="1420"/>
      <c r="Z174" s="1420"/>
      <c r="AA174" s="1238"/>
      <c r="AB174" s="1238"/>
      <c r="AC174" s="1238"/>
      <c r="AD174" s="1238"/>
      <c r="AE174" s="1238"/>
      <c r="AF174" s="1054"/>
      <c r="AG174" s="1054"/>
      <c r="AH174" s="1054"/>
      <c r="AI174" s="1054"/>
      <c r="AJ174" s="1054"/>
      <c r="AK174" s="1054"/>
      <c r="AL174" s="1054"/>
      <c r="AM174" s="351"/>
      <c r="AN174" s="351"/>
      <c r="AO174" s="351"/>
      <c r="AP174" s="1054"/>
      <c r="AQ174" s="1054"/>
      <c r="AR174" s="1054"/>
      <c r="AS174" s="1054"/>
      <c r="AT174" s="1054"/>
      <c r="AU174" s="1054"/>
    </row>
    <row r="175" spans="2:47" s="8" customFormat="1">
      <c r="B175" s="66"/>
      <c r="C175" s="4"/>
      <c r="D175" s="4"/>
      <c r="E175" s="4"/>
      <c r="F175" s="4"/>
      <c r="G175" s="4"/>
      <c r="H175" s="4"/>
      <c r="I175" s="4"/>
      <c r="J175" s="4"/>
      <c r="K175" s="4"/>
      <c r="M175" s="10"/>
      <c r="N175" s="13"/>
      <c r="P175" s="11"/>
      <c r="Q175" s="11"/>
      <c r="R175" s="11"/>
      <c r="S175" s="13"/>
      <c r="T175" s="13"/>
      <c r="U175" s="13"/>
      <c r="V175" s="13"/>
      <c r="W175" s="1238"/>
      <c r="X175" s="1238"/>
      <c r="Y175" s="1420"/>
      <c r="Z175" s="1420"/>
      <c r="AA175" s="1238"/>
      <c r="AB175" s="1238"/>
      <c r="AC175" s="1238"/>
      <c r="AD175" s="1238"/>
      <c r="AE175" s="1238"/>
      <c r="AF175" s="1054"/>
      <c r="AG175" s="1054"/>
      <c r="AH175" s="1054"/>
      <c r="AI175" s="1054"/>
      <c r="AJ175" s="1054"/>
      <c r="AK175" s="1054"/>
      <c r="AL175" s="1054"/>
      <c r="AM175" s="351"/>
      <c r="AN175" s="351"/>
      <c r="AO175" s="351"/>
      <c r="AP175" s="1054"/>
      <c r="AQ175" s="1054"/>
      <c r="AR175" s="1054"/>
      <c r="AS175" s="1054"/>
      <c r="AT175" s="1054"/>
      <c r="AU175" s="1054"/>
    </row>
    <row r="176" spans="2:47" s="8" customFormat="1">
      <c r="B176" s="66"/>
      <c r="C176" s="4"/>
      <c r="D176" s="4"/>
      <c r="E176" s="4"/>
      <c r="F176" s="4"/>
      <c r="G176" s="4"/>
      <c r="H176" s="4"/>
      <c r="I176" s="4"/>
      <c r="J176" s="4"/>
      <c r="K176" s="4"/>
      <c r="M176" s="10"/>
      <c r="N176" s="13"/>
      <c r="P176" s="11"/>
      <c r="Q176" s="11"/>
      <c r="R176" s="11"/>
      <c r="S176" s="13"/>
      <c r="T176" s="13"/>
      <c r="U176" s="13"/>
      <c r="V176" s="13"/>
      <c r="W176" s="1238"/>
      <c r="X176" s="1238"/>
      <c r="Y176" s="1420"/>
      <c r="Z176" s="1420"/>
      <c r="AA176" s="1238"/>
      <c r="AB176" s="1238"/>
      <c r="AC176" s="1238"/>
      <c r="AD176" s="1238"/>
      <c r="AE176" s="1238"/>
      <c r="AF176" s="1054"/>
      <c r="AG176" s="1054"/>
      <c r="AH176" s="1054"/>
      <c r="AI176" s="1054"/>
      <c r="AJ176" s="1054"/>
      <c r="AK176" s="1054"/>
      <c r="AL176" s="1054"/>
      <c r="AM176" s="351"/>
      <c r="AN176" s="351"/>
      <c r="AO176" s="351"/>
      <c r="AP176" s="1054"/>
      <c r="AQ176" s="1054"/>
      <c r="AR176" s="1054"/>
      <c r="AS176" s="1054"/>
      <c r="AT176" s="1054"/>
      <c r="AU176" s="1054"/>
    </row>
    <row r="177" spans="2:47" s="8" customFormat="1">
      <c r="B177" s="66"/>
      <c r="C177" s="4"/>
      <c r="D177" s="4"/>
      <c r="E177" s="4"/>
      <c r="F177" s="4"/>
      <c r="G177" s="4"/>
      <c r="H177" s="4"/>
      <c r="I177" s="4"/>
      <c r="J177" s="4"/>
      <c r="K177" s="4"/>
      <c r="M177" s="10"/>
      <c r="N177" s="13"/>
      <c r="P177" s="11"/>
      <c r="Q177" s="11"/>
      <c r="R177" s="11"/>
      <c r="S177" s="13"/>
      <c r="T177" s="13"/>
      <c r="U177" s="13"/>
      <c r="V177" s="13"/>
      <c r="W177" s="1238"/>
      <c r="X177" s="1238"/>
      <c r="Y177" s="1420"/>
      <c r="Z177" s="1420"/>
      <c r="AA177" s="1238"/>
      <c r="AB177" s="1238"/>
      <c r="AC177" s="1238"/>
      <c r="AD177" s="1238"/>
      <c r="AE177" s="1238"/>
      <c r="AF177" s="1054"/>
      <c r="AG177" s="1054"/>
      <c r="AH177" s="1054"/>
      <c r="AI177" s="1054"/>
      <c r="AJ177" s="1054"/>
      <c r="AK177" s="1054"/>
      <c r="AL177" s="1054"/>
      <c r="AM177" s="351"/>
      <c r="AN177" s="351"/>
      <c r="AO177" s="351"/>
      <c r="AP177" s="1054"/>
      <c r="AQ177" s="1054"/>
      <c r="AR177" s="1054"/>
      <c r="AS177" s="1054"/>
      <c r="AT177" s="1054"/>
      <c r="AU177" s="1054"/>
    </row>
    <row r="178" spans="2:47" s="8" customFormat="1">
      <c r="B178" s="66"/>
      <c r="C178" s="4"/>
      <c r="D178" s="4"/>
      <c r="E178" s="4"/>
      <c r="F178" s="4"/>
      <c r="G178" s="4"/>
      <c r="H178" s="4"/>
      <c r="I178" s="4"/>
      <c r="J178" s="4"/>
      <c r="K178" s="4"/>
      <c r="M178" s="10"/>
      <c r="N178" s="13"/>
      <c r="P178" s="11"/>
      <c r="Q178" s="11"/>
      <c r="R178" s="11"/>
      <c r="S178" s="13"/>
      <c r="T178" s="13"/>
      <c r="U178" s="13"/>
      <c r="V178" s="13"/>
      <c r="W178" s="1238"/>
      <c r="X178" s="1238"/>
      <c r="Y178" s="1420"/>
      <c r="Z178" s="1420"/>
      <c r="AA178" s="1238"/>
      <c r="AB178" s="1238"/>
      <c r="AC178" s="1238"/>
      <c r="AD178" s="1238"/>
      <c r="AE178" s="1238"/>
      <c r="AF178" s="1054"/>
      <c r="AG178" s="1054"/>
      <c r="AH178" s="1054"/>
      <c r="AI178" s="1054"/>
      <c r="AJ178" s="1054"/>
      <c r="AK178" s="1054"/>
      <c r="AL178" s="1054"/>
      <c r="AM178" s="351"/>
      <c r="AN178" s="351"/>
      <c r="AO178" s="351"/>
      <c r="AP178" s="1054"/>
      <c r="AQ178" s="1054"/>
      <c r="AR178" s="1054"/>
      <c r="AS178" s="1054"/>
      <c r="AT178" s="1054"/>
      <c r="AU178" s="1054"/>
    </row>
    <row r="179" spans="2:47" s="8" customFormat="1">
      <c r="B179" s="66"/>
      <c r="C179" s="4"/>
      <c r="D179" s="4"/>
      <c r="E179" s="4"/>
      <c r="F179" s="4"/>
      <c r="G179" s="4"/>
      <c r="H179" s="4"/>
      <c r="I179" s="4"/>
      <c r="J179" s="4"/>
      <c r="K179" s="4"/>
      <c r="M179" s="10"/>
      <c r="N179" s="13"/>
      <c r="P179" s="11"/>
      <c r="Q179" s="11"/>
      <c r="R179" s="11"/>
      <c r="S179" s="13"/>
      <c r="T179" s="13"/>
      <c r="U179" s="13"/>
      <c r="V179" s="13"/>
      <c r="W179" s="1238"/>
      <c r="X179" s="1238"/>
      <c r="Y179" s="1420"/>
      <c r="Z179" s="1420"/>
      <c r="AA179" s="1238"/>
      <c r="AB179" s="1238"/>
      <c r="AC179" s="1238"/>
      <c r="AD179" s="1238"/>
      <c r="AE179" s="1238"/>
      <c r="AF179" s="1054"/>
      <c r="AG179" s="1054"/>
      <c r="AH179" s="1054"/>
      <c r="AI179" s="1054"/>
      <c r="AJ179" s="1054"/>
      <c r="AK179" s="1054"/>
      <c r="AL179" s="1054"/>
      <c r="AM179" s="351"/>
      <c r="AN179" s="351"/>
      <c r="AO179" s="351"/>
      <c r="AP179" s="1054"/>
      <c r="AQ179" s="1054"/>
      <c r="AR179" s="1054"/>
      <c r="AS179" s="1054"/>
      <c r="AT179" s="1054"/>
      <c r="AU179" s="1054"/>
    </row>
    <row r="180" spans="2:47" s="8" customFormat="1">
      <c r="B180" s="66"/>
      <c r="C180" s="4"/>
      <c r="D180" s="4"/>
      <c r="E180" s="4"/>
      <c r="F180" s="4"/>
      <c r="G180" s="4"/>
      <c r="H180" s="4"/>
      <c r="I180" s="4"/>
      <c r="J180" s="4"/>
      <c r="K180" s="4"/>
      <c r="M180" s="10"/>
      <c r="N180" s="13"/>
      <c r="P180" s="11"/>
      <c r="Q180" s="11"/>
      <c r="R180" s="11"/>
      <c r="S180" s="13"/>
      <c r="T180" s="13"/>
      <c r="U180" s="13"/>
      <c r="V180" s="13"/>
      <c r="W180" s="1238"/>
      <c r="X180" s="1238"/>
      <c r="Y180" s="1420"/>
      <c r="Z180" s="1420"/>
      <c r="AA180" s="1238"/>
      <c r="AB180" s="1238"/>
      <c r="AC180" s="1238"/>
      <c r="AD180" s="1238"/>
      <c r="AE180" s="1238"/>
      <c r="AF180" s="1054"/>
      <c r="AG180" s="1054"/>
      <c r="AH180" s="1054"/>
      <c r="AI180" s="1054"/>
      <c r="AJ180" s="1054"/>
      <c r="AK180" s="1054"/>
      <c r="AL180" s="1054"/>
      <c r="AM180" s="351"/>
      <c r="AN180" s="351"/>
      <c r="AO180" s="351"/>
      <c r="AP180" s="1054"/>
      <c r="AQ180" s="1054"/>
      <c r="AR180" s="1054"/>
      <c r="AS180" s="1054"/>
      <c r="AT180" s="1054"/>
      <c r="AU180" s="1054"/>
    </row>
    <row r="181" spans="2:47" s="8" customFormat="1">
      <c r="B181" s="66"/>
      <c r="C181" s="4"/>
      <c r="D181" s="4"/>
      <c r="E181" s="4"/>
      <c r="F181" s="4"/>
      <c r="G181" s="4"/>
      <c r="H181" s="4"/>
      <c r="I181" s="4"/>
      <c r="J181" s="4"/>
      <c r="K181" s="4"/>
      <c r="M181" s="10"/>
      <c r="N181" s="13"/>
      <c r="P181" s="11"/>
      <c r="Q181" s="11"/>
      <c r="R181" s="11"/>
      <c r="S181" s="13"/>
      <c r="T181" s="13"/>
      <c r="U181" s="13"/>
      <c r="V181" s="13"/>
      <c r="W181" s="1238"/>
      <c r="X181" s="1238"/>
      <c r="Y181" s="1420"/>
      <c r="Z181" s="1420"/>
      <c r="AA181" s="1238"/>
      <c r="AB181" s="1238"/>
      <c r="AC181" s="1238"/>
      <c r="AD181" s="1238"/>
      <c r="AE181" s="1238"/>
      <c r="AF181" s="1054"/>
      <c r="AG181" s="1054"/>
      <c r="AH181" s="1054"/>
      <c r="AI181" s="1054"/>
      <c r="AJ181" s="1054"/>
      <c r="AK181" s="1054"/>
      <c r="AL181" s="1054"/>
      <c r="AM181" s="351"/>
      <c r="AN181" s="351"/>
      <c r="AO181" s="351"/>
      <c r="AP181" s="1054"/>
      <c r="AQ181" s="1054"/>
      <c r="AR181" s="1054"/>
      <c r="AS181" s="1054"/>
      <c r="AT181" s="1054"/>
      <c r="AU181" s="1054"/>
    </row>
    <row r="182" spans="2:47" s="8" customFormat="1">
      <c r="B182" s="66"/>
      <c r="C182" s="4"/>
      <c r="D182" s="4"/>
      <c r="E182" s="4"/>
      <c r="F182" s="4"/>
      <c r="G182" s="4"/>
      <c r="H182" s="4"/>
      <c r="I182" s="4"/>
      <c r="J182" s="4"/>
      <c r="K182" s="4"/>
      <c r="M182" s="10"/>
      <c r="N182" s="13"/>
      <c r="P182" s="11"/>
      <c r="Q182" s="11"/>
      <c r="R182" s="11"/>
      <c r="S182" s="13"/>
      <c r="T182" s="13"/>
      <c r="U182" s="13"/>
      <c r="V182" s="13"/>
      <c r="W182" s="1238"/>
      <c r="X182" s="1238"/>
      <c r="Y182" s="1420"/>
      <c r="Z182" s="1420"/>
      <c r="AA182" s="1238"/>
      <c r="AB182" s="1238"/>
      <c r="AC182" s="1238"/>
      <c r="AD182" s="1238"/>
      <c r="AE182" s="1238"/>
      <c r="AF182" s="1054"/>
      <c r="AG182" s="1054"/>
      <c r="AH182" s="1054"/>
      <c r="AI182" s="1054"/>
      <c r="AJ182" s="1054"/>
      <c r="AK182" s="1054"/>
      <c r="AL182" s="1054"/>
      <c r="AM182" s="351"/>
      <c r="AN182" s="351"/>
      <c r="AO182" s="351"/>
      <c r="AP182" s="1054"/>
      <c r="AQ182" s="1054"/>
      <c r="AR182" s="1054"/>
      <c r="AS182" s="1054"/>
      <c r="AT182" s="1054"/>
      <c r="AU182" s="1054"/>
    </row>
    <row r="183" spans="2:47" s="8" customFormat="1">
      <c r="B183" s="66"/>
      <c r="C183" s="4"/>
      <c r="D183" s="4"/>
      <c r="E183" s="4"/>
      <c r="F183" s="4"/>
      <c r="G183" s="4"/>
      <c r="H183" s="4"/>
      <c r="I183" s="4"/>
      <c r="J183" s="4"/>
      <c r="K183" s="4"/>
      <c r="M183" s="10"/>
      <c r="N183" s="13"/>
      <c r="P183" s="11"/>
      <c r="Q183" s="11"/>
      <c r="R183" s="11"/>
      <c r="S183" s="13"/>
      <c r="T183" s="13"/>
      <c r="U183" s="13"/>
      <c r="V183" s="13"/>
      <c r="W183" s="1238"/>
      <c r="X183" s="1238"/>
      <c r="Y183" s="1420"/>
      <c r="Z183" s="1420"/>
      <c r="AA183" s="1238"/>
      <c r="AB183" s="1238"/>
      <c r="AC183" s="1238"/>
      <c r="AD183" s="1238"/>
      <c r="AE183" s="1238"/>
      <c r="AF183" s="1054"/>
      <c r="AG183" s="1054"/>
      <c r="AH183" s="1054"/>
      <c r="AI183" s="1054"/>
      <c r="AJ183" s="1054"/>
      <c r="AK183" s="1054"/>
      <c r="AL183" s="1054"/>
      <c r="AM183" s="351"/>
      <c r="AN183" s="351"/>
      <c r="AO183" s="351"/>
      <c r="AP183" s="1054"/>
      <c r="AQ183" s="1054"/>
      <c r="AR183" s="1054"/>
      <c r="AS183" s="1054"/>
      <c r="AT183" s="1054"/>
      <c r="AU183" s="1054"/>
    </row>
    <row r="184" spans="2:47" s="8" customFormat="1">
      <c r="B184" s="66"/>
      <c r="C184" s="4"/>
      <c r="D184" s="4"/>
      <c r="E184" s="4"/>
      <c r="F184" s="4"/>
      <c r="G184" s="4"/>
      <c r="H184" s="4"/>
      <c r="I184" s="4"/>
      <c r="J184" s="4"/>
      <c r="K184" s="4"/>
      <c r="M184" s="10"/>
      <c r="N184" s="13"/>
      <c r="P184" s="11"/>
      <c r="Q184" s="11"/>
      <c r="R184" s="11"/>
      <c r="S184" s="13"/>
      <c r="T184" s="13"/>
      <c r="U184" s="13"/>
      <c r="V184" s="13"/>
      <c r="W184" s="1238"/>
      <c r="X184" s="1238"/>
      <c r="Y184" s="1420"/>
      <c r="Z184" s="1420"/>
      <c r="AA184" s="1238"/>
      <c r="AB184" s="1238"/>
      <c r="AC184" s="1238"/>
      <c r="AD184" s="1238"/>
      <c r="AE184" s="1238"/>
      <c r="AF184" s="1054"/>
      <c r="AG184" s="1054"/>
      <c r="AH184" s="1054"/>
      <c r="AI184" s="1054"/>
      <c r="AJ184" s="1054"/>
      <c r="AK184" s="1054"/>
      <c r="AL184" s="1054"/>
      <c r="AM184" s="351"/>
      <c r="AN184" s="351"/>
      <c r="AO184" s="351"/>
      <c r="AP184" s="1054"/>
      <c r="AQ184" s="1054"/>
      <c r="AR184" s="1054"/>
      <c r="AS184" s="1054"/>
      <c r="AT184" s="1054"/>
      <c r="AU184" s="1054"/>
    </row>
    <row r="185" spans="2:47" s="8" customFormat="1">
      <c r="B185" s="66"/>
      <c r="C185" s="4"/>
      <c r="D185" s="4"/>
      <c r="E185" s="4"/>
      <c r="F185" s="4"/>
      <c r="G185" s="4"/>
      <c r="H185" s="4"/>
      <c r="I185" s="4"/>
      <c r="J185" s="4"/>
      <c r="K185" s="4"/>
      <c r="M185" s="10"/>
      <c r="N185" s="13"/>
      <c r="P185" s="11"/>
      <c r="Q185" s="11"/>
      <c r="R185" s="11"/>
      <c r="S185" s="13"/>
      <c r="T185" s="13"/>
      <c r="U185" s="13"/>
      <c r="V185" s="13"/>
      <c r="W185" s="1238"/>
      <c r="X185" s="1238"/>
      <c r="Y185" s="1420"/>
      <c r="Z185" s="1420"/>
      <c r="AA185" s="1238"/>
      <c r="AB185" s="1238"/>
      <c r="AC185" s="1238"/>
      <c r="AD185" s="1238"/>
      <c r="AE185" s="1238"/>
      <c r="AF185" s="1054"/>
      <c r="AG185" s="1054"/>
      <c r="AH185" s="1054"/>
      <c r="AI185" s="1054"/>
      <c r="AJ185" s="1054"/>
      <c r="AK185" s="1054"/>
      <c r="AL185" s="1054"/>
      <c r="AM185" s="351"/>
      <c r="AN185" s="351"/>
      <c r="AO185" s="351"/>
      <c r="AP185" s="1054"/>
      <c r="AQ185" s="1054"/>
      <c r="AR185" s="1054"/>
      <c r="AS185" s="1054"/>
      <c r="AT185" s="1054"/>
      <c r="AU185" s="1054"/>
    </row>
    <row r="186" spans="2:47" s="8" customFormat="1">
      <c r="B186" s="66"/>
      <c r="C186" s="4"/>
      <c r="D186" s="4"/>
      <c r="E186" s="4"/>
      <c r="F186" s="4"/>
      <c r="G186" s="4"/>
      <c r="H186" s="4"/>
      <c r="I186" s="4"/>
      <c r="J186" s="4"/>
      <c r="K186" s="4"/>
      <c r="M186" s="10"/>
      <c r="N186" s="13"/>
      <c r="P186" s="11"/>
      <c r="Q186" s="11"/>
      <c r="R186" s="11"/>
      <c r="S186" s="13"/>
      <c r="T186" s="13"/>
      <c r="U186" s="13"/>
      <c r="V186" s="13"/>
      <c r="W186" s="1238"/>
      <c r="X186" s="1238"/>
      <c r="Y186" s="1420"/>
      <c r="Z186" s="1420"/>
      <c r="AA186" s="1238"/>
      <c r="AB186" s="1238"/>
      <c r="AC186" s="1238"/>
      <c r="AD186" s="1238"/>
      <c r="AE186" s="1238"/>
      <c r="AF186" s="1054"/>
      <c r="AG186" s="1054"/>
      <c r="AH186" s="1054"/>
      <c r="AI186" s="1054"/>
      <c r="AJ186" s="1054"/>
      <c r="AK186" s="1054"/>
      <c r="AL186" s="1054"/>
      <c r="AM186" s="351"/>
      <c r="AN186" s="351"/>
      <c r="AO186" s="351"/>
      <c r="AP186" s="1054"/>
      <c r="AQ186" s="1054"/>
      <c r="AR186" s="1054"/>
      <c r="AS186" s="1054"/>
      <c r="AT186" s="1054"/>
      <c r="AU186" s="1054"/>
    </row>
    <row r="187" spans="2:47" s="8" customFormat="1">
      <c r="B187" s="66"/>
      <c r="C187" s="4"/>
      <c r="D187" s="4"/>
      <c r="E187" s="4"/>
      <c r="F187" s="4"/>
      <c r="G187" s="4"/>
      <c r="H187" s="4"/>
      <c r="I187" s="4"/>
      <c r="J187" s="4"/>
      <c r="K187" s="4"/>
      <c r="M187" s="10"/>
      <c r="N187" s="13"/>
      <c r="P187" s="11"/>
      <c r="Q187" s="11"/>
      <c r="R187" s="11"/>
      <c r="S187" s="13"/>
      <c r="T187" s="13"/>
      <c r="U187" s="13"/>
      <c r="V187" s="13"/>
      <c r="W187" s="1238"/>
      <c r="X187" s="1238"/>
      <c r="Y187" s="1420"/>
      <c r="Z187" s="1420"/>
      <c r="AA187" s="1238"/>
      <c r="AB187" s="1238"/>
      <c r="AC187" s="1238"/>
      <c r="AD187" s="1238"/>
      <c r="AE187" s="1238"/>
      <c r="AF187" s="1054"/>
      <c r="AG187" s="1054"/>
      <c r="AH187" s="1054"/>
      <c r="AI187" s="1054"/>
      <c r="AJ187" s="1054"/>
      <c r="AK187" s="1054"/>
      <c r="AL187" s="1054"/>
      <c r="AM187" s="351"/>
      <c r="AN187" s="351"/>
      <c r="AO187" s="351"/>
      <c r="AP187" s="1054"/>
      <c r="AQ187" s="1054"/>
      <c r="AR187" s="1054"/>
      <c r="AS187" s="1054"/>
      <c r="AT187" s="1054"/>
      <c r="AU187" s="1054"/>
    </row>
    <row r="188" spans="2:47" s="8" customFormat="1">
      <c r="B188" s="66"/>
      <c r="C188" s="4"/>
      <c r="D188" s="4"/>
      <c r="E188" s="4"/>
      <c r="F188" s="4"/>
      <c r="G188" s="4"/>
      <c r="H188" s="4"/>
      <c r="I188" s="4"/>
      <c r="J188" s="4"/>
      <c r="K188" s="4"/>
      <c r="M188" s="10"/>
      <c r="N188" s="13"/>
      <c r="P188" s="11"/>
      <c r="Q188" s="11"/>
      <c r="R188" s="11"/>
      <c r="S188" s="13"/>
      <c r="T188" s="13"/>
      <c r="U188" s="13"/>
      <c r="V188" s="13"/>
      <c r="W188" s="1238"/>
      <c r="X188" s="1238"/>
      <c r="Y188" s="1420"/>
      <c r="Z188" s="1420"/>
      <c r="AA188" s="1238"/>
      <c r="AB188" s="1238"/>
      <c r="AC188" s="1238"/>
      <c r="AD188" s="1238"/>
      <c r="AE188" s="1238"/>
      <c r="AF188" s="1054"/>
      <c r="AG188" s="1054"/>
      <c r="AH188" s="1054"/>
      <c r="AI188" s="1054"/>
      <c r="AJ188" s="1054"/>
      <c r="AK188" s="1054"/>
      <c r="AL188" s="1054"/>
      <c r="AM188" s="351"/>
      <c r="AN188" s="351"/>
      <c r="AO188" s="351"/>
      <c r="AP188" s="1054"/>
      <c r="AQ188" s="1054"/>
      <c r="AR188" s="1054"/>
      <c r="AS188" s="1054"/>
      <c r="AT188" s="1054"/>
      <c r="AU188" s="1054"/>
    </row>
    <row r="189" spans="2:47" s="8" customFormat="1">
      <c r="B189" s="66"/>
      <c r="C189" s="4"/>
      <c r="D189" s="4"/>
      <c r="E189" s="4"/>
      <c r="F189" s="4"/>
      <c r="G189" s="4"/>
      <c r="H189" s="4"/>
      <c r="I189" s="4"/>
      <c r="J189" s="4"/>
      <c r="K189" s="4"/>
      <c r="M189" s="10"/>
      <c r="N189" s="13"/>
      <c r="P189" s="11"/>
      <c r="Q189" s="11"/>
      <c r="R189" s="11"/>
      <c r="S189" s="13"/>
      <c r="T189" s="13"/>
      <c r="U189" s="13"/>
      <c r="V189" s="13"/>
      <c r="W189" s="1238"/>
      <c r="X189" s="1238"/>
      <c r="Y189" s="1420"/>
      <c r="Z189" s="1420"/>
      <c r="AA189" s="1238"/>
      <c r="AB189" s="1238"/>
      <c r="AC189" s="1238"/>
      <c r="AD189" s="1238"/>
      <c r="AE189" s="1238"/>
      <c r="AF189" s="1054"/>
      <c r="AG189" s="1054"/>
      <c r="AH189" s="1054"/>
      <c r="AI189" s="1054"/>
      <c r="AJ189" s="1054"/>
      <c r="AK189" s="1054"/>
      <c r="AL189" s="1054"/>
      <c r="AM189" s="351"/>
      <c r="AN189" s="351"/>
      <c r="AO189" s="351"/>
      <c r="AP189" s="1054"/>
      <c r="AQ189" s="1054"/>
      <c r="AR189" s="1054"/>
      <c r="AS189" s="1054"/>
      <c r="AT189" s="1054"/>
      <c r="AU189" s="1054"/>
    </row>
    <row r="190" spans="2:47" s="8" customFormat="1">
      <c r="B190" s="66"/>
      <c r="C190" s="4"/>
      <c r="D190" s="4"/>
      <c r="E190" s="4"/>
      <c r="F190" s="4"/>
      <c r="G190" s="4"/>
      <c r="H190" s="4"/>
      <c r="I190" s="4"/>
      <c r="J190" s="4"/>
      <c r="K190" s="4"/>
      <c r="M190" s="10"/>
      <c r="N190" s="13"/>
      <c r="P190" s="11"/>
      <c r="Q190" s="11"/>
      <c r="R190" s="11"/>
      <c r="S190" s="13"/>
      <c r="T190" s="13"/>
      <c r="U190" s="13"/>
      <c r="V190" s="13"/>
      <c r="W190" s="1238"/>
      <c r="X190" s="1238"/>
      <c r="Y190" s="1420"/>
      <c r="Z190" s="1420"/>
      <c r="AA190" s="1238"/>
      <c r="AB190" s="1238"/>
      <c r="AC190" s="1238"/>
      <c r="AD190" s="1238"/>
      <c r="AE190" s="1238"/>
      <c r="AF190" s="1054"/>
      <c r="AG190" s="1054"/>
      <c r="AH190" s="1054"/>
      <c r="AI190" s="1054"/>
      <c r="AJ190" s="1054"/>
      <c r="AK190" s="1054"/>
      <c r="AL190" s="1054"/>
      <c r="AM190" s="351"/>
      <c r="AN190" s="351"/>
      <c r="AO190" s="351"/>
      <c r="AP190" s="1054"/>
      <c r="AQ190" s="1054"/>
      <c r="AR190" s="1054"/>
      <c r="AS190" s="1054"/>
      <c r="AT190" s="1054"/>
      <c r="AU190" s="1054"/>
    </row>
    <row r="191" spans="2:47" s="8" customFormat="1">
      <c r="B191" s="66"/>
      <c r="C191" s="4"/>
      <c r="D191" s="4"/>
      <c r="E191" s="4"/>
      <c r="F191" s="4"/>
      <c r="G191" s="4"/>
      <c r="H191" s="4"/>
      <c r="I191" s="4"/>
      <c r="J191" s="4"/>
      <c r="K191" s="4"/>
      <c r="M191" s="10"/>
      <c r="N191" s="13"/>
      <c r="P191" s="11"/>
      <c r="Q191" s="11"/>
      <c r="R191" s="11"/>
      <c r="S191" s="13"/>
      <c r="T191" s="13"/>
      <c r="U191" s="13"/>
      <c r="V191" s="13"/>
      <c r="W191" s="1238"/>
      <c r="X191" s="1238"/>
      <c r="Y191" s="1420"/>
      <c r="Z191" s="1420"/>
      <c r="AA191" s="1238"/>
      <c r="AB191" s="1238"/>
      <c r="AC191" s="1238"/>
      <c r="AD191" s="1238"/>
      <c r="AE191" s="1238"/>
      <c r="AF191" s="1054"/>
      <c r="AG191" s="1054"/>
      <c r="AH191" s="1054"/>
      <c r="AI191" s="1054"/>
      <c r="AJ191" s="1054"/>
      <c r="AK191" s="1054"/>
      <c r="AL191" s="1054"/>
      <c r="AM191" s="351"/>
      <c r="AN191" s="351"/>
      <c r="AO191" s="351"/>
      <c r="AP191" s="1054"/>
      <c r="AQ191" s="1054"/>
      <c r="AR191" s="1054"/>
      <c r="AS191" s="1054"/>
      <c r="AT191" s="1054"/>
      <c r="AU191" s="1054"/>
    </row>
    <row r="192" spans="2:47" s="8" customFormat="1">
      <c r="B192" s="66"/>
      <c r="C192" s="4"/>
      <c r="D192" s="4"/>
      <c r="E192" s="4"/>
      <c r="F192" s="4"/>
      <c r="G192" s="4"/>
      <c r="H192" s="4"/>
      <c r="I192" s="4"/>
      <c r="J192" s="4"/>
      <c r="K192" s="4"/>
      <c r="M192" s="10"/>
      <c r="N192" s="13"/>
      <c r="P192" s="11"/>
      <c r="Q192" s="11"/>
      <c r="R192" s="11"/>
      <c r="S192" s="13"/>
      <c r="T192" s="13"/>
      <c r="U192" s="13"/>
      <c r="V192" s="13"/>
      <c r="W192" s="1238"/>
      <c r="X192" s="1238"/>
      <c r="Y192" s="1420"/>
      <c r="Z192" s="1420"/>
      <c r="AA192" s="1238"/>
      <c r="AB192" s="1238"/>
      <c r="AC192" s="1238"/>
      <c r="AD192" s="1238"/>
      <c r="AE192" s="1238"/>
      <c r="AF192" s="1054"/>
      <c r="AG192" s="1054"/>
      <c r="AH192" s="1054"/>
      <c r="AI192" s="1054"/>
      <c r="AJ192" s="1054"/>
      <c r="AK192" s="1054"/>
      <c r="AL192" s="1054"/>
      <c r="AM192" s="351"/>
      <c r="AN192" s="351"/>
      <c r="AO192" s="351"/>
      <c r="AP192" s="1054"/>
      <c r="AQ192" s="1054"/>
      <c r="AR192" s="1054"/>
      <c r="AS192" s="1054"/>
      <c r="AT192" s="1054"/>
      <c r="AU192" s="1054"/>
    </row>
    <row r="193" spans="2:47" s="8" customFormat="1">
      <c r="B193" s="66"/>
      <c r="C193" s="4"/>
      <c r="D193" s="4"/>
      <c r="E193" s="4"/>
      <c r="F193" s="4"/>
      <c r="G193" s="4"/>
      <c r="H193" s="4"/>
      <c r="I193" s="4"/>
      <c r="J193" s="4"/>
      <c r="K193" s="4"/>
      <c r="M193" s="10"/>
      <c r="N193" s="13"/>
      <c r="P193" s="11"/>
      <c r="Q193" s="11"/>
      <c r="R193" s="11"/>
      <c r="S193" s="13"/>
      <c r="T193" s="13"/>
      <c r="U193" s="13"/>
      <c r="V193" s="13"/>
      <c r="W193" s="1238"/>
      <c r="X193" s="1238"/>
      <c r="Y193" s="1420"/>
      <c r="Z193" s="1420"/>
      <c r="AA193" s="1238"/>
      <c r="AB193" s="1238"/>
      <c r="AC193" s="1238"/>
      <c r="AD193" s="1238"/>
      <c r="AE193" s="1238"/>
      <c r="AF193" s="1054"/>
      <c r="AG193" s="1054"/>
      <c r="AH193" s="1054"/>
      <c r="AI193" s="1054"/>
      <c r="AJ193" s="1054"/>
      <c r="AK193" s="1054"/>
      <c r="AL193" s="1054"/>
      <c r="AM193" s="351"/>
      <c r="AN193" s="351"/>
      <c r="AO193" s="351"/>
      <c r="AP193" s="1054"/>
      <c r="AQ193" s="1054"/>
      <c r="AR193" s="1054"/>
      <c r="AS193" s="1054"/>
      <c r="AT193" s="1054"/>
      <c r="AU193" s="1054"/>
    </row>
    <row r="194" spans="2:47" s="8" customFormat="1">
      <c r="B194" s="66"/>
      <c r="C194" s="4"/>
      <c r="D194" s="4"/>
      <c r="E194" s="4"/>
      <c r="F194" s="4"/>
      <c r="G194" s="4"/>
      <c r="H194" s="4"/>
      <c r="I194" s="4"/>
      <c r="J194" s="4"/>
      <c r="K194" s="4"/>
      <c r="M194" s="10"/>
      <c r="N194" s="13"/>
      <c r="P194" s="11"/>
      <c r="Q194" s="11"/>
      <c r="R194" s="11"/>
      <c r="S194" s="13"/>
      <c r="T194" s="13"/>
      <c r="U194" s="13"/>
      <c r="V194" s="13"/>
      <c r="W194" s="1238"/>
      <c r="X194" s="1238"/>
      <c r="Y194" s="1420"/>
      <c r="Z194" s="1420"/>
      <c r="AA194" s="1238"/>
      <c r="AB194" s="1238"/>
      <c r="AC194" s="1238"/>
      <c r="AD194" s="1238"/>
      <c r="AE194" s="1238"/>
      <c r="AF194" s="1054"/>
      <c r="AG194" s="1054"/>
      <c r="AH194" s="1054"/>
      <c r="AI194" s="1054"/>
      <c r="AJ194" s="1054"/>
      <c r="AK194" s="1054"/>
      <c r="AL194" s="1054"/>
      <c r="AM194" s="351"/>
      <c r="AN194" s="351"/>
      <c r="AO194" s="351"/>
      <c r="AP194" s="1054"/>
      <c r="AQ194" s="1054"/>
      <c r="AR194" s="1054"/>
      <c r="AS194" s="1054"/>
      <c r="AT194" s="1054"/>
      <c r="AU194" s="1054"/>
    </row>
    <row r="195" spans="2:47" s="8" customFormat="1">
      <c r="B195" s="66"/>
      <c r="C195" s="4"/>
      <c r="D195" s="4"/>
      <c r="E195" s="4"/>
      <c r="F195" s="4"/>
      <c r="G195" s="4"/>
      <c r="H195" s="4"/>
      <c r="I195" s="4"/>
      <c r="J195" s="4"/>
      <c r="K195" s="4"/>
      <c r="M195" s="10"/>
      <c r="N195" s="13"/>
      <c r="P195" s="11"/>
      <c r="Q195" s="11"/>
      <c r="R195" s="11"/>
      <c r="S195" s="13"/>
      <c r="T195" s="13"/>
      <c r="U195" s="13"/>
      <c r="V195" s="13"/>
      <c r="W195" s="1238"/>
      <c r="X195" s="1238"/>
      <c r="Y195" s="1420"/>
      <c r="Z195" s="1420"/>
      <c r="AA195" s="1238"/>
      <c r="AB195" s="1238"/>
      <c r="AC195" s="1238"/>
      <c r="AD195" s="1238"/>
      <c r="AE195" s="1238"/>
      <c r="AF195" s="1054"/>
      <c r="AG195" s="1054"/>
      <c r="AH195" s="1054"/>
      <c r="AI195" s="1054"/>
      <c r="AJ195" s="1054"/>
      <c r="AK195" s="1054"/>
      <c r="AL195" s="1054"/>
      <c r="AM195" s="351"/>
      <c r="AN195" s="351"/>
      <c r="AO195" s="351"/>
      <c r="AP195" s="1054"/>
      <c r="AQ195" s="1054"/>
      <c r="AR195" s="1054"/>
      <c r="AS195" s="1054"/>
      <c r="AT195" s="1054"/>
      <c r="AU195" s="1054"/>
    </row>
    <row r="196" spans="2:47" s="8" customFormat="1">
      <c r="B196" s="66"/>
      <c r="C196" s="4"/>
      <c r="D196" s="4"/>
      <c r="E196" s="4"/>
      <c r="F196" s="4"/>
      <c r="G196" s="4"/>
      <c r="H196" s="4"/>
      <c r="I196" s="4"/>
      <c r="J196" s="4"/>
      <c r="K196" s="4"/>
      <c r="M196" s="10"/>
      <c r="N196" s="13"/>
      <c r="P196" s="11"/>
      <c r="Q196" s="11"/>
      <c r="R196" s="11"/>
      <c r="S196" s="13"/>
      <c r="T196" s="13"/>
      <c r="U196" s="13"/>
      <c r="V196" s="13"/>
      <c r="W196" s="1238"/>
      <c r="X196" s="1238"/>
      <c r="Y196" s="1420"/>
      <c r="Z196" s="1420"/>
      <c r="AA196" s="1238"/>
      <c r="AB196" s="1238"/>
      <c r="AC196" s="1238"/>
      <c r="AD196" s="1238"/>
      <c r="AE196" s="1238"/>
      <c r="AF196" s="1054"/>
      <c r="AG196" s="1054"/>
      <c r="AH196" s="1054"/>
      <c r="AI196" s="1054"/>
      <c r="AJ196" s="1054"/>
      <c r="AK196" s="1054"/>
      <c r="AL196" s="1054"/>
      <c r="AM196" s="351"/>
      <c r="AN196" s="351"/>
      <c r="AO196" s="351"/>
      <c r="AP196" s="1054"/>
      <c r="AQ196" s="1054"/>
      <c r="AR196" s="1054"/>
      <c r="AS196" s="1054"/>
      <c r="AT196" s="1054"/>
      <c r="AU196" s="1054"/>
    </row>
    <row r="197" spans="2:47" s="8" customFormat="1">
      <c r="B197" s="66"/>
      <c r="C197" s="4"/>
      <c r="D197" s="4"/>
      <c r="E197" s="4"/>
      <c r="F197" s="4"/>
      <c r="G197" s="4"/>
      <c r="H197" s="4"/>
      <c r="I197" s="4"/>
      <c r="J197" s="4"/>
      <c r="K197" s="4"/>
      <c r="M197" s="10"/>
      <c r="N197" s="13"/>
      <c r="P197" s="11"/>
      <c r="Q197" s="11"/>
      <c r="R197" s="11"/>
      <c r="S197" s="13"/>
      <c r="T197" s="13"/>
      <c r="U197" s="13"/>
      <c r="V197" s="13"/>
      <c r="W197" s="1238"/>
      <c r="X197" s="1238"/>
      <c r="Y197" s="1420"/>
      <c r="Z197" s="1420"/>
      <c r="AA197" s="1238"/>
      <c r="AB197" s="1238"/>
      <c r="AC197" s="1238"/>
      <c r="AD197" s="1238"/>
      <c r="AE197" s="1238"/>
      <c r="AF197" s="1054"/>
      <c r="AG197" s="1054"/>
      <c r="AH197" s="1054"/>
      <c r="AI197" s="1054"/>
      <c r="AJ197" s="1054"/>
      <c r="AK197" s="1054"/>
      <c r="AL197" s="1054"/>
      <c r="AM197" s="351"/>
      <c r="AN197" s="351"/>
      <c r="AO197" s="351"/>
      <c r="AP197" s="1054"/>
      <c r="AQ197" s="1054"/>
      <c r="AR197" s="1054"/>
      <c r="AS197" s="1054"/>
      <c r="AT197" s="1054"/>
      <c r="AU197" s="1054"/>
    </row>
    <row r="198" spans="2:47" s="8" customFormat="1">
      <c r="B198" s="66"/>
      <c r="C198" s="4"/>
      <c r="D198" s="4"/>
      <c r="E198" s="4"/>
      <c r="F198" s="4"/>
      <c r="G198" s="4"/>
      <c r="H198" s="4"/>
      <c r="I198" s="4"/>
      <c r="J198" s="4"/>
      <c r="K198" s="4"/>
      <c r="M198" s="10"/>
      <c r="N198" s="13"/>
      <c r="P198" s="11"/>
      <c r="Q198" s="11"/>
      <c r="R198" s="11"/>
      <c r="S198" s="13"/>
      <c r="T198" s="13"/>
      <c r="U198" s="13"/>
      <c r="V198" s="13"/>
      <c r="W198" s="1238"/>
      <c r="X198" s="1238"/>
      <c r="Y198" s="1420"/>
      <c r="Z198" s="1420"/>
      <c r="AA198" s="1238"/>
      <c r="AB198" s="1238"/>
      <c r="AC198" s="1238"/>
      <c r="AD198" s="1238"/>
      <c r="AE198" s="1238"/>
      <c r="AF198" s="1054"/>
      <c r="AG198" s="1054"/>
      <c r="AH198" s="1054"/>
      <c r="AI198" s="1054"/>
      <c r="AJ198" s="1054"/>
      <c r="AK198" s="1054"/>
      <c r="AL198" s="1054"/>
      <c r="AM198" s="351"/>
      <c r="AN198" s="351"/>
      <c r="AO198" s="351"/>
      <c r="AP198" s="1054"/>
      <c r="AQ198" s="1054"/>
      <c r="AR198" s="1054"/>
      <c r="AS198" s="1054"/>
      <c r="AT198" s="1054"/>
      <c r="AU198" s="1054"/>
    </row>
    <row r="199" spans="2:47" s="8" customFormat="1">
      <c r="B199" s="66"/>
      <c r="C199" s="4"/>
      <c r="D199" s="4"/>
      <c r="E199" s="4"/>
      <c r="F199" s="4"/>
      <c r="G199" s="4"/>
      <c r="H199" s="4"/>
      <c r="I199" s="4"/>
      <c r="J199" s="4"/>
      <c r="K199" s="4"/>
      <c r="M199" s="10"/>
      <c r="N199" s="13"/>
      <c r="P199" s="11"/>
      <c r="Q199" s="11"/>
      <c r="R199" s="11"/>
      <c r="S199" s="13"/>
      <c r="T199" s="13"/>
      <c r="U199" s="13"/>
      <c r="V199" s="13"/>
      <c r="W199" s="1238"/>
      <c r="X199" s="1238"/>
      <c r="Y199" s="1420"/>
      <c r="Z199" s="1420"/>
      <c r="AA199" s="1238"/>
      <c r="AB199" s="1238"/>
      <c r="AC199" s="1238"/>
      <c r="AD199" s="1238"/>
      <c r="AE199" s="1238"/>
      <c r="AF199" s="1054"/>
      <c r="AG199" s="1054"/>
      <c r="AH199" s="1054"/>
      <c r="AI199" s="1054"/>
      <c r="AJ199" s="1054"/>
      <c r="AK199" s="1054"/>
      <c r="AL199" s="1054"/>
      <c r="AM199" s="351"/>
      <c r="AN199" s="351"/>
      <c r="AO199" s="351"/>
      <c r="AP199" s="1054"/>
      <c r="AQ199" s="1054"/>
      <c r="AR199" s="1054"/>
      <c r="AS199" s="1054"/>
      <c r="AT199" s="1054"/>
      <c r="AU199" s="1054"/>
    </row>
    <row r="200" spans="2:47" s="8" customFormat="1">
      <c r="B200" s="66"/>
      <c r="C200" s="4"/>
      <c r="D200" s="4"/>
      <c r="E200" s="4"/>
      <c r="F200" s="4"/>
      <c r="G200" s="4"/>
      <c r="H200" s="4"/>
      <c r="I200" s="4"/>
      <c r="J200" s="4"/>
      <c r="K200" s="4"/>
      <c r="M200" s="10"/>
      <c r="N200" s="13"/>
      <c r="P200" s="11"/>
      <c r="Q200" s="11"/>
      <c r="R200" s="11"/>
      <c r="S200" s="13"/>
      <c r="T200" s="13"/>
      <c r="U200" s="13"/>
      <c r="V200" s="13"/>
      <c r="W200" s="1238"/>
      <c r="X200" s="1238"/>
      <c r="Y200" s="1420"/>
      <c r="Z200" s="1420"/>
      <c r="AA200" s="1238"/>
      <c r="AB200" s="1238"/>
      <c r="AC200" s="1238"/>
      <c r="AD200" s="1238"/>
      <c r="AE200" s="1238"/>
      <c r="AF200" s="1054"/>
      <c r="AG200" s="1054"/>
      <c r="AH200" s="1054"/>
      <c r="AI200" s="1054"/>
      <c r="AJ200" s="1054"/>
      <c r="AK200" s="1054"/>
      <c r="AL200" s="1054"/>
      <c r="AM200" s="351"/>
      <c r="AN200" s="351"/>
      <c r="AO200" s="351"/>
      <c r="AP200" s="1054"/>
      <c r="AQ200" s="1054"/>
      <c r="AR200" s="1054"/>
      <c r="AS200" s="1054"/>
      <c r="AT200" s="1054"/>
      <c r="AU200" s="1054"/>
    </row>
    <row r="201" spans="2:47" s="8" customFormat="1">
      <c r="B201" s="66"/>
      <c r="C201" s="4"/>
      <c r="D201" s="4"/>
      <c r="E201" s="4"/>
      <c r="F201" s="4"/>
      <c r="G201" s="4"/>
      <c r="H201" s="4"/>
      <c r="I201" s="4"/>
      <c r="J201" s="4"/>
      <c r="K201" s="4"/>
      <c r="M201" s="10"/>
      <c r="N201" s="13"/>
      <c r="P201" s="11"/>
      <c r="Q201" s="11"/>
      <c r="R201" s="11"/>
      <c r="S201" s="13"/>
      <c r="T201" s="13"/>
      <c r="U201" s="13"/>
      <c r="V201" s="13"/>
      <c r="W201" s="1238"/>
      <c r="X201" s="1238"/>
      <c r="Y201" s="1420"/>
      <c r="Z201" s="1420"/>
      <c r="AA201" s="1238"/>
      <c r="AB201" s="1238"/>
      <c r="AC201" s="1238"/>
      <c r="AD201" s="1238"/>
      <c r="AE201" s="1238"/>
      <c r="AF201" s="1054"/>
      <c r="AG201" s="1054"/>
      <c r="AH201" s="1054"/>
      <c r="AI201" s="1054"/>
      <c r="AJ201" s="1054"/>
      <c r="AK201" s="1054"/>
      <c r="AL201" s="1054"/>
      <c r="AM201" s="351"/>
      <c r="AN201" s="351"/>
      <c r="AO201" s="351"/>
      <c r="AP201" s="1054"/>
      <c r="AQ201" s="1054"/>
      <c r="AR201" s="1054"/>
      <c r="AS201" s="1054"/>
      <c r="AT201" s="1054"/>
      <c r="AU201" s="1054"/>
    </row>
    <row r="202" spans="2:47" s="8" customFormat="1">
      <c r="B202" s="66"/>
      <c r="C202" s="4"/>
      <c r="D202" s="4"/>
      <c r="E202" s="4"/>
      <c r="F202" s="4"/>
      <c r="G202" s="4"/>
      <c r="H202" s="4"/>
      <c r="I202" s="4"/>
      <c r="J202" s="4"/>
      <c r="K202" s="4"/>
      <c r="M202" s="10"/>
      <c r="N202" s="13"/>
      <c r="P202" s="11"/>
      <c r="Q202" s="11"/>
      <c r="R202" s="11"/>
      <c r="S202" s="13"/>
      <c r="T202" s="13"/>
      <c r="U202" s="13"/>
      <c r="V202" s="13"/>
      <c r="W202" s="1238"/>
      <c r="X202" s="1238"/>
      <c r="Y202" s="1420"/>
      <c r="Z202" s="1420"/>
      <c r="AA202" s="1238"/>
      <c r="AB202" s="1238"/>
      <c r="AC202" s="1238"/>
      <c r="AD202" s="1238"/>
      <c r="AE202" s="1238"/>
      <c r="AF202" s="1054"/>
      <c r="AG202" s="1054"/>
      <c r="AH202" s="1054"/>
      <c r="AI202" s="1054"/>
      <c r="AJ202" s="1054"/>
      <c r="AK202" s="1054"/>
      <c r="AL202" s="1054"/>
      <c r="AM202" s="351"/>
      <c r="AN202" s="351"/>
      <c r="AO202" s="351"/>
      <c r="AP202" s="1054"/>
      <c r="AQ202" s="1054"/>
      <c r="AR202" s="1054"/>
      <c r="AS202" s="1054"/>
      <c r="AT202" s="1054"/>
      <c r="AU202" s="1054"/>
    </row>
    <row r="203" spans="2:47" s="8" customFormat="1">
      <c r="B203" s="66"/>
      <c r="C203" s="4"/>
      <c r="D203" s="4"/>
      <c r="E203" s="4"/>
      <c r="F203" s="4"/>
      <c r="G203" s="4"/>
      <c r="H203" s="4"/>
      <c r="I203" s="4"/>
      <c r="J203" s="4"/>
      <c r="K203" s="4"/>
      <c r="M203" s="10"/>
      <c r="N203" s="13"/>
      <c r="P203" s="11"/>
      <c r="Q203" s="11"/>
      <c r="R203" s="11"/>
      <c r="S203" s="13"/>
      <c r="T203" s="13"/>
      <c r="U203" s="13"/>
      <c r="V203" s="13"/>
      <c r="W203" s="1238"/>
      <c r="X203" s="1238"/>
      <c r="Y203" s="1420"/>
      <c r="Z203" s="1420"/>
      <c r="AA203" s="1238"/>
      <c r="AB203" s="1238"/>
      <c r="AC203" s="1238"/>
      <c r="AD203" s="1238"/>
      <c r="AE203" s="1238"/>
      <c r="AF203" s="1054"/>
      <c r="AG203" s="1054"/>
      <c r="AH203" s="1054"/>
      <c r="AI203" s="1054"/>
      <c r="AJ203" s="1054"/>
      <c r="AK203" s="1054"/>
      <c r="AL203" s="1054"/>
      <c r="AM203" s="351"/>
      <c r="AN203" s="351"/>
      <c r="AO203" s="351"/>
      <c r="AP203" s="1054"/>
      <c r="AQ203" s="1054"/>
      <c r="AR203" s="1054"/>
      <c r="AS203" s="1054"/>
      <c r="AT203" s="1054"/>
      <c r="AU203" s="1054"/>
    </row>
    <row r="204" spans="2:47" s="8" customFormat="1">
      <c r="B204" s="66"/>
      <c r="C204" s="4"/>
      <c r="D204" s="4"/>
      <c r="E204" s="4"/>
      <c r="F204" s="4"/>
      <c r="G204" s="4"/>
      <c r="H204" s="4"/>
      <c r="I204" s="4"/>
      <c r="J204" s="4"/>
      <c r="K204" s="4"/>
      <c r="M204" s="10"/>
      <c r="N204" s="13"/>
      <c r="P204" s="11"/>
      <c r="Q204" s="11"/>
      <c r="R204" s="11"/>
      <c r="S204" s="13"/>
      <c r="T204" s="13"/>
      <c r="U204" s="13"/>
      <c r="V204" s="13"/>
      <c r="W204" s="1238"/>
      <c r="X204" s="1238"/>
      <c r="Y204" s="1420"/>
      <c r="Z204" s="1420"/>
      <c r="AA204" s="1238"/>
      <c r="AB204" s="1238"/>
      <c r="AC204" s="1238"/>
      <c r="AD204" s="1238"/>
      <c r="AE204" s="1238"/>
      <c r="AF204" s="1054"/>
      <c r="AG204" s="1054"/>
      <c r="AH204" s="1054"/>
      <c r="AI204" s="1054"/>
      <c r="AJ204" s="1054"/>
      <c r="AK204" s="1054"/>
      <c r="AL204" s="1054"/>
      <c r="AM204" s="351"/>
      <c r="AN204" s="351"/>
      <c r="AO204" s="351"/>
      <c r="AP204" s="1054"/>
      <c r="AQ204" s="1054"/>
      <c r="AR204" s="1054"/>
      <c r="AS204" s="1054"/>
      <c r="AT204" s="1054"/>
      <c r="AU204" s="1054"/>
    </row>
    <row r="205" spans="2:47" s="8" customFormat="1">
      <c r="B205" s="66"/>
      <c r="C205" s="4"/>
      <c r="D205" s="4"/>
      <c r="E205" s="4"/>
      <c r="F205" s="4"/>
      <c r="G205" s="4"/>
      <c r="H205" s="4"/>
      <c r="I205" s="4"/>
      <c r="J205" s="4"/>
      <c r="K205" s="4"/>
      <c r="M205" s="10"/>
      <c r="N205" s="13"/>
      <c r="P205" s="11"/>
      <c r="Q205" s="11"/>
      <c r="R205" s="11"/>
      <c r="S205" s="13"/>
      <c r="T205" s="13"/>
      <c r="U205" s="13"/>
      <c r="V205" s="13"/>
      <c r="W205" s="1238"/>
      <c r="X205" s="1238"/>
      <c r="Y205" s="1420"/>
      <c r="Z205" s="1420"/>
      <c r="AA205" s="1238"/>
      <c r="AB205" s="1238"/>
      <c r="AC205" s="1238"/>
      <c r="AD205" s="1238"/>
      <c r="AE205" s="1238"/>
      <c r="AF205" s="1054"/>
      <c r="AG205" s="1054"/>
      <c r="AH205" s="1054"/>
      <c r="AI205" s="1054"/>
      <c r="AJ205" s="1054"/>
      <c r="AK205" s="1054"/>
      <c r="AL205" s="1054"/>
      <c r="AM205" s="351"/>
      <c r="AN205" s="351"/>
      <c r="AO205" s="351"/>
      <c r="AP205" s="1054"/>
      <c r="AQ205" s="1054"/>
      <c r="AR205" s="1054"/>
      <c r="AS205" s="1054"/>
      <c r="AT205" s="1054"/>
      <c r="AU205" s="1054"/>
    </row>
    <row r="206" spans="2:47" s="8" customFormat="1">
      <c r="B206" s="66"/>
      <c r="C206" s="4"/>
      <c r="D206" s="4"/>
      <c r="E206" s="4"/>
      <c r="F206" s="4"/>
      <c r="G206" s="4"/>
      <c r="H206" s="4"/>
      <c r="I206" s="4"/>
      <c r="J206" s="4"/>
      <c r="K206" s="4"/>
      <c r="M206" s="10"/>
      <c r="N206" s="13"/>
      <c r="P206" s="11"/>
      <c r="Q206" s="11"/>
      <c r="R206" s="11"/>
      <c r="S206" s="13"/>
      <c r="T206" s="13"/>
      <c r="U206" s="13"/>
      <c r="V206" s="13"/>
      <c r="W206" s="1238"/>
      <c r="X206" s="1238"/>
      <c r="Y206" s="1420"/>
      <c r="Z206" s="1420"/>
      <c r="AA206" s="1238"/>
      <c r="AB206" s="1238"/>
      <c r="AC206" s="1238"/>
      <c r="AD206" s="1238"/>
      <c r="AE206" s="1238"/>
      <c r="AF206" s="1054"/>
      <c r="AG206" s="1054"/>
      <c r="AH206" s="1054"/>
      <c r="AI206" s="1054"/>
      <c r="AJ206" s="1054"/>
      <c r="AK206" s="1054"/>
      <c r="AL206" s="1054"/>
      <c r="AM206" s="351"/>
      <c r="AN206" s="351"/>
      <c r="AO206" s="351"/>
      <c r="AP206" s="1054"/>
      <c r="AQ206" s="1054"/>
      <c r="AR206" s="1054"/>
      <c r="AS206" s="1054"/>
      <c r="AT206" s="1054"/>
      <c r="AU206" s="1054"/>
    </row>
    <row r="207" spans="2:47" s="8" customFormat="1">
      <c r="B207" s="66"/>
      <c r="C207" s="4"/>
      <c r="D207" s="4"/>
      <c r="E207" s="4"/>
      <c r="F207" s="4"/>
      <c r="G207" s="4"/>
      <c r="H207" s="4"/>
      <c r="I207" s="4"/>
      <c r="J207" s="4"/>
      <c r="K207" s="4"/>
      <c r="M207" s="10"/>
      <c r="N207" s="13"/>
      <c r="P207" s="11"/>
      <c r="Q207" s="11"/>
      <c r="R207" s="11"/>
      <c r="S207" s="13"/>
      <c r="T207" s="13"/>
      <c r="U207" s="13"/>
      <c r="V207" s="13"/>
      <c r="W207" s="1238"/>
      <c r="X207" s="1238"/>
      <c r="Y207" s="1420"/>
      <c r="Z207" s="1420"/>
      <c r="AA207" s="1238"/>
      <c r="AB207" s="1238"/>
      <c r="AC207" s="1238"/>
      <c r="AD207" s="1238"/>
      <c r="AE207" s="1238"/>
      <c r="AF207" s="1054"/>
      <c r="AG207" s="1054"/>
      <c r="AH207" s="1054"/>
      <c r="AI207" s="1054"/>
      <c r="AJ207" s="1054"/>
      <c r="AK207" s="1054"/>
      <c r="AL207" s="1054"/>
      <c r="AM207" s="351"/>
      <c r="AN207" s="351"/>
      <c r="AO207" s="351"/>
      <c r="AP207" s="1054"/>
      <c r="AQ207" s="1054"/>
      <c r="AR207" s="1054"/>
      <c r="AS207" s="1054"/>
      <c r="AT207" s="1054"/>
      <c r="AU207" s="1054"/>
    </row>
    <row r="208" spans="2:47" s="8" customFormat="1">
      <c r="B208" s="66"/>
      <c r="C208" s="4"/>
      <c r="D208" s="4"/>
      <c r="E208" s="4"/>
      <c r="F208" s="4"/>
      <c r="G208" s="4"/>
      <c r="H208" s="4"/>
      <c r="I208" s="4"/>
      <c r="J208" s="4"/>
      <c r="K208" s="4"/>
      <c r="M208" s="10"/>
      <c r="N208" s="13"/>
      <c r="P208" s="11"/>
      <c r="Q208" s="11"/>
      <c r="R208" s="11"/>
      <c r="S208" s="13"/>
      <c r="T208" s="13"/>
      <c r="U208" s="13"/>
      <c r="V208" s="13"/>
      <c r="W208" s="1238"/>
      <c r="X208" s="1238"/>
      <c r="Y208" s="1420"/>
      <c r="Z208" s="1420"/>
      <c r="AA208" s="1238"/>
      <c r="AB208" s="1238"/>
      <c r="AC208" s="1238"/>
      <c r="AD208" s="1238"/>
      <c r="AE208" s="1238"/>
      <c r="AF208" s="1054"/>
      <c r="AG208" s="1054"/>
      <c r="AH208" s="1054"/>
      <c r="AI208" s="1054"/>
      <c r="AJ208" s="1054"/>
      <c r="AK208" s="1054"/>
      <c r="AL208" s="1054"/>
      <c r="AM208" s="351"/>
      <c r="AN208" s="351"/>
      <c r="AO208" s="351"/>
      <c r="AP208" s="1054"/>
      <c r="AQ208" s="1054"/>
      <c r="AR208" s="1054"/>
      <c r="AS208" s="1054"/>
      <c r="AT208" s="1054"/>
      <c r="AU208" s="1054"/>
    </row>
    <row r="209" spans="2:47" s="8" customFormat="1">
      <c r="B209" s="66"/>
      <c r="C209" s="4"/>
      <c r="D209" s="4"/>
      <c r="E209" s="4"/>
      <c r="F209" s="4"/>
      <c r="G209" s="4"/>
      <c r="H209" s="4"/>
      <c r="I209" s="4"/>
      <c r="J209" s="4"/>
      <c r="K209" s="4"/>
      <c r="M209" s="10"/>
      <c r="N209" s="13"/>
      <c r="P209" s="11"/>
      <c r="Q209" s="11"/>
      <c r="R209" s="11"/>
      <c r="S209" s="13"/>
      <c r="T209" s="13"/>
      <c r="U209" s="13"/>
      <c r="V209" s="13"/>
      <c r="W209" s="1238"/>
      <c r="X209" s="1238"/>
      <c r="Y209" s="1420"/>
      <c r="Z209" s="1420"/>
      <c r="AA209" s="1238"/>
      <c r="AB209" s="1238"/>
      <c r="AC209" s="1238"/>
      <c r="AD209" s="1238"/>
      <c r="AE209" s="1238"/>
      <c r="AF209" s="1054"/>
      <c r="AG209" s="1054"/>
      <c r="AH209" s="1054"/>
      <c r="AI209" s="1054"/>
      <c r="AJ209" s="1054"/>
      <c r="AK209" s="1054"/>
      <c r="AL209" s="1054"/>
      <c r="AM209" s="351"/>
      <c r="AN209" s="351"/>
      <c r="AO209" s="351"/>
      <c r="AP209" s="1054"/>
      <c r="AQ209" s="1054"/>
      <c r="AR209" s="1054"/>
      <c r="AS209" s="1054"/>
      <c r="AT209" s="1054"/>
      <c r="AU209" s="1054"/>
    </row>
    <row r="210" spans="2:47" s="8" customFormat="1">
      <c r="B210" s="66"/>
      <c r="C210" s="4"/>
      <c r="D210" s="4"/>
      <c r="E210" s="4"/>
      <c r="F210" s="4"/>
      <c r="G210" s="4"/>
      <c r="H210" s="4"/>
      <c r="I210" s="4"/>
      <c r="J210" s="4"/>
      <c r="K210" s="4"/>
      <c r="M210" s="10"/>
      <c r="N210" s="13"/>
      <c r="P210" s="11"/>
      <c r="Q210" s="11"/>
      <c r="R210" s="11"/>
      <c r="S210" s="13"/>
      <c r="T210" s="13"/>
      <c r="U210" s="13"/>
      <c r="V210" s="13"/>
      <c r="W210" s="1238"/>
      <c r="X210" s="1238"/>
      <c r="Y210" s="1420"/>
      <c r="Z210" s="1420"/>
      <c r="AA210" s="1238"/>
      <c r="AB210" s="1238"/>
      <c r="AC210" s="1238"/>
      <c r="AD210" s="1238"/>
      <c r="AE210" s="1238"/>
      <c r="AF210" s="1054"/>
      <c r="AG210" s="1054"/>
      <c r="AH210" s="1054"/>
      <c r="AI210" s="1054"/>
      <c r="AJ210" s="1054"/>
      <c r="AK210" s="1054"/>
      <c r="AL210" s="1054"/>
      <c r="AM210" s="351"/>
      <c r="AN210" s="351"/>
      <c r="AO210" s="351"/>
      <c r="AP210" s="1054"/>
      <c r="AQ210" s="1054"/>
      <c r="AR210" s="1054"/>
      <c r="AS210" s="1054"/>
      <c r="AT210" s="1054"/>
      <c r="AU210" s="1054"/>
    </row>
    <row r="211" spans="2:47" s="8" customFormat="1">
      <c r="B211" s="66"/>
      <c r="C211" s="4"/>
      <c r="D211" s="4"/>
      <c r="E211" s="4"/>
      <c r="F211" s="4"/>
      <c r="G211" s="4"/>
      <c r="H211" s="4"/>
      <c r="I211" s="4"/>
      <c r="J211" s="4"/>
      <c r="K211" s="4"/>
      <c r="M211" s="10"/>
      <c r="N211" s="13"/>
      <c r="P211" s="11"/>
      <c r="Q211" s="11"/>
      <c r="R211" s="11"/>
      <c r="S211" s="13"/>
      <c r="T211" s="13"/>
      <c r="U211" s="13"/>
      <c r="V211" s="13"/>
      <c r="W211" s="1238"/>
      <c r="X211" s="1238"/>
      <c r="Y211" s="1420"/>
      <c r="Z211" s="1420"/>
      <c r="AA211" s="1238"/>
      <c r="AB211" s="1238"/>
      <c r="AC211" s="1238"/>
      <c r="AD211" s="1238"/>
      <c r="AE211" s="1238"/>
      <c r="AF211" s="1054"/>
      <c r="AG211" s="1054"/>
      <c r="AH211" s="1054"/>
      <c r="AI211" s="1054"/>
      <c r="AJ211" s="1054"/>
      <c r="AK211" s="1054"/>
      <c r="AL211" s="1054"/>
      <c r="AM211" s="351"/>
      <c r="AN211" s="351"/>
      <c r="AO211" s="351"/>
      <c r="AP211" s="1054"/>
      <c r="AQ211" s="1054"/>
      <c r="AR211" s="1054"/>
      <c r="AS211" s="1054"/>
      <c r="AT211" s="1054"/>
      <c r="AU211" s="1054"/>
    </row>
    <row r="212" spans="2:47" s="8" customFormat="1">
      <c r="B212" s="66"/>
      <c r="C212" s="4"/>
      <c r="D212" s="4"/>
      <c r="E212" s="4"/>
      <c r="F212" s="4"/>
      <c r="G212" s="4"/>
      <c r="H212" s="4"/>
      <c r="I212" s="4"/>
      <c r="J212" s="4"/>
      <c r="K212" s="4"/>
      <c r="M212" s="10"/>
      <c r="N212" s="13"/>
      <c r="P212" s="11"/>
      <c r="Q212" s="11"/>
      <c r="R212" s="11"/>
      <c r="S212" s="13"/>
      <c r="T212" s="13"/>
      <c r="U212" s="13"/>
      <c r="V212" s="13"/>
      <c r="W212" s="1238"/>
      <c r="X212" s="1238"/>
      <c r="Y212" s="1420"/>
      <c r="Z212" s="1420"/>
      <c r="AA212" s="1238"/>
      <c r="AB212" s="1238"/>
      <c r="AC212" s="1238"/>
      <c r="AD212" s="1238"/>
      <c r="AE212" s="1238"/>
      <c r="AF212" s="1054"/>
      <c r="AG212" s="1054"/>
      <c r="AH212" s="1054"/>
      <c r="AI212" s="1054"/>
      <c r="AJ212" s="1054"/>
      <c r="AK212" s="1054"/>
      <c r="AL212" s="1054"/>
      <c r="AM212" s="351"/>
      <c r="AN212" s="351"/>
      <c r="AO212" s="351"/>
      <c r="AP212" s="1054"/>
      <c r="AQ212" s="1054"/>
      <c r="AR212" s="1054"/>
      <c r="AS212" s="1054"/>
      <c r="AT212" s="1054"/>
      <c r="AU212" s="1054"/>
    </row>
    <row r="213" spans="2:47" s="8" customFormat="1">
      <c r="B213" s="66"/>
      <c r="C213" s="4"/>
      <c r="D213" s="4"/>
      <c r="E213" s="4"/>
      <c r="F213" s="4"/>
      <c r="G213" s="4"/>
      <c r="H213" s="4"/>
      <c r="I213" s="4"/>
      <c r="J213" s="4"/>
      <c r="K213" s="4"/>
      <c r="M213" s="10"/>
      <c r="N213" s="13"/>
      <c r="P213" s="11"/>
      <c r="Q213" s="11"/>
      <c r="R213" s="11"/>
      <c r="S213" s="13"/>
      <c r="T213" s="13"/>
      <c r="U213" s="13"/>
      <c r="V213" s="13"/>
      <c r="W213" s="1238"/>
      <c r="X213" s="1238"/>
      <c r="Y213" s="1420"/>
      <c r="Z213" s="1420"/>
      <c r="AA213" s="1238"/>
      <c r="AB213" s="1238"/>
      <c r="AC213" s="1238"/>
      <c r="AD213" s="1238"/>
      <c r="AE213" s="1238"/>
      <c r="AF213" s="1054"/>
      <c r="AG213" s="1054"/>
      <c r="AH213" s="1054"/>
      <c r="AI213" s="1054"/>
      <c r="AJ213" s="1054"/>
      <c r="AK213" s="1054"/>
      <c r="AL213" s="1054"/>
      <c r="AM213" s="351"/>
      <c r="AN213" s="351"/>
      <c r="AO213" s="351"/>
      <c r="AP213" s="1054"/>
      <c r="AQ213" s="1054"/>
      <c r="AR213" s="1054"/>
      <c r="AS213" s="1054"/>
      <c r="AT213" s="1054"/>
      <c r="AU213" s="1054"/>
    </row>
    <row r="214" spans="2:47" s="8" customFormat="1">
      <c r="B214" s="66"/>
      <c r="C214" s="4"/>
      <c r="D214" s="4"/>
      <c r="E214" s="4"/>
      <c r="F214" s="4"/>
      <c r="G214" s="4"/>
      <c r="H214" s="4"/>
      <c r="I214" s="4"/>
      <c r="J214" s="4"/>
      <c r="K214" s="4"/>
      <c r="M214" s="10"/>
      <c r="N214" s="13"/>
      <c r="P214" s="11"/>
      <c r="Q214" s="11"/>
      <c r="R214" s="11"/>
      <c r="S214" s="13"/>
      <c r="T214" s="13"/>
      <c r="U214" s="13"/>
      <c r="V214" s="13"/>
      <c r="W214" s="1238"/>
      <c r="X214" s="1238"/>
      <c r="Y214" s="1420"/>
      <c r="Z214" s="1420"/>
      <c r="AA214" s="1238"/>
      <c r="AB214" s="1238"/>
      <c r="AC214" s="1238"/>
      <c r="AD214" s="1238"/>
      <c r="AE214" s="1238"/>
      <c r="AF214" s="1054"/>
      <c r="AG214" s="1054"/>
      <c r="AH214" s="1054"/>
      <c r="AI214" s="1054"/>
      <c r="AJ214" s="1054"/>
      <c r="AK214" s="1054"/>
      <c r="AL214" s="1054"/>
      <c r="AM214" s="351"/>
      <c r="AN214" s="351"/>
      <c r="AO214" s="351"/>
      <c r="AP214" s="1054"/>
      <c r="AQ214" s="1054"/>
      <c r="AR214" s="1054"/>
      <c r="AS214" s="1054"/>
      <c r="AT214" s="1054"/>
      <c r="AU214" s="1054"/>
    </row>
    <row r="215" spans="2:47" s="8" customFormat="1">
      <c r="B215" s="66"/>
      <c r="C215" s="4"/>
      <c r="D215" s="4"/>
      <c r="E215" s="4"/>
      <c r="F215" s="4"/>
      <c r="G215" s="4"/>
      <c r="H215" s="4"/>
      <c r="I215" s="4"/>
      <c r="J215" s="4"/>
      <c r="K215" s="4"/>
      <c r="M215" s="10"/>
      <c r="N215" s="13"/>
      <c r="P215" s="11"/>
      <c r="Q215" s="11"/>
      <c r="R215" s="11"/>
      <c r="S215" s="13"/>
      <c r="T215" s="13"/>
      <c r="U215" s="13"/>
      <c r="V215" s="13"/>
      <c r="W215" s="1238"/>
      <c r="X215" s="1238"/>
      <c r="Y215" s="1420"/>
      <c r="Z215" s="1420"/>
      <c r="AA215" s="1238"/>
      <c r="AB215" s="1238"/>
      <c r="AC215" s="1238"/>
      <c r="AD215" s="1238"/>
      <c r="AE215" s="1238"/>
      <c r="AF215" s="1054"/>
      <c r="AG215" s="1054"/>
      <c r="AH215" s="1054"/>
      <c r="AI215" s="1054"/>
      <c r="AJ215" s="1054"/>
      <c r="AK215" s="1054"/>
      <c r="AL215" s="1054"/>
      <c r="AM215" s="351"/>
      <c r="AN215" s="351"/>
      <c r="AO215" s="351"/>
      <c r="AP215" s="1054"/>
      <c r="AQ215" s="1054"/>
      <c r="AR215" s="1054"/>
      <c r="AS215" s="1054"/>
      <c r="AT215" s="1054"/>
      <c r="AU215" s="1054"/>
    </row>
    <row r="216" spans="2:47" s="8" customFormat="1">
      <c r="B216" s="66"/>
      <c r="C216" s="4"/>
      <c r="D216" s="4"/>
      <c r="E216" s="4"/>
      <c r="F216" s="4"/>
      <c r="G216" s="4"/>
      <c r="H216" s="4"/>
      <c r="I216" s="4"/>
      <c r="J216" s="4"/>
      <c r="K216" s="4"/>
      <c r="M216" s="10"/>
      <c r="N216" s="13"/>
      <c r="P216" s="11"/>
      <c r="Q216" s="11"/>
      <c r="R216" s="11"/>
      <c r="S216" s="13"/>
      <c r="T216" s="13"/>
      <c r="U216" s="13"/>
      <c r="V216" s="13"/>
      <c r="W216" s="1238"/>
      <c r="X216" s="1238"/>
      <c r="Y216" s="1420"/>
      <c r="Z216" s="1420"/>
      <c r="AA216" s="1238"/>
      <c r="AB216" s="1238"/>
      <c r="AC216" s="1238"/>
      <c r="AD216" s="1238"/>
      <c r="AE216" s="1238"/>
      <c r="AF216" s="1054"/>
      <c r="AG216" s="1054"/>
      <c r="AH216" s="1054"/>
      <c r="AI216" s="1054"/>
      <c r="AJ216" s="1054"/>
      <c r="AK216" s="1054"/>
      <c r="AL216" s="1054"/>
      <c r="AM216" s="351"/>
      <c r="AN216" s="351"/>
      <c r="AO216" s="351"/>
      <c r="AP216" s="1054"/>
      <c r="AQ216" s="1054"/>
      <c r="AR216" s="1054"/>
      <c r="AS216" s="1054"/>
      <c r="AT216" s="1054"/>
      <c r="AU216" s="1054"/>
    </row>
    <row r="217" spans="2:47" s="8" customFormat="1">
      <c r="B217" s="66"/>
      <c r="C217" s="4"/>
      <c r="D217" s="4"/>
      <c r="E217" s="4"/>
      <c r="F217" s="4"/>
      <c r="G217" s="4"/>
      <c r="H217" s="4"/>
      <c r="I217" s="4"/>
      <c r="J217" s="4"/>
      <c r="K217" s="4"/>
      <c r="M217" s="10"/>
      <c r="N217" s="13"/>
      <c r="P217" s="11"/>
      <c r="Q217" s="11"/>
      <c r="R217" s="11"/>
      <c r="S217" s="13"/>
      <c r="T217" s="13"/>
      <c r="U217" s="13"/>
      <c r="V217" s="13"/>
      <c r="W217" s="1238"/>
      <c r="X217" s="1238"/>
      <c r="Y217" s="1420"/>
      <c r="Z217" s="1420"/>
      <c r="AA217" s="1238"/>
      <c r="AB217" s="1238"/>
      <c r="AC217" s="1238"/>
      <c r="AD217" s="1238"/>
      <c r="AE217" s="1238"/>
      <c r="AF217" s="1054"/>
      <c r="AG217" s="1054"/>
      <c r="AH217" s="1054"/>
      <c r="AI217" s="1054"/>
      <c r="AJ217" s="1054"/>
      <c r="AK217" s="1054"/>
      <c r="AL217" s="1054"/>
      <c r="AM217" s="351"/>
      <c r="AN217" s="351"/>
      <c r="AO217" s="351"/>
      <c r="AP217" s="1054"/>
      <c r="AQ217" s="1054"/>
      <c r="AR217" s="1054"/>
      <c r="AS217" s="1054"/>
      <c r="AT217" s="1054"/>
      <c r="AU217" s="1054"/>
    </row>
    <row r="218" spans="2:47" s="8" customFormat="1">
      <c r="B218" s="66"/>
      <c r="C218" s="4"/>
      <c r="D218" s="4"/>
      <c r="E218" s="4"/>
      <c r="F218" s="4"/>
      <c r="G218" s="4"/>
      <c r="H218" s="4"/>
      <c r="I218" s="4"/>
      <c r="J218" s="4"/>
      <c r="K218" s="4"/>
      <c r="M218" s="10"/>
      <c r="N218" s="13"/>
      <c r="P218" s="11"/>
      <c r="Q218" s="11"/>
      <c r="R218" s="11"/>
      <c r="S218" s="13"/>
      <c r="T218" s="13"/>
      <c r="U218" s="13"/>
      <c r="V218" s="13"/>
      <c r="W218" s="1238"/>
      <c r="X218" s="1238"/>
      <c r="Y218" s="1420"/>
      <c r="Z218" s="1420"/>
      <c r="AA218" s="1238"/>
      <c r="AB218" s="1238"/>
      <c r="AC218" s="1238"/>
      <c r="AD218" s="1238"/>
      <c r="AE218" s="1238"/>
      <c r="AF218" s="1054"/>
      <c r="AG218" s="1054"/>
      <c r="AH218" s="1054"/>
      <c r="AI218" s="1054"/>
      <c r="AJ218" s="1054"/>
      <c r="AK218" s="1054"/>
      <c r="AL218" s="1054"/>
      <c r="AM218" s="351"/>
      <c r="AN218" s="351"/>
      <c r="AO218" s="351"/>
      <c r="AP218" s="1054"/>
      <c r="AQ218" s="1054"/>
      <c r="AR218" s="1054"/>
      <c r="AS218" s="1054"/>
      <c r="AT218" s="1054"/>
      <c r="AU218" s="1054"/>
    </row>
    <row r="219" spans="2:47" s="8" customFormat="1">
      <c r="B219" s="66"/>
      <c r="C219" s="4"/>
      <c r="D219" s="4"/>
      <c r="E219" s="4"/>
      <c r="F219" s="4"/>
      <c r="G219" s="4"/>
      <c r="H219" s="4"/>
      <c r="I219" s="4"/>
      <c r="J219" s="4"/>
      <c r="K219" s="4"/>
      <c r="M219" s="10"/>
      <c r="N219" s="13"/>
      <c r="P219" s="11"/>
      <c r="Q219" s="11"/>
      <c r="R219" s="11"/>
      <c r="S219" s="13"/>
      <c r="T219" s="13"/>
      <c r="U219" s="13"/>
      <c r="V219" s="13"/>
      <c r="W219" s="1238"/>
      <c r="X219" s="1238"/>
      <c r="Y219" s="1420"/>
      <c r="Z219" s="1420"/>
      <c r="AA219" s="1238"/>
      <c r="AB219" s="1238"/>
      <c r="AC219" s="1238"/>
      <c r="AD219" s="1238"/>
      <c r="AE219" s="1238"/>
      <c r="AF219" s="1054"/>
      <c r="AG219" s="1054"/>
      <c r="AH219" s="1054"/>
      <c r="AI219" s="1054"/>
      <c r="AJ219" s="1054"/>
      <c r="AK219" s="1054"/>
      <c r="AL219" s="1054"/>
      <c r="AM219" s="351"/>
      <c r="AN219" s="351"/>
      <c r="AO219" s="351"/>
      <c r="AP219" s="1054"/>
      <c r="AQ219" s="1054"/>
      <c r="AR219" s="1054"/>
      <c r="AS219" s="1054"/>
      <c r="AT219" s="1054"/>
      <c r="AU219" s="1054"/>
    </row>
    <row r="220" spans="2:47" s="8" customFormat="1">
      <c r="B220" s="66"/>
      <c r="C220" s="4"/>
      <c r="D220" s="4"/>
      <c r="E220" s="4"/>
      <c r="F220" s="4"/>
      <c r="G220" s="4"/>
      <c r="H220" s="4"/>
      <c r="I220" s="4"/>
      <c r="J220" s="4"/>
      <c r="K220" s="4"/>
      <c r="M220" s="10"/>
      <c r="N220" s="13"/>
      <c r="P220" s="11"/>
      <c r="Q220" s="11"/>
      <c r="R220" s="11"/>
      <c r="S220" s="13"/>
      <c r="T220" s="13"/>
      <c r="U220" s="13"/>
      <c r="V220" s="13"/>
      <c r="W220" s="1238"/>
      <c r="X220" s="1238"/>
      <c r="Y220" s="1420"/>
      <c r="Z220" s="1420"/>
      <c r="AA220" s="1238"/>
      <c r="AB220" s="1238"/>
      <c r="AC220" s="1238"/>
      <c r="AD220" s="1238"/>
      <c r="AE220" s="1238"/>
      <c r="AF220" s="1054"/>
      <c r="AG220" s="1054"/>
      <c r="AH220" s="1054"/>
      <c r="AI220" s="1054"/>
      <c r="AJ220" s="1054"/>
      <c r="AK220" s="1054"/>
      <c r="AL220" s="1054"/>
      <c r="AM220" s="351"/>
      <c r="AN220" s="351"/>
      <c r="AO220" s="351"/>
      <c r="AP220" s="1054"/>
      <c r="AQ220" s="1054"/>
      <c r="AR220" s="1054"/>
      <c r="AS220" s="1054"/>
      <c r="AT220" s="1054"/>
      <c r="AU220" s="1054"/>
    </row>
    <row r="221" spans="2:47" s="8" customFormat="1">
      <c r="B221" s="66"/>
      <c r="C221" s="4"/>
      <c r="D221" s="4"/>
      <c r="E221" s="4"/>
      <c r="F221" s="4"/>
      <c r="G221" s="4"/>
      <c r="H221" s="4"/>
      <c r="I221" s="4"/>
      <c r="J221" s="4"/>
      <c r="K221" s="4"/>
      <c r="M221" s="10"/>
      <c r="N221" s="13"/>
      <c r="P221" s="11"/>
      <c r="Q221" s="11"/>
      <c r="R221" s="11"/>
      <c r="S221" s="13"/>
      <c r="T221" s="13"/>
      <c r="U221" s="13"/>
      <c r="V221" s="13"/>
      <c r="W221" s="1238"/>
      <c r="X221" s="1238"/>
      <c r="Y221" s="1420"/>
      <c r="Z221" s="1420"/>
      <c r="AA221" s="1238"/>
      <c r="AB221" s="1238"/>
      <c r="AC221" s="1238"/>
      <c r="AD221" s="1238"/>
      <c r="AE221" s="1238"/>
      <c r="AF221" s="1054"/>
      <c r="AG221" s="1054"/>
      <c r="AH221" s="1054"/>
      <c r="AI221" s="1054"/>
      <c r="AJ221" s="1054"/>
      <c r="AK221" s="1054"/>
      <c r="AL221" s="1054"/>
      <c r="AM221" s="351"/>
      <c r="AN221" s="351"/>
      <c r="AO221" s="351"/>
      <c r="AP221" s="1054"/>
      <c r="AQ221" s="1054"/>
      <c r="AR221" s="1054"/>
      <c r="AS221" s="1054"/>
      <c r="AT221" s="1054"/>
      <c r="AU221" s="1054"/>
    </row>
    <row r="222" spans="2:47" s="8" customFormat="1">
      <c r="B222" s="66"/>
      <c r="C222" s="4"/>
      <c r="D222" s="4"/>
      <c r="E222" s="4"/>
      <c r="F222" s="4"/>
      <c r="G222" s="4"/>
      <c r="H222" s="4"/>
      <c r="I222" s="4"/>
      <c r="J222" s="4"/>
      <c r="K222" s="4"/>
      <c r="M222" s="10"/>
      <c r="N222" s="13"/>
      <c r="P222" s="11"/>
      <c r="Q222" s="11"/>
      <c r="R222" s="11"/>
      <c r="S222" s="13"/>
      <c r="T222" s="13"/>
      <c r="U222" s="13"/>
      <c r="V222" s="13"/>
      <c r="W222" s="1238"/>
      <c r="X222" s="1238"/>
      <c r="Y222" s="1420"/>
      <c r="Z222" s="1420"/>
      <c r="AA222" s="1238"/>
      <c r="AB222" s="1238"/>
      <c r="AC222" s="1238"/>
      <c r="AD222" s="1238"/>
      <c r="AE222" s="1238"/>
      <c r="AF222" s="1054"/>
      <c r="AG222" s="1054"/>
      <c r="AH222" s="1054"/>
      <c r="AI222" s="1054"/>
      <c r="AJ222" s="1054"/>
      <c r="AK222" s="1054"/>
      <c r="AL222" s="1054"/>
      <c r="AM222" s="351"/>
      <c r="AN222" s="351"/>
      <c r="AO222" s="351"/>
      <c r="AP222" s="1054"/>
      <c r="AQ222" s="1054"/>
      <c r="AR222" s="1054"/>
      <c r="AS222" s="1054"/>
      <c r="AT222" s="1054"/>
      <c r="AU222" s="1054"/>
    </row>
    <row r="223" spans="2:47" s="8" customFormat="1">
      <c r="B223" s="66"/>
      <c r="C223" s="4"/>
      <c r="D223" s="4"/>
      <c r="E223" s="4"/>
      <c r="F223" s="4"/>
      <c r="G223" s="4"/>
      <c r="H223" s="4"/>
      <c r="I223" s="4"/>
      <c r="J223" s="4"/>
      <c r="K223" s="4"/>
      <c r="M223" s="10"/>
      <c r="N223" s="13"/>
      <c r="P223" s="11"/>
      <c r="Q223" s="11"/>
      <c r="R223" s="11"/>
      <c r="S223" s="13"/>
      <c r="T223" s="13"/>
      <c r="U223" s="13"/>
      <c r="V223" s="13"/>
      <c r="W223" s="1238"/>
      <c r="X223" s="1238"/>
      <c r="Y223" s="1420"/>
      <c r="Z223" s="1420"/>
      <c r="AA223" s="1238"/>
      <c r="AB223" s="1238"/>
      <c r="AC223" s="1238"/>
      <c r="AD223" s="1238"/>
      <c r="AE223" s="1238"/>
      <c r="AF223" s="1054"/>
      <c r="AG223" s="1054"/>
      <c r="AH223" s="1054"/>
      <c r="AI223" s="1054"/>
      <c r="AJ223" s="1054"/>
      <c r="AK223" s="1054"/>
      <c r="AL223" s="1054"/>
      <c r="AM223" s="351"/>
      <c r="AN223" s="351"/>
      <c r="AO223" s="351"/>
      <c r="AP223" s="1054"/>
      <c r="AQ223" s="1054"/>
      <c r="AR223" s="1054"/>
      <c r="AS223" s="1054"/>
      <c r="AT223" s="1054"/>
      <c r="AU223" s="1054"/>
    </row>
    <row r="224" spans="2:47" s="8" customFormat="1">
      <c r="B224" s="66"/>
      <c r="C224" s="4"/>
      <c r="D224" s="4"/>
      <c r="E224" s="4"/>
      <c r="F224" s="4"/>
      <c r="G224" s="4"/>
      <c r="H224" s="4"/>
      <c r="I224" s="4"/>
      <c r="J224" s="4"/>
      <c r="K224" s="4"/>
      <c r="M224" s="10"/>
      <c r="N224" s="13"/>
      <c r="P224" s="11"/>
      <c r="Q224" s="11"/>
      <c r="R224" s="11"/>
      <c r="S224" s="13"/>
      <c r="T224" s="13"/>
      <c r="U224" s="13"/>
      <c r="V224" s="13"/>
      <c r="W224" s="1238"/>
      <c r="X224" s="1238"/>
      <c r="Y224" s="1420"/>
      <c r="Z224" s="1420"/>
      <c r="AA224" s="1238"/>
      <c r="AB224" s="1238"/>
      <c r="AC224" s="1238"/>
      <c r="AD224" s="1238"/>
      <c r="AE224" s="1238"/>
      <c r="AF224" s="1054"/>
      <c r="AG224" s="1054"/>
      <c r="AH224" s="1054"/>
      <c r="AI224" s="1054"/>
      <c r="AJ224" s="1054"/>
      <c r="AK224" s="1054"/>
      <c r="AL224" s="1054"/>
      <c r="AM224" s="351"/>
      <c r="AN224" s="351"/>
      <c r="AO224" s="351"/>
      <c r="AP224" s="1054"/>
      <c r="AQ224" s="1054"/>
      <c r="AR224" s="1054"/>
      <c r="AS224" s="1054"/>
      <c r="AT224" s="1054"/>
      <c r="AU224" s="1054"/>
    </row>
    <row r="225" spans="2:47" s="8" customFormat="1">
      <c r="B225" s="66"/>
      <c r="C225" s="4"/>
      <c r="D225" s="4"/>
      <c r="E225" s="4"/>
      <c r="F225" s="4"/>
      <c r="G225" s="4"/>
      <c r="H225" s="4"/>
      <c r="I225" s="4"/>
      <c r="J225" s="4"/>
      <c r="K225" s="4"/>
      <c r="M225" s="10"/>
      <c r="N225" s="13"/>
      <c r="P225" s="11"/>
      <c r="Q225" s="11"/>
      <c r="R225" s="11"/>
      <c r="S225" s="13"/>
      <c r="T225" s="13"/>
      <c r="U225" s="13"/>
      <c r="V225" s="13"/>
      <c r="W225" s="1238"/>
      <c r="X225" s="1238"/>
      <c r="Y225" s="1420"/>
      <c r="Z225" s="1420"/>
      <c r="AA225" s="1238"/>
      <c r="AB225" s="1238"/>
      <c r="AC225" s="1238"/>
      <c r="AD225" s="1238"/>
      <c r="AE225" s="1238"/>
      <c r="AF225" s="1054"/>
      <c r="AG225" s="1054"/>
      <c r="AH225" s="1054"/>
      <c r="AI225" s="1054"/>
      <c r="AJ225" s="1054"/>
      <c r="AK225" s="1054"/>
      <c r="AL225" s="1054"/>
      <c r="AM225" s="351"/>
      <c r="AN225" s="351"/>
      <c r="AO225" s="351"/>
      <c r="AP225" s="1054"/>
      <c r="AQ225" s="1054"/>
      <c r="AR225" s="1054"/>
      <c r="AS225" s="1054"/>
      <c r="AT225" s="1054"/>
      <c r="AU225" s="1054"/>
    </row>
    <row r="226" spans="2:47" s="8" customFormat="1">
      <c r="B226" s="66"/>
      <c r="C226" s="4"/>
      <c r="D226" s="4"/>
      <c r="E226" s="4"/>
      <c r="F226" s="4"/>
      <c r="G226" s="4"/>
      <c r="H226" s="4"/>
      <c r="I226" s="4"/>
      <c r="J226" s="4"/>
      <c r="K226" s="4"/>
      <c r="M226" s="10"/>
      <c r="N226" s="13"/>
      <c r="P226" s="11"/>
      <c r="Q226" s="11"/>
      <c r="R226" s="11"/>
      <c r="S226" s="13"/>
      <c r="T226" s="13"/>
      <c r="U226" s="13"/>
      <c r="V226" s="13"/>
      <c r="W226" s="1238"/>
      <c r="X226" s="1238"/>
      <c r="Y226" s="1420"/>
      <c r="Z226" s="1420"/>
      <c r="AA226" s="1238"/>
      <c r="AB226" s="1238"/>
      <c r="AC226" s="1238"/>
      <c r="AD226" s="1238"/>
      <c r="AE226" s="1238"/>
      <c r="AF226" s="1054"/>
      <c r="AG226" s="1054"/>
      <c r="AH226" s="1054"/>
      <c r="AI226" s="1054"/>
      <c r="AJ226" s="1054"/>
      <c r="AK226" s="1054"/>
      <c r="AL226" s="1054"/>
      <c r="AM226" s="351"/>
      <c r="AN226" s="351"/>
      <c r="AO226" s="351"/>
      <c r="AP226" s="1054"/>
      <c r="AQ226" s="1054"/>
      <c r="AR226" s="1054"/>
      <c r="AS226" s="1054"/>
      <c r="AT226" s="1054"/>
      <c r="AU226" s="1054"/>
    </row>
    <row r="227" spans="2:47" s="8" customFormat="1">
      <c r="B227" s="66"/>
      <c r="C227" s="4"/>
      <c r="D227" s="4"/>
      <c r="E227" s="4"/>
      <c r="F227" s="4"/>
      <c r="G227" s="4"/>
      <c r="H227" s="4"/>
      <c r="I227" s="4"/>
      <c r="J227" s="4"/>
      <c r="K227" s="4"/>
      <c r="M227" s="10"/>
      <c r="N227" s="13"/>
      <c r="P227" s="11"/>
      <c r="Q227" s="11"/>
      <c r="R227" s="11"/>
      <c r="S227" s="13"/>
      <c r="T227" s="13"/>
      <c r="U227" s="13"/>
      <c r="V227" s="13"/>
      <c r="W227" s="1238"/>
      <c r="X227" s="1238"/>
      <c r="Y227" s="1420"/>
      <c r="Z227" s="1420"/>
      <c r="AA227" s="1238"/>
      <c r="AB227" s="1238"/>
      <c r="AC227" s="1238"/>
      <c r="AD227" s="1238"/>
      <c r="AE227" s="1238"/>
      <c r="AF227" s="1054"/>
      <c r="AG227" s="1054"/>
      <c r="AH227" s="1054"/>
      <c r="AI227" s="1054"/>
      <c r="AJ227" s="1054"/>
      <c r="AK227" s="1054"/>
      <c r="AL227" s="1054"/>
      <c r="AM227" s="351"/>
      <c r="AN227" s="351"/>
      <c r="AO227" s="351"/>
      <c r="AP227" s="1054"/>
      <c r="AQ227" s="1054"/>
      <c r="AR227" s="1054"/>
      <c r="AS227" s="1054"/>
      <c r="AT227" s="1054"/>
      <c r="AU227" s="1054"/>
    </row>
    <row r="228" spans="2:47" s="8" customFormat="1">
      <c r="B228" s="66"/>
      <c r="C228" s="4"/>
      <c r="D228" s="4"/>
      <c r="E228" s="4"/>
      <c r="F228" s="4"/>
      <c r="G228" s="4"/>
      <c r="H228" s="4"/>
      <c r="I228" s="4"/>
      <c r="J228" s="4"/>
      <c r="K228" s="4"/>
      <c r="M228" s="10"/>
      <c r="N228" s="13"/>
      <c r="P228" s="11"/>
      <c r="Q228" s="11"/>
      <c r="R228" s="11"/>
      <c r="S228" s="13"/>
      <c r="T228" s="13"/>
      <c r="U228" s="13"/>
      <c r="V228" s="13"/>
      <c r="W228" s="1238"/>
      <c r="X228" s="1238"/>
      <c r="Y228" s="1420"/>
      <c r="Z228" s="1420"/>
      <c r="AA228" s="1238"/>
      <c r="AB228" s="1238"/>
      <c r="AC228" s="1238"/>
      <c r="AD228" s="1238"/>
      <c r="AE228" s="1238"/>
      <c r="AF228" s="1054"/>
      <c r="AG228" s="1054"/>
      <c r="AH228" s="1054"/>
      <c r="AI228" s="1054"/>
      <c r="AJ228" s="1054"/>
      <c r="AK228" s="1054"/>
      <c r="AL228" s="1054"/>
      <c r="AM228" s="351"/>
      <c r="AN228" s="351"/>
      <c r="AO228" s="351"/>
      <c r="AP228" s="1054"/>
      <c r="AQ228" s="1054"/>
      <c r="AR228" s="1054"/>
      <c r="AS228" s="1054"/>
      <c r="AT228" s="1054"/>
      <c r="AU228" s="1054"/>
    </row>
    <row r="229" spans="2:47" s="8" customFormat="1">
      <c r="B229" s="66"/>
      <c r="C229" s="4"/>
      <c r="D229" s="4"/>
      <c r="E229" s="4"/>
      <c r="F229" s="4"/>
      <c r="G229" s="4"/>
      <c r="H229" s="4"/>
      <c r="I229" s="4"/>
      <c r="J229" s="4"/>
      <c r="K229" s="4"/>
      <c r="M229" s="10"/>
      <c r="N229" s="13"/>
      <c r="P229" s="11"/>
      <c r="Q229" s="11"/>
      <c r="R229" s="11"/>
      <c r="S229" s="13"/>
      <c r="T229" s="13"/>
      <c r="U229" s="13"/>
      <c r="V229" s="13"/>
      <c r="W229" s="1238"/>
      <c r="X229" s="1238"/>
      <c r="Y229" s="1420"/>
      <c r="Z229" s="1420"/>
      <c r="AA229" s="1238"/>
      <c r="AB229" s="1238"/>
      <c r="AC229" s="1238"/>
      <c r="AD229" s="1238"/>
      <c r="AE229" s="1238"/>
      <c r="AF229" s="1054"/>
      <c r="AG229" s="1054"/>
      <c r="AH229" s="1054"/>
      <c r="AI229" s="1054"/>
      <c r="AJ229" s="1054"/>
      <c r="AK229" s="1054"/>
      <c r="AL229" s="1054"/>
      <c r="AM229" s="351"/>
      <c r="AN229" s="351"/>
      <c r="AO229" s="351"/>
      <c r="AP229" s="1054"/>
      <c r="AQ229" s="1054"/>
      <c r="AR229" s="1054"/>
      <c r="AS229" s="1054"/>
      <c r="AT229" s="1054"/>
      <c r="AU229" s="1054"/>
    </row>
    <row r="230" spans="2:47" s="8" customFormat="1">
      <c r="B230" s="66"/>
      <c r="C230" s="4"/>
      <c r="D230" s="4"/>
      <c r="E230" s="4"/>
      <c r="F230" s="4"/>
      <c r="G230" s="4"/>
      <c r="H230" s="4"/>
      <c r="I230" s="4"/>
      <c r="J230" s="4"/>
      <c r="K230" s="4"/>
      <c r="M230" s="10"/>
      <c r="N230" s="13"/>
      <c r="P230" s="11"/>
      <c r="Q230" s="11"/>
      <c r="R230" s="11"/>
      <c r="S230" s="13"/>
      <c r="T230" s="13"/>
      <c r="U230" s="13"/>
      <c r="V230" s="13"/>
      <c r="W230" s="1238"/>
      <c r="X230" s="1238"/>
      <c r="Y230" s="1420"/>
      <c r="Z230" s="1420"/>
      <c r="AA230" s="1238"/>
      <c r="AB230" s="1238"/>
      <c r="AC230" s="1238"/>
      <c r="AD230" s="1238"/>
      <c r="AE230" s="1238"/>
      <c r="AF230" s="1054"/>
      <c r="AG230" s="1054"/>
      <c r="AH230" s="1054"/>
      <c r="AI230" s="1054"/>
      <c r="AJ230" s="1054"/>
      <c r="AK230" s="1054"/>
      <c r="AL230" s="1054"/>
      <c r="AM230" s="351"/>
      <c r="AN230" s="351"/>
      <c r="AO230" s="351"/>
      <c r="AP230" s="1054"/>
      <c r="AQ230" s="1054"/>
      <c r="AR230" s="1054"/>
      <c r="AS230" s="1054"/>
      <c r="AT230" s="1054"/>
      <c r="AU230" s="1054"/>
    </row>
    <row r="231" spans="2:47" s="8" customFormat="1">
      <c r="B231" s="66"/>
      <c r="C231" s="4"/>
      <c r="D231" s="4"/>
      <c r="E231" s="4"/>
      <c r="F231" s="4"/>
      <c r="G231" s="4"/>
      <c r="H231" s="4"/>
      <c r="I231" s="4"/>
      <c r="J231" s="4"/>
      <c r="K231" s="4"/>
      <c r="M231" s="10"/>
      <c r="N231" s="13"/>
      <c r="P231" s="11"/>
      <c r="Q231" s="11"/>
      <c r="R231" s="11"/>
      <c r="S231" s="13"/>
      <c r="T231" s="13"/>
      <c r="U231" s="13"/>
      <c r="V231" s="13"/>
      <c r="W231" s="1238"/>
      <c r="X231" s="1238"/>
      <c r="Y231" s="1420"/>
      <c r="Z231" s="1420"/>
      <c r="AA231" s="1238"/>
      <c r="AB231" s="1238"/>
      <c r="AC231" s="1238"/>
      <c r="AD231" s="1238"/>
      <c r="AE231" s="1238"/>
      <c r="AF231" s="1054"/>
      <c r="AG231" s="1054"/>
      <c r="AH231" s="1054"/>
      <c r="AI231" s="1054"/>
      <c r="AJ231" s="1054"/>
      <c r="AK231" s="1054"/>
      <c r="AL231" s="1054"/>
      <c r="AM231" s="351"/>
      <c r="AN231" s="351"/>
      <c r="AO231" s="351"/>
      <c r="AP231" s="1054"/>
      <c r="AQ231" s="1054"/>
      <c r="AR231" s="1054"/>
      <c r="AS231" s="1054"/>
      <c r="AT231" s="1054"/>
      <c r="AU231" s="1054"/>
    </row>
    <row r="232" spans="2:47" s="8" customFormat="1">
      <c r="B232" s="66"/>
      <c r="C232" s="4"/>
      <c r="D232" s="4"/>
      <c r="E232" s="4"/>
      <c r="F232" s="4"/>
      <c r="G232" s="4"/>
      <c r="H232" s="4"/>
      <c r="I232" s="4"/>
      <c r="J232" s="4"/>
      <c r="K232" s="4"/>
      <c r="M232" s="10"/>
      <c r="N232" s="13"/>
      <c r="P232" s="11"/>
      <c r="Q232" s="11"/>
      <c r="R232" s="11"/>
      <c r="S232" s="13"/>
      <c r="T232" s="13"/>
      <c r="U232" s="13"/>
      <c r="V232" s="13"/>
      <c r="W232" s="1238"/>
      <c r="X232" s="1238"/>
      <c r="Y232" s="1420"/>
      <c r="Z232" s="1420"/>
      <c r="AA232" s="1238"/>
      <c r="AB232" s="1238"/>
      <c r="AC232" s="1238"/>
      <c r="AD232" s="1238"/>
      <c r="AE232" s="1238"/>
      <c r="AF232" s="1054"/>
      <c r="AG232" s="1054"/>
      <c r="AH232" s="1054"/>
      <c r="AI232" s="1054"/>
      <c r="AJ232" s="1054"/>
      <c r="AK232" s="1054"/>
      <c r="AL232" s="1054"/>
      <c r="AM232" s="351"/>
      <c r="AN232" s="351"/>
      <c r="AO232" s="351"/>
      <c r="AP232" s="1054"/>
      <c r="AQ232" s="1054"/>
      <c r="AR232" s="1054"/>
      <c r="AS232" s="1054"/>
      <c r="AT232" s="1054"/>
      <c r="AU232" s="1054"/>
    </row>
    <row r="233" spans="2:47" s="8" customFormat="1">
      <c r="B233" s="66"/>
      <c r="C233" s="4"/>
      <c r="D233" s="4"/>
      <c r="E233" s="4"/>
      <c r="F233" s="4"/>
      <c r="G233" s="4"/>
      <c r="H233" s="4"/>
      <c r="I233" s="4"/>
      <c r="J233" s="4"/>
      <c r="K233" s="4"/>
      <c r="M233" s="10"/>
      <c r="N233" s="13"/>
      <c r="P233" s="11"/>
      <c r="Q233" s="11"/>
      <c r="R233" s="11"/>
      <c r="S233" s="13"/>
      <c r="T233" s="13"/>
      <c r="U233" s="13"/>
      <c r="V233" s="13"/>
      <c r="W233" s="1238"/>
      <c r="X233" s="1238"/>
      <c r="Y233" s="1420"/>
      <c r="Z233" s="1420"/>
      <c r="AA233" s="1238"/>
      <c r="AB233" s="1238"/>
      <c r="AC233" s="1238"/>
      <c r="AD233" s="1238"/>
      <c r="AE233" s="1238"/>
      <c r="AF233" s="1054"/>
      <c r="AG233" s="1054"/>
      <c r="AH233" s="1054"/>
      <c r="AI233" s="1054"/>
      <c r="AJ233" s="1054"/>
      <c r="AK233" s="1054"/>
      <c r="AL233" s="1054"/>
      <c r="AM233" s="351"/>
      <c r="AN233" s="351"/>
      <c r="AO233" s="351"/>
      <c r="AP233" s="1054"/>
      <c r="AQ233" s="1054"/>
      <c r="AR233" s="1054"/>
      <c r="AS233" s="1054"/>
      <c r="AT233" s="1054"/>
      <c r="AU233" s="1054"/>
    </row>
    <row r="234" spans="2:47" s="8" customFormat="1">
      <c r="B234" s="66"/>
      <c r="C234" s="4"/>
      <c r="D234" s="4"/>
      <c r="E234" s="4"/>
      <c r="F234" s="4"/>
      <c r="G234" s="4"/>
      <c r="H234" s="4"/>
      <c r="I234" s="4"/>
      <c r="J234" s="4"/>
      <c r="K234" s="4"/>
      <c r="M234" s="10"/>
      <c r="N234" s="13"/>
      <c r="P234" s="11"/>
      <c r="Q234" s="11"/>
      <c r="R234" s="11"/>
      <c r="S234" s="13"/>
      <c r="T234" s="13"/>
      <c r="U234" s="13"/>
      <c r="V234" s="13"/>
      <c r="W234" s="1238"/>
      <c r="X234" s="1238"/>
      <c r="Y234" s="1420"/>
      <c r="Z234" s="1420"/>
      <c r="AA234" s="1238"/>
      <c r="AB234" s="1238"/>
      <c r="AC234" s="1238"/>
      <c r="AD234" s="1238"/>
      <c r="AE234" s="1238"/>
      <c r="AF234" s="1054"/>
      <c r="AG234" s="1054"/>
      <c r="AH234" s="1054"/>
      <c r="AI234" s="1054"/>
      <c r="AJ234" s="1054"/>
      <c r="AK234" s="1054"/>
      <c r="AL234" s="1054"/>
      <c r="AM234" s="351"/>
      <c r="AN234" s="351"/>
      <c r="AO234" s="351"/>
      <c r="AP234" s="1054"/>
      <c r="AQ234" s="1054"/>
      <c r="AR234" s="1054"/>
      <c r="AS234" s="1054"/>
      <c r="AT234" s="1054"/>
      <c r="AU234" s="1054"/>
    </row>
    <row r="235" spans="2:47" s="8" customFormat="1">
      <c r="B235" s="66"/>
      <c r="C235" s="4"/>
      <c r="D235" s="4"/>
      <c r="E235" s="4"/>
      <c r="F235" s="4"/>
      <c r="G235" s="4"/>
      <c r="H235" s="4"/>
      <c r="I235" s="4"/>
      <c r="J235" s="4"/>
      <c r="K235" s="4"/>
      <c r="M235" s="10"/>
      <c r="N235" s="13"/>
      <c r="P235" s="11"/>
      <c r="Q235" s="11"/>
      <c r="R235" s="11"/>
      <c r="S235" s="13"/>
      <c r="T235" s="13"/>
      <c r="U235" s="13"/>
      <c r="V235" s="13"/>
      <c r="W235" s="1238"/>
      <c r="X235" s="1238"/>
      <c r="Y235" s="1420"/>
      <c r="Z235" s="1420"/>
      <c r="AA235" s="1238"/>
      <c r="AB235" s="1238"/>
      <c r="AC235" s="1238"/>
      <c r="AD235" s="1238"/>
      <c r="AE235" s="1238"/>
      <c r="AF235" s="1054"/>
      <c r="AG235" s="1054"/>
      <c r="AH235" s="1054"/>
      <c r="AI235" s="1054"/>
      <c r="AJ235" s="1054"/>
      <c r="AK235" s="1054"/>
      <c r="AL235" s="1054"/>
      <c r="AM235" s="351"/>
      <c r="AN235" s="351"/>
      <c r="AO235" s="351"/>
      <c r="AP235" s="1054"/>
      <c r="AQ235" s="1054"/>
      <c r="AR235" s="1054"/>
      <c r="AS235" s="1054"/>
      <c r="AT235" s="1054"/>
      <c r="AU235" s="1054"/>
    </row>
    <row r="236" spans="2:47" s="8" customFormat="1">
      <c r="B236" s="66"/>
      <c r="C236" s="4"/>
      <c r="D236" s="4"/>
      <c r="E236" s="4"/>
      <c r="F236" s="4"/>
      <c r="G236" s="4"/>
      <c r="H236" s="4"/>
      <c r="I236" s="4"/>
      <c r="J236" s="4"/>
      <c r="K236" s="4"/>
      <c r="M236" s="10"/>
      <c r="N236" s="13"/>
      <c r="P236" s="11"/>
      <c r="Q236" s="11"/>
      <c r="R236" s="11"/>
      <c r="S236" s="13"/>
      <c r="T236" s="13"/>
      <c r="U236" s="13"/>
      <c r="V236" s="13"/>
      <c r="W236" s="1238"/>
      <c r="X236" s="1238"/>
      <c r="Y236" s="1420"/>
      <c r="Z236" s="1420"/>
      <c r="AA236" s="1238"/>
      <c r="AB236" s="1238"/>
      <c r="AC236" s="1238"/>
      <c r="AD236" s="1238"/>
      <c r="AE236" s="1238"/>
      <c r="AF236" s="1054"/>
      <c r="AG236" s="1054"/>
      <c r="AH236" s="1054"/>
      <c r="AI236" s="1054"/>
      <c r="AJ236" s="1054"/>
      <c r="AK236" s="1054"/>
      <c r="AL236" s="1054"/>
      <c r="AM236" s="351"/>
      <c r="AN236" s="351"/>
      <c r="AO236" s="351"/>
      <c r="AP236" s="1054"/>
      <c r="AQ236" s="1054"/>
      <c r="AR236" s="1054"/>
      <c r="AS236" s="1054"/>
      <c r="AT236" s="1054"/>
      <c r="AU236" s="1054"/>
    </row>
    <row r="237" spans="2:47" s="8" customFormat="1">
      <c r="B237" s="66"/>
      <c r="C237" s="4"/>
      <c r="D237" s="4"/>
      <c r="E237" s="4"/>
      <c r="F237" s="4"/>
      <c r="G237" s="4"/>
      <c r="H237" s="4"/>
      <c r="I237" s="4"/>
      <c r="J237" s="4"/>
      <c r="K237" s="4"/>
      <c r="M237" s="10"/>
      <c r="N237" s="13"/>
      <c r="P237" s="11"/>
      <c r="Q237" s="11"/>
      <c r="R237" s="11"/>
      <c r="S237" s="13"/>
      <c r="T237" s="13"/>
      <c r="U237" s="13"/>
      <c r="V237" s="13"/>
      <c r="W237" s="1238"/>
      <c r="X237" s="1238"/>
      <c r="Y237" s="1420"/>
      <c r="Z237" s="1420"/>
      <c r="AA237" s="1238"/>
      <c r="AB237" s="1238"/>
      <c r="AC237" s="1238"/>
      <c r="AD237" s="1238"/>
      <c r="AE237" s="1238"/>
      <c r="AF237" s="1054"/>
      <c r="AG237" s="1054"/>
      <c r="AH237" s="1054"/>
      <c r="AI237" s="1054"/>
      <c r="AJ237" s="1054"/>
      <c r="AK237" s="1054"/>
      <c r="AL237" s="1054"/>
      <c r="AM237" s="351"/>
      <c r="AN237" s="351"/>
      <c r="AO237" s="351"/>
      <c r="AP237" s="1054"/>
      <c r="AQ237" s="1054"/>
      <c r="AR237" s="1054"/>
      <c r="AS237" s="1054"/>
      <c r="AT237" s="1054"/>
      <c r="AU237" s="1054"/>
    </row>
    <row r="238" spans="2:47" s="8" customFormat="1">
      <c r="B238" s="66"/>
      <c r="C238" s="4"/>
      <c r="D238" s="4"/>
      <c r="E238" s="4"/>
      <c r="F238" s="4"/>
      <c r="G238" s="4"/>
      <c r="H238" s="4"/>
      <c r="I238" s="4"/>
      <c r="J238" s="4"/>
      <c r="K238" s="4"/>
      <c r="M238" s="10"/>
      <c r="N238" s="13"/>
      <c r="P238" s="11"/>
      <c r="Q238" s="11"/>
      <c r="R238" s="11"/>
      <c r="S238" s="13"/>
      <c r="T238" s="13"/>
      <c r="U238" s="13"/>
      <c r="V238" s="13"/>
      <c r="W238" s="1238"/>
      <c r="X238" s="1238"/>
      <c r="Y238" s="1420"/>
      <c r="Z238" s="1420"/>
      <c r="AA238" s="1238"/>
      <c r="AB238" s="1238"/>
      <c r="AC238" s="1238"/>
      <c r="AD238" s="1238"/>
      <c r="AE238" s="1238"/>
      <c r="AF238" s="1054"/>
      <c r="AG238" s="1054"/>
      <c r="AH238" s="1054"/>
      <c r="AI238" s="1054"/>
      <c r="AJ238" s="1054"/>
      <c r="AK238" s="1054"/>
      <c r="AL238" s="1054"/>
      <c r="AM238" s="351"/>
      <c r="AN238" s="351"/>
      <c r="AO238" s="351"/>
      <c r="AP238" s="1054"/>
      <c r="AQ238" s="1054"/>
      <c r="AR238" s="1054"/>
      <c r="AS238" s="1054"/>
      <c r="AT238" s="1054"/>
      <c r="AU238" s="1054"/>
    </row>
    <row r="239" spans="2:47" s="8" customFormat="1">
      <c r="B239" s="66"/>
      <c r="C239" s="4"/>
      <c r="D239" s="4"/>
      <c r="E239" s="4"/>
      <c r="F239" s="4"/>
      <c r="G239" s="4"/>
      <c r="H239" s="4"/>
      <c r="I239" s="4"/>
      <c r="J239" s="4"/>
      <c r="K239" s="4"/>
      <c r="M239" s="10"/>
      <c r="N239" s="13"/>
      <c r="P239" s="11"/>
      <c r="Q239" s="11"/>
      <c r="R239" s="11"/>
      <c r="S239" s="13"/>
      <c r="T239" s="13"/>
      <c r="U239" s="13"/>
      <c r="V239" s="13"/>
      <c r="W239" s="1238"/>
      <c r="X239" s="1238"/>
      <c r="Y239" s="1420"/>
      <c r="Z239" s="1420"/>
      <c r="AA239" s="1238"/>
      <c r="AB239" s="1238"/>
      <c r="AC239" s="1238"/>
      <c r="AD239" s="1238"/>
      <c r="AE239" s="1238"/>
      <c r="AF239" s="1054"/>
      <c r="AG239" s="1054"/>
      <c r="AH239" s="1054"/>
      <c r="AI239" s="1054"/>
      <c r="AJ239" s="1054"/>
      <c r="AK239" s="1054"/>
      <c r="AL239" s="1054"/>
      <c r="AM239" s="351"/>
      <c r="AN239" s="351"/>
      <c r="AO239" s="351"/>
      <c r="AP239" s="1054"/>
      <c r="AQ239" s="1054"/>
      <c r="AR239" s="1054"/>
      <c r="AS239" s="1054"/>
      <c r="AT239" s="1054"/>
      <c r="AU239" s="1054"/>
    </row>
    <row r="240" spans="2:47" s="8" customFormat="1">
      <c r="B240" s="66"/>
      <c r="C240" s="4"/>
      <c r="D240" s="4"/>
      <c r="E240" s="4"/>
      <c r="F240" s="4"/>
      <c r="G240" s="4"/>
      <c r="H240" s="4"/>
      <c r="I240" s="4"/>
      <c r="J240" s="4"/>
      <c r="K240" s="4"/>
      <c r="M240" s="10"/>
      <c r="N240" s="13"/>
      <c r="P240" s="11"/>
      <c r="Q240" s="11"/>
      <c r="R240" s="11"/>
      <c r="S240" s="13"/>
      <c r="T240" s="13"/>
      <c r="U240" s="13"/>
      <c r="V240" s="13"/>
      <c r="W240" s="1238"/>
      <c r="X240" s="1238"/>
      <c r="Y240" s="1420"/>
      <c r="Z240" s="1420"/>
      <c r="AA240" s="1238"/>
      <c r="AB240" s="1238"/>
      <c r="AC240" s="1238"/>
      <c r="AD240" s="1238"/>
      <c r="AE240" s="1238"/>
      <c r="AF240" s="1054"/>
      <c r="AG240" s="1054"/>
      <c r="AH240" s="1054"/>
      <c r="AI240" s="1054"/>
      <c r="AJ240" s="1054"/>
      <c r="AK240" s="1054"/>
      <c r="AL240" s="1054"/>
      <c r="AM240" s="351"/>
      <c r="AN240" s="351"/>
      <c r="AO240" s="351"/>
      <c r="AP240" s="1054"/>
      <c r="AQ240" s="1054"/>
      <c r="AR240" s="1054"/>
      <c r="AS240" s="1054"/>
      <c r="AT240" s="1054"/>
      <c r="AU240" s="1054"/>
    </row>
    <row r="241" spans="2:47" s="8" customFormat="1">
      <c r="B241" s="66"/>
      <c r="C241" s="4"/>
      <c r="D241" s="4"/>
      <c r="E241" s="4"/>
      <c r="F241" s="4"/>
      <c r="G241" s="4"/>
      <c r="H241" s="4"/>
      <c r="I241" s="4"/>
      <c r="J241" s="4"/>
      <c r="K241" s="4"/>
      <c r="M241" s="10"/>
      <c r="N241" s="13"/>
      <c r="P241" s="11"/>
      <c r="Q241" s="11"/>
      <c r="R241" s="11"/>
      <c r="S241" s="13"/>
      <c r="T241" s="13"/>
      <c r="U241" s="13"/>
      <c r="V241" s="13"/>
      <c r="W241" s="1238"/>
      <c r="X241" s="1238"/>
      <c r="Y241" s="1420"/>
      <c r="Z241" s="1420"/>
      <c r="AA241" s="1238"/>
      <c r="AB241" s="1238"/>
      <c r="AC241" s="1238"/>
      <c r="AD241" s="1238"/>
      <c r="AE241" s="1238"/>
      <c r="AF241" s="1054"/>
      <c r="AG241" s="1054"/>
      <c r="AH241" s="1054"/>
      <c r="AI241" s="1054"/>
      <c r="AJ241" s="1054"/>
      <c r="AK241" s="1054"/>
      <c r="AL241" s="1054"/>
      <c r="AM241" s="351"/>
      <c r="AN241" s="351"/>
      <c r="AO241" s="351"/>
      <c r="AP241" s="1054"/>
      <c r="AQ241" s="1054"/>
      <c r="AR241" s="1054"/>
      <c r="AS241" s="1054"/>
      <c r="AT241" s="1054"/>
      <c r="AU241" s="1054"/>
    </row>
    <row r="242" spans="2:47" s="8" customFormat="1">
      <c r="B242" s="66"/>
      <c r="C242" s="4"/>
      <c r="D242" s="4"/>
      <c r="E242" s="4"/>
      <c r="F242" s="4"/>
      <c r="G242" s="4"/>
      <c r="H242" s="4"/>
      <c r="I242" s="4"/>
      <c r="J242" s="4"/>
      <c r="K242" s="4"/>
      <c r="M242" s="10"/>
      <c r="N242" s="13"/>
      <c r="P242" s="11"/>
      <c r="Q242" s="11"/>
      <c r="R242" s="11"/>
      <c r="S242" s="13"/>
      <c r="T242" s="13"/>
      <c r="U242" s="13"/>
      <c r="V242" s="13"/>
      <c r="W242" s="1238"/>
      <c r="X242" s="1238"/>
      <c r="Y242" s="1420"/>
      <c r="Z242" s="1420"/>
      <c r="AA242" s="1238"/>
      <c r="AB242" s="1238"/>
      <c r="AC242" s="1238"/>
      <c r="AD242" s="1238"/>
      <c r="AE242" s="1238"/>
      <c r="AF242" s="1054"/>
      <c r="AG242" s="1054"/>
      <c r="AH242" s="1054"/>
      <c r="AI242" s="1054"/>
      <c r="AJ242" s="1054"/>
      <c r="AK242" s="1054"/>
      <c r="AL242" s="1054"/>
      <c r="AM242" s="351"/>
      <c r="AN242" s="351"/>
      <c r="AO242" s="351"/>
      <c r="AP242" s="1054"/>
      <c r="AQ242" s="1054"/>
      <c r="AR242" s="1054"/>
      <c r="AS242" s="1054"/>
      <c r="AT242" s="1054"/>
      <c r="AU242" s="1054"/>
    </row>
    <row r="243" spans="2:47" s="8" customFormat="1">
      <c r="B243" s="66"/>
      <c r="C243" s="4"/>
      <c r="D243" s="4"/>
      <c r="E243" s="4"/>
      <c r="F243" s="4"/>
      <c r="G243" s="4"/>
      <c r="H243" s="4"/>
      <c r="I243" s="4"/>
      <c r="J243" s="4"/>
      <c r="K243" s="4"/>
      <c r="M243" s="10"/>
      <c r="N243" s="13"/>
      <c r="P243" s="11"/>
      <c r="Q243" s="11"/>
      <c r="R243" s="11"/>
      <c r="S243" s="13"/>
      <c r="T243" s="13"/>
      <c r="U243" s="13"/>
      <c r="V243" s="13"/>
      <c r="W243" s="1238"/>
      <c r="X243" s="1238"/>
      <c r="Y243" s="1420"/>
      <c r="Z243" s="1420"/>
      <c r="AA243" s="1238"/>
      <c r="AB243" s="1238"/>
      <c r="AC243" s="1238"/>
      <c r="AD243" s="1238"/>
      <c r="AE243" s="1238"/>
      <c r="AF243" s="1054"/>
      <c r="AG243" s="1054"/>
      <c r="AH243" s="1054"/>
      <c r="AI243" s="1054"/>
      <c r="AJ243" s="1054"/>
      <c r="AK243" s="1054"/>
      <c r="AL243" s="1054"/>
      <c r="AM243" s="351"/>
      <c r="AN243" s="351"/>
      <c r="AO243" s="351"/>
      <c r="AP243" s="1054"/>
      <c r="AQ243" s="1054"/>
      <c r="AR243" s="1054"/>
      <c r="AS243" s="1054"/>
      <c r="AT243" s="1054"/>
      <c r="AU243" s="1054"/>
    </row>
    <row r="244" spans="2:47" s="8" customFormat="1">
      <c r="B244" s="66"/>
      <c r="C244" s="4"/>
      <c r="D244" s="4"/>
      <c r="E244" s="4"/>
      <c r="F244" s="4"/>
      <c r="G244" s="4"/>
      <c r="H244" s="4"/>
      <c r="I244" s="4"/>
      <c r="J244" s="4"/>
      <c r="K244" s="4"/>
      <c r="M244" s="10"/>
      <c r="N244" s="13"/>
      <c r="P244" s="11"/>
      <c r="Q244" s="11"/>
      <c r="R244" s="11"/>
      <c r="S244" s="13"/>
      <c r="T244" s="13"/>
      <c r="U244" s="13"/>
      <c r="V244" s="13"/>
      <c r="W244" s="1238"/>
      <c r="X244" s="1238"/>
      <c r="Y244" s="1420"/>
      <c r="Z244" s="1420"/>
      <c r="AA244" s="1238"/>
      <c r="AB244" s="1238"/>
      <c r="AC244" s="1238"/>
      <c r="AD244" s="1238"/>
      <c r="AE244" s="1238"/>
      <c r="AF244" s="1054"/>
      <c r="AG244" s="1054"/>
      <c r="AH244" s="1054"/>
      <c r="AI244" s="1054"/>
      <c r="AJ244" s="1054"/>
      <c r="AK244" s="1054"/>
      <c r="AL244" s="1054"/>
      <c r="AM244" s="351"/>
      <c r="AN244" s="351"/>
      <c r="AO244" s="351"/>
      <c r="AP244" s="1054"/>
      <c r="AQ244" s="1054"/>
      <c r="AR244" s="1054"/>
      <c r="AS244" s="1054"/>
      <c r="AT244" s="1054"/>
      <c r="AU244" s="1054"/>
    </row>
    <row r="245" spans="2:47" s="8" customFormat="1">
      <c r="B245" s="66"/>
      <c r="C245" s="4"/>
      <c r="D245" s="4"/>
      <c r="E245" s="4"/>
      <c r="F245" s="4"/>
      <c r="G245" s="4"/>
      <c r="H245" s="4"/>
      <c r="I245" s="4"/>
      <c r="J245" s="4"/>
      <c r="K245" s="4"/>
      <c r="M245" s="10"/>
      <c r="N245" s="13"/>
      <c r="P245" s="11"/>
      <c r="Q245" s="11"/>
      <c r="R245" s="11"/>
      <c r="S245" s="13"/>
      <c r="T245" s="13"/>
      <c r="U245" s="13"/>
      <c r="V245" s="13"/>
      <c r="W245" s="1238"/>
      <c r="X245" s="1238"/>
      <c r="Y245" s="1420"/>
      <c r="Z245" s="1420"/>
      <c r="AA245" s="1238"/>
      <c r="AB245" s="1238"/>
      <c r="AC245" s="1238"/>
      <c r="AD245" s="1238"/>
      <c r="AE245" s="1238"/>
      <c r="AF245" s="1054"/>
      <c r="AG245" s="1054"/>
      <c r="AH245" s="1054"/>
      <c r="AI245" s="1054"/>
      <c r="AJ245" s="1054"/>
      <c r="AK245" s="1054"/>
      <c r="AL245" s="1054"/>
      <c r="AM245" s="351"/>
      <c r="AN245" s="351"/>
      <c r="AO245" s="351"/>
      <c r="AP245" s="1054"/>
      <c r="AQ245" s="1054"/>
      <c r="AR245" s="1054"/>
      <c r="AS245" s="1054"/>
      <c r="AT245" s="1054"/>
      <c r="AU245" s="1054"/>
    </row>
    <row r="246" spans="2:47" s="8" customFormat="1">
      <c r="B246" s="66"/>
      <c r="C246" s="4"/>
      <c r="D246" s="4"/>
      <c r="E246" s="4"/>
      <c r="F246" s="4"/>
      <c r="G246" s="4"/>
      <c r="H246" s="4"/>
      <c r="I246" s="4"/>
      <c r="J246" s="4"/>
      <c r="K246" s="4"/>
      <c r="M246" s="10"/>
      <c r="N246" s="13"/>
      <c r="P246" s="11"/>
      <c r="Q246" s="11"/>
      <c r="R246" s="11"/>
      <c r="S246" s="13"/>
      <c r="T246" s="13"/>
      <c r="U246" s="13"/>
      <c r="V246" s="13"/>
      <c r="W246" s="1238"/>
      <c r="X246" s="1238"/>
      <c r="Y246" s="1420"/>
      <c r="Z246" s="1420"/>
      <c r="AA246" s="1238"/>
      <c r="AB246" s="1238"/>
      <c r="AC246" s="1238"/>
      <c r="AD246" s="1238"/>
      <c r="AE246" s="1238"/>
      <c r="AF246" s="1054"/>
      <c r="AG246" s="1054"/>
      <c r="AH246" s="1054"/>
      <c r="AI246" s="1054"/>
      <c r="AJ246" s="1054"/>
      <c r="AK246" s="1054"/>
      <c r="AL246" s="1054"/>
      <c r="AM246" s="351"/>
      <c r="AN246" s="351"/>
      <c r="AO246" s="351"/>
      <c r="AP246" s="1054"/>
      <c r="AQ246" s="1054"/>
      <c r="AR246" s="1054"/>
      <c r="AS246" s="1054"/>
      <c r="AT246" s="1054"/>
      <c r="AU246" s="1054"/>
    </row>
    <row r="247" spans="2:47" s="8" customFormat="1">
      <c r="B247" s="66"/>
      <c r="C247" s="4"/>
      <c r="D247" s="4"/>
      <c r="E247" s="4"/>
      <c r="F247" s="4"/>
      <c r="G247" s="4"/>
      <c r="H247" s="4"/>
      <c r="I247" s="4"/>
      <c r="J247" s="4"/>
      <c r="K247" s="4"/>
      <c r="M247" s="10"/>
      <c r="N247" s="13"/>
      <c r="P247" s="11"/>
      <c r="Q247" s="11"/>
      <c r="R247" s="11"/>
      <c r="S247" s="13"/>
      <c r="T247" s="13"/>
      <c r="U247" s="13"/>
      <c r="V247" s="13"/>
      <c r="W247" s="1238"/>
      <c r="X247" s="1238"/>
      <c r="Y247" s="1420"/>
      <c r="Z247" s="1420"/>
      <c r="AA247" s="1238"/>
      <c r="AB247" s="1238"/>
      <c r="AC247" s="1238"/>
      <c r="AD247" s="1238"/>
      <c r="AE247" s="1238"/>
      <c r="AF247" s="1054"/>
      <c r="AG247" s="1054"/>
      <c r="AH247" s="1054"/>
      <c r="AI247" s="1054"/>
      <c r="AJ247" s="1054"/>
      <c r="AK247" s="1054"/>
      <c r="AL247" s="1054"/>
      <c r="AM247" s="351"/>
      <c r="AN247" s="351"/>
      <c r="AO247" s="351"/>
      <c r="AP247" s="1054"/>
      <c r="AQ247" s="1054"/>
      <c r="AR247" s="1054"/>
      <c r="AS247" s="1054"/>
      <c r="AT247" s="1054"/>
      <c r="AU247" s="1054"/>
    </row>
    <row r="248" spans="2:47" s="8" customFormat="1">
      <c r="B248" s="66"/>
      <c r="C248" s="4"/>
      <c r="D248" s="4"/>
      <c r="E248" s="4"/>
      <c r="F248" s="4"/>
      <c r="G248" s="4"/>
      <c r="H248" s="4"/>
      <c r="I248" s="4"/>
      <c r="J248" s="4"/>
      <c r="K248" s="4"/>
      <c r="M248" s="10"/>
      <c r="N248" s="13"/>
      <c r="P248" s="11"/>
      <c r="Q248" s="11"/>
      <c r="R248" s="11"/>
      <c r="S248" s="13"/>
      <c r="T248" s="13"/>
      <c r="U248" s="13"/>
      <c r="V248" s="13"/>
      <c r="W248" s="1238"/>
      <c r="X248" s="1238"/>
      <c r="Y248" s="1420"/>
      <c r="Z248" s="1420"/>
      <c r="AA248" s="1238"/>
      <c r="AB248" s="1238"/>
      <c r="AC248" s="1238"/>
      <c r="AD248" s="1238"/>
      <c r="AE248" s="1238"/>
      <c r="AF248" s="1054"/>
      <c r="AG248" s="1054"/>
      <c r="AH248" s="1054"/>
      <c r="AI248" s="1054"/>
      <c r="AJ248" s="1054"/>
      <c r="AK248" s="1054"/>
      <c r="AL248" s="1054"/>
      <c r="AM248" s="351"/>
      <c r="AN248" s="351"/>
      <c r="AO248" s="351"/>
      <c r="AP248" s="1054"/>
      <c r="AQ248" s="1054"/>
      <c r="AR248" s="1054"/>
      <c r="AS248" s="1054"/>
      <c r="AT248" s="1054"/>
      <c r="AU248" s="1054"/>
    </row>
    <row r="249" spans="2:47" s="8" customFormat="1">
      <c r="B249" s="66"/>
      <c r="C249" s="4"/>
      <c r="D249" s="4"/>
      <c r="E249" s="4"/>
      <c r="F249" s="4"/>
      <c r="G249" s="4"/>
      <c r="H249" s="4"/>
      <c r="I249" s="4"/>
      <c r="J249" s="4"/>
      <c r="K249" s="4"/>
      <c r="M249" s="10"/>
      <c r="N249" s="13"/>
      <c r="P249" s="11"/>
      <c r="Q249" s="11"/>
      <c r="R249" s="11"/>
      <c r="S249" s="13"/>
      <c r="T249" s="13"/>
      <c r="U249" s="13"/>
      <c r="V249" s="13"/>
      <c r="W249" s="1238"/>
      <c r="X249" s="1238"/>
      <c r="Y249" s="1420"/>
      <c r="Z249" s="1420"/>
      <c r="AA249" s="1238"/>
      <c r="AB249" s="1238"/>
      <c r="AC249" s="1238"/>
      <c r="AD249" s="1238"/>
      <c r="AE249" s="1238"/>
      <c r="AF249" s="1054"/>
      <c r="AG249" s="1054"/>
      <c r="AH249" s="1054"/>
      <c r="AI249" s="1054"/>
      <c r="AJ249" s="1054"/>
      <c r="AK249" s="1054"/>
      <c r="AL249" s="1054"/>
      <c r="AM249" s="351"/>
      <c r="AN249" s="351"/>
      <c r="AO249" s="351"/>
      <c r="AP249" s="1054"/>
      <c r="AQ249" s="1054"/>
      <c r="AR249" s="1054"/>
      <c r="AS249" s="1054"/>
      <c r="AT249" s="1054"/>
      <c r="AU249" s="1054"/>
    </row>
    <row r="250" spans="2:47" s="8" customFormat="1">
      <c r="B250" s="66"/>
      <c r="C250" s="4"/>
      <c r="D250" s="4"/>
      <c r="E250" s="4"/>
      <c r="F250" s="4"/>
      <c r="G250" s="4"/>
      <c r="H250" s="4"/>
      <c r="I250" s="4"/>
      <c r="J250" s="4"/>
      <c r="K250" s="4"/>
      <c r="M250" s="10"/>
      <c r="N250" s="13"/>
      <c r="P250" s="11"/>
      <c r="Q250" s="11"/>
      <c r="R250" s="11"/>
      <c r="S250" s="13"/>
      <c r="T250" s="13"/>
      <c r="U250" s="13"/>
      <c r="V250" s="13"/>
      <c r="W250" s="1238"/>
      <c r="X250" s="1238"/>
      <c r="Y250" s="1420"/>
      <c r="Z250" s="1420"/>
      <c r="AA250" s="1238"/>
      <c r="AB250" s="1238"/>
      <c r="AC250" s="1238"/>
      <c r="AD250" s="1238"/>
      <c r="AE250" s="1238"/>
      <c r="AF250" s="1054"/>
      <c r="AG250" s="1054"/>
      <c r="AH250" s="1054"/>
      <c r="AI250" s="1054"/>
      <c r="AJ250" s="1054"/>
      <c r="AK250" s="1054"/>
      <c r="AL250" s="1054"/>
      <c r="AM250" s="351"/>
      <c r="AN250" s="351"/>
      <c r="AO250" s="351"/>
      <c r="AP250" s="1054"/>
      <c r="AQ250" s="1054"/>
      <c r="AR250" s="1054"/>
      <c r="AS250" s="1054"/>
      <c r="AT250" s="1054"/>
      <c r="AU250" s="1054"/>
    </row>
    <row r="251" spans="2:47" s="8" customFormat="1">
      <c r="B251" s="66"/>
      <c r="C251" s="4"/>
      <c r="D251" s="4"/>
      <c r="E251" s="4"/>
      <c r="F251" s="4"/>
      <c r="G251" s="4"/>
      <c r="H251" s="4"/>
      <c r="I251" s="4"/>
      <c r="J251" s="4"/>
      <c r="K251" s="4"/>
      <c r="M251" s="10"/>
      <c r="N251" s="13"/>
      <c r="P251" s="11"/>
      <c r="Q251" s="11"/>
      <c r="R251" s="11"/>
      <c r="S251" s="13"/>
      <c r="T251" s="13"/>
      <c r="U251" s="13"/>
      <c r="V251" s="13"/>
      <c r="W251" s="1238"/>
      <c r="X251" s="1238"/>
      <c r="Y251" s="1420"/>
      <c r="Z251" s="1420"/>
      <c r="AA251" s="1238"/>
      <c r="AB251" s="1238"/>
      <c r="AC251" s="1238"/>
      <c r="AD251" s="1238"/>
      <c r="AE251" s="1238"/>
      <c r="AF251" s="1054"/>
      <c r="AG251" s="1054"/>
      <c r="AH251" s="1054"/>
      <c r="AI251" s="1054"/>
      <c r="AJ251" s="1054"/>
      <c r="AK251" s="1054"/>
      <c r="AL251" s="1054"/>
      <c r="AM251" s="351"/>
      <c r="AN251" s="351"/>
      <c r="AO251" s="351"/>
      <c r="AP251" s="1054"/>
      <c r="AQ251" s="1054"/>
      <c r="AR251" s="1054"/>
      <c r="AS251" s="1054"/>
      <c r="AT251" s="1054"/>
      <c r="AU251" s="1054"/>
    </row>
    <row r="252" spans="2:47" s="8" customFormat="1">
      <c r="B252" s="66"/>
      <c r="C252" s="4"/>
      <c r="D252" s="4"/>
      <c r="E252" s="4"/>
      <c r="F252" s="4"/>
      <c r="G252" s="4"/>
      <c r="H252" s="4"/>
      <c r="I252" s="4"/>
      <c r="J252" s="4"/>
      <c r="K252" s="4"/>
      <c r="M252" s="10"/>
      <c r="N252" s="13"/>
      <c r="P252" s="11"/>
      <c r="Q252" s="11"/>
      <c r="R252" s="11"/>
      <c r="S252" s="13"/>
      <c r="T252" s="13"/>
      <c r="U252" s="13"/>
      <c r="V252" s="13"/>
      <c r="W252" s="1238"/>
      <c r="X252" s="1238"/>
      <c r="Y252" s="1420"/>
      <c r="Z252" s="1420"/>
      <c r="AA252" s="1238"/>
      <c r="AB252" s="1238"/>
      <c r="AC252" s="1238"/>
      <c r="AD252" s="1238"/>
      <c r="AE252" s="1238"/>
      <c r="AF252" s="1054"/>
      <c r="AG252" s="1054"/>
      <c r="AH252" s="1054"/>
      <c r="AI252" s="1054"/>
      <c r="AJ252" s="1054"/>
      <c r="AK252" s="1054"/>
      <c r="AL252" s="1054"/>
      <c r="AM252" s="351"/>
      <c r="AN252" s="351"/>
      <c r="AO252" s="351"/>
      <c r="AP252" s="1054"/>
      <c r="AQ252" s="1054"/>
      <c r="AR252" s="1054"/>
      <c r="AS252" s="1054"/>
      <c r="AT252" s="1054"/>
      <c r="AU252" s="1054"/>
    </row>
    <row r="253" spans="2:47" s="8" customFormat="1">
      <c r="B253" s="66"/>
      <c r="C253" s="4"/>
      <c r="D253" s="4"/>
      <c r="E253" s="4"/>
      <c r="F253" s="4"/>
      <c r="G253" s="4"/>
      <c r="H253" s="4"/>
      <c r="I253" s="4"/>
      <c r="J253" s="4"/>
      <c r="K253" s="4"/>
      <c r="M253" s="10"/>
      <c r="N253" s="13"/>
      <c r="P253" s="11"/>
      <c r="Q253" s="11"/>
      <c r="R253" s="11"/>
      <c r="S253" s="13"/>
      <c r="T253" s="13"/>
      <c r="U253" s="13"/>
      <c r="V253" s="13"/>
      <c r="W253" s="1238"/>
      <c r="X253" s="1238"/>
      <c r="Y253" s="1420"/>
      <c r="Z253" s="1420"/>
      <c r="AA253" s="1238"/>
      <c r="AB253" s="1238"/>
      <c r="AC253" s="1238"/>
      <c r="AD253" s="1238"/>
      <c r="AE253" s="1238"/>
      <c r="AF253" s="1054"/>
      <c r="AG253" s="1054"/>
      <c r="AH253" s="1054"/>
      <c r="AI253" s="1054"/>
      <c r="AJ253" s="1054"/>
      <c r="AK253" s="1054"/>
      <c r="AL253" s="1054"/>
      <c r="AM253" s="351"/>
      <c r="AN253" s="351"/>
      <c r="AO253" s="351"/>
      <c r="AP253" s="1054"/>
      <c r="AQ253" s="1054"/>
      <c r="AR253" s="1054"/>
      <c r="AS253" s="1054"/>
      <c r="AT253" s="1054"/>
      <c r="AU253" s="1054"/>
    </row>
    <row r="254" spans="2:47" s="8" customFormat="1">
      <c r="B254" s="66"/>
      <c r="C254" s="4"/>
      <c r="D254" s="4"/>
      <c r="E254" s="4"/>
      <c r="F254" s="4"/>
      <c r="G254" s="4"/>
      <c r="H254" s="4"/>
      <c r="I254" s="4"/>
      <c r="J254" s="4"/>
      <c r="K254" s="4"/>
      <c r="M254" s="10"/>
      <c r="N254" s="13"/>
      <c r="P254" s="11"/>
      <c r="Q254" s="11"/>
      <c r="R254" s="11"/>
      <c r="S254" s="13"/>
      <c r="T254" s="13"/>
      <c r="U254" s="13"/>
      <c r="V254" s="13"/>
      <c r="W254" s="1238"/>
      <c r="X254" s="1238"/>
      <c r="Y254" s="1420"/>
      <c r="Z254" s="1420"/>
      <c r="AA254" s="1238"/>
      <c r="AB254" s="1238"/>
      <c r="AC254" s="1238"/>
      <c r="AD254" s="1238"/>
      <c r="AE254" s="1238"/>
      <c r="AF254" s="1054"/>
      <c r="AG254" s="1054"/>
      <c r="AH254" s="1054"/>
      <c r="AI254" s="1054"/>
      <c r="AJ254" s="1054"/>
      <c r="AK254" s="1054"/>
      <c r="AL254" s="1054"/>
      <c r="AM254" s="351"/>
      <c r="AN254" s="351"/>
      <c r="AO254" s="351"/>
      <c r="AP254" s="1054"/>
      <c r="AQ254" s="1054"/>
      <c r="AR254" s="1054"/>
      <c r="AS254" s="1054"/>
      <c r="AT254" s="1054"/>
      <c r="AU254" s="1054"/>
    </row>
    <row r="255" spans="2:47" s="8" customFormat="1">
      <c r="B255" s="66"/>
      <c r="C255" s="4"/>
      <c r="D255" s="4"/>
      <c r="E255" s="4"/>
      <c r="F255" s="4"/>
      <c r="G255" s="4"/>
      <c r="H255" s="4"/>
      <c r="I255" s="4"/>
      <c r="J255" s="4"/>
      <c r="K255" s="4"/>
      <c r="M255" s="10"/>
      <c r="N255" s="13"/>
      <c r="P255" s="11"/>
      <c r="Q255" s="11"/>
      <c r="R255" s="11"/>
      <c r="S255" s="13"/>
      <c r="T255" s="13"/>
      <c r="U255" s="13"/>
      <c r="V255" s="13"/>
      <c r="W255" s="1238"/>
      <c r="X255" s="1238"/>
      <c r="Y255" s="1420"/>
      <c r="Z255" s="1420"/>
      <c r="AA255" s="1238"/>
      <c r="AB255" s="1238"/>
      <c r="AC255" s="1238"/>
      <c r="AD255" s="1238"/>
      <c r="AE255" s="1238"/>
      <c r="AF255" s="1054"/>
      <c r="AG255" s="1054"/>
      <c r="AH255" s="1054"/>
      <c r="AI255" s="1054"/>
      <c r="AJ255" s="1054"/>
      <c r="AK255" s="1054"/>
      <c r="AL255" s="1054"/>
      <c r="AM255" s="351"/>
      <c r="AN255" s="351"/>
      <c r="AO255" s="351"/>
      <c r="AP255" s="1054"/>
      <c r="AQ255" s="1054"/>
      <c r="AR255" s="1054"/>
      <c r="AS255" s="1054"/>
      <c r="AT255" s="1054"/>
      <c r="AU255" s="1054"/>
    </row>
    <row r="256" spans="2:47" s="8" customFormat="1">
      <c r="B256" s="66"/>
      <c r="C256" s="4"/>
      <c r="D256" s="4"/>
      <c r="E256" s="4"/>
      <c r="F256" s="4"/>
      <c r="G256" s="4"/>
      <c r="H256" s="4"/>
      <c r="I256" s="4"/>
      <c r="J256" s="4"/>
      <c r="K256" s="4"/>
      <c r="M256" s="10"/>
      <c r="N256" s="13"/>
      <c r="P256" s="11"/>
      <c r="Q256" s="11"/>
      <c r="R256" s="11"/>
      <c r="S256" s="13"/>
      <c r="T256" s="13"/>
      <c r="U256" s="13"/>
      <c r="V256" s="13"/>
      <c r="W256" s="1238"/>
      <c r="X256" s="1238"/>
      <c r="Y256" s="1420"/>
      <c r="Z256" s="1420"/>
      <c r="AA256" s="1238"/>
      <c r="AB256" s="1238"/>
      <c r="AC256" s="1238"/>
      <c r="AD256" s="1238"/>
      <c r="AE256" s="1238"/>
      <c r="AF256" s="1054"/>
      <c r="AG256" s="1054"/>
      <c r="AH256" s="1054"/>
      <c r="AI256" s="1054"/>
      <c r="AJ256" s="1054"/>
      <c r="AK256" s="1054"/>
      <c r="AL256" s="1054"/>
      <c r="AM256" s="351"/>
      <c r="AN256" s="351"/>
      <c r="AO256" s="351"/>
      <c r="AP256" s="1054"/>
      <c r="AQ256" s="1054"/>
      <c r="AR256" s="1054"/>
      <c r="AS256" s="1054"/>
      <c r="AT256" s="1054"/>
      <c r="AU256" s="1054"/>
    </row>
    <row r="257" spans="2:47" s="8" customFormat="1">
      <c r="B257" s="66"/>
      <c r="C257" s="4"/>
      <c r="D257" s="4"/>
      <c r="E257" s="4"/>
      <c r="F257" s="4"/>
      <c r="G257" s="4"/>
      <c r="H257" s="4"/>
      <c r="I257" s="4"/>
      <c r="J257" s="4"/>
      <c r="K257" s="4"/>
      <c r="M257" s="10"/>
      <c r="N257" s="13"/>
      <c r="P257" s="11"/>
      <c r="Q257" s="11"/>
      <c r="R257" s="11"/>
      <c r="S257" s="13"/>
      <c r="T257" s="13"/>
      <c r="U257" s="13"/>
      <c r="V257" s="13"/>
      <c r="W257" s="1238"/>
      <c r="X257" s="1238"/>
      <c r="Y257" s="1420"/>
      <c r="Z257" s="1420"/>
      <c r="AA257" s="1238"/>
      <c r="AB257" s="1238"/>
      <c r="AC257" s="1238"/>
      <c r="AD257" s="1238"/>
      <c r="AE257" s="1238"/>
      <c r="AF257" s="1054"/>
      <c r="AG257" s="1054"/>
      <c r="AH257" s="1054"/>
      <c r="AI257" s="1054"/>
      <c r="AJ257" s="1054"/>
      <c r="AK257" s="1054"/>
      <c r="AL257" s="1054"/>
      <c r="AM257" s="351"/>
      <c r="AN257" s="351"/>
      <c r="AO257" s="351"/>
      <c r="AP257" s="1054"/>
      <c r="AQ257" s="1054"/>
      <c r="AR257" s="1054"/>
      <c r="AS257" s="1054"/>
      <c r="AT257" s="1054"/>
      <c r="AU257" s="1054"/>
    </row>
    <row r="258" spans="2:47" s="8" customFormat="1">
      <c r="B258" s="66"/>
      <c r="C258" s="4"/>
      <c r="D258" s="4"/>
      <c r="E258" s="4"/>
      <c r="F258" s="4"/>
      <c r="G258" s="4"/>
      <c r="H258" s="4"/>
      <c r="I258" s="4"/>
      <c r="J258" s="4"/>
      <c r="K258" s="4"/>
      <c r="M258" s="10"/>
      <c r="N258" s="13"/>
      <c r="P258" s="11"/>
      <c r="Q258" s="11"/>
      <c r="R258" s="11"/>
      <c r="S258" s="13"/>
      <c r="T258" s="13"/>
      <c r="U258" s="13"/>
      <c r="V258" s="13"/>
      <c r="W258" s="1238"/>
      <c r="X258" s="1238"/>
      <c r="Y258" s="1420"/>
      <c r="Z258" s="1420"/>
      <c r="AA258" s="1238"/>
      <c r="AB258" s="1238"/>
      <c r="AC258" s="1238"/>
      <c r="AD258" s="1238"/>
      <c r="AE258" s="1238"/>
      <c r="AF258" s="1054"/>
      <c r="AG258" s="1054"/>
      <c r="AH258" s="1054"/>
      <c r="AI258" s="1054"/>
      <c r="AJ258" s="1054"/>
      <c r="AK258" s="1054"/>
      <c r="AL258" s="1054"/>
      <c r="AM258" s="351"/>
      <c r="AN258" s="351"/>
      <c r="AO258" s="351"/>
      <c r="AP258" s="1054"/>
      <c r="AQ258" s="1054"/>
      <c r="AR258" s="1054"/>
      <c r="AS258" s="1054"/>
      <c r="AT258" s="1054"/>
      <c r="AU258" s="1054"/>
    </row>
    <row r="259" spans="2:47" s="8" customFormat="1">
      <c r="B259" s="66"/>
      <c r="C259" s="4"/>
      <c r="D259" s="4"/>
      <c r="E259" s="4"/>
      <c r="F259" s="4"/>
      <c r="G259" s="4"/>
      <c r="H259" s="4"/>
      <c r="I259" s="4"/>
      <c r="J259" s="4"/>
      <c r="K259" s="4"/>
      <c r="M259" s="10"/>
      <c r="N259" s="13"/>
      <c r="P259" s="11"/>
      <c r="Q259" s="11"/>
      <c r="R259" s="11"/>
      <c r="S259" s="13"/>
      <c r="T259" s="13"/>
      <c r="U259" s="13"/>
      <c r="V259" s="13"/>
      <c r="W259" s="1238"/>
      <c r="X259" s="1238"/>
      <c r="Y259" s="1420"/>
      <c r="Z259" s="1420"/>
      <c r="AA259" s="1238"/>
      <c r="AB259" s="1238"/>
      <c r="AC259" s="1238"/>
      <c r="AD259" s="1238"/>
      <c r="AE259" s="1238"/>
      <c r="AF259" s="1054"/>
      <c r="AG259" s="1054"/>
      <c r="AH259" s="1054"/>
      <c r="AI259" s="1054"/>
      <c r="AJ259" s="1054"/>
      <c r="AK259" s="1054"/>
      <c r="AL259" s="1054"/>
      <c r="AM259" s="351"/>
      <c r="AN259" s="351"/>
      <c r="AO259" s="351"/>
      <c r="AP259" s="1054"/>
      <c r="AQ259" s="1054"/>
      <c r="AR259" s="1054"/>
      <c r="AS259" s="1054"/>
      <c r="AT259" s="1054"/>
      <c r="AU259" s="1054"/>
    </row>
    <row r="260" spans="2:47" s="8" customFormat="1">
      <c r="B260" s="66"/>
      <c r="C260" s="4"/>
      <c r="D260" s="4"/>
      <c r="E260" s="4"/>
      <c r="F260" s="4"/>
      <c r="G260" s="4"/>
      <c r="H260" s="4"/>
      <c r="I260" s="4"/>
      <c r="J260" s="4"/>
      <c r="K260" s="4"/>
      <c r="M260" s="10"/>
      <c r="N260" s="13"/>
      <c r="P260" s="11"/>
      <c r="Q260" s="11"/>
      <c r="R260" s="11"/>
      <c r="S260" s="13"/>
      <c r="T260" s="13"/>
      <c r="U260" s="13"/>
      <c r="V260" s="13"/>
      <c r="W260" s="1238"/>
      <c r="X260" s="1238"/>
      <c r="Y260" s="1420"/>
      <c r="Z260" s="1420"/>
      <c r="AA260" s="1238"/>
      <c r="AB260" s="1238"/>
      <c r="AC260" s="1238"/>
      <c r="AD260" s="1238"/>
      <c r="AE260" s="1238"/>
      <c r="AF260" s="1054"/>
      <c r="AG260" s="1054"/>
      <c r="AH260" s="1054"/>
      <c r="AI260" s="1054"/>
      <c r="AJ260" s="1054"/>
      <c r="AK260" s="1054"/>
      <c r="AL260" s="1054"/>
      <c r="AM260" s="351"/>
      <c r="AN260" s="351"/>
      <c r="AO260" s="351"/>
      <c r="AP260" s="1054"/>
      <c r="AQ260" s="1054"/>
      <c r="AR260" s="1054"/>
      <c r="AS260" s="1054"/>
      <c r="AT260" s="1054"/>
      <c r="AU260" s="1054"/>
    </row>
    <row r="261" spans="2:47" s="8" customFormat="1">
      <c r="B261" s="66"/>
      <c r="C261" s="4"/>
      <c r="D261" s="4"/>
      <c r="E261" s="4"/>
      <c r="F261" s="4"/>
      <c r="G261" s="4"/>
      <c r="H261" s="4"/>
      <c r="I261" s="4"/>
      <c r="J261" s="4"/>
      <c r="K261" s="4"/>
      <c r="M261" s="10"/>
      <c r="N261" s="13"/>
      <c r="P261" s="11"/>
      <c r="Q261" s="11"/>
      <c r="R261" s="11"/>
      <c r="S261" s="13"/>
      <c r="T261" s="13"/>
      <c r="U261" s="13"/>
      <c r="V261" s="13"/>
      <c r="W261" s="1238"/>
      <c r="X261" s="1238"/>
      <c r="Y261" s="1420"/>
      <c r="Z261" s="1420"/>
      <c r="AA261" s="1238"/>
      <c r="AB261" s="1238"/>
      <c r="AC261" s="1238"/>
      <c r="AD261" s="1238"/>
      <c r="AE261" s="1238"/>
      <c r="AF261" s="1054"/>
      <c r="AG261" s="1054"/>
      <c r="AH261" s="1054"/>
      <c r="AI261" s="1054"/>
      <c r="AJ261" s="1054"/>
      <c r="AK261" s="1054"/>
      <c r="AL261" s="1054"/>
      <c r="AM261" s="351"/>
      <c r="AN261" s="351"/>
      <c r="AO261" s="351"/>
      <c r="AP261" s="1054"/>
      <c r="AQ261" s="1054"/>
      <c r="AR261" s="1054"/>
      <c r="AS261" s="1054"/>
      <c r="AT261" s="1054"/>
      <c r="AU261" s="1054"/>
    </row>
    <row r="262" spans="2:47" s="8" customFormat="1">
      <c r="B262" s="66"/>
      <c r="C262" s="4"/>
      <c r="D262" s="4"/>
      <c r="E262" s="4"/>
      <c r="F262" s="4"/>
      <c r="G262" s="4"/>
      <c r="H262" s="4"/>
      <c r="I262" s="4"/>
      <c r="J262" s="4"/>
      <c r="K262" s="4"/>
      <c r="M262" s="10"/>
      <c r="N262" s="13"/>
      <c r="P262" s="11"/>
      <c r="Q262" s="11"/>
      <c r="R262" s="11"/>
      <c r="S262" s="13"/>
      <c r="T262" s="13"/>
      <c r="U262" s="13"/>
      <c r="V262" s="13"/>
      <c r="W262" s="1238"/>
      <c r="X262" s="1238"/>
      <c r="Y262" s="1420"/>
      <c r="Z262" s="1420"/>
      <c r="AA262" s="1238"/>
      <c r="AB262" s="1238"/>
      <c r="AC262" s="1238"/>
      <c r="AD262" s="1238"/>
      <c r="AE262" s="1238"/>
      <c r="AF262" s="1054"/>
      <c r="AG262" s="1054"/>
      <c r="AH262" s="1054"/>
      <c r="AI262" s="1054"/>
      <c r="AJ262" s="1054"/>
      <c r="AK262" s="1054"/>
      <c r="AL262" s="1054"/>
      <c r="AM262" s="351"/>
      <c r="AN262" s="351"/>
      <c r="AO262" s="351"/>
      <c r="AP262" s="1054"/>
      <c r="AQ262" s="1054"/>
      <c r="AR262" s="1054"/>
      <c r="AS262" s="1054"/>
      <c r="AT262" s="1054"/>
      <c r="AU262" s="1054"/>
    </row>
    <row r="263" spans="2:47" s="8" customFormat="1">
      <c r="B263" s="66"/>
      <c r="C263" s="4"/>
      <c r="D263" s="4"/>
      <c r="E263" s="4"/>
      <c r="F263" s="4"/>
      <c r="G263" s="4"/>
      <c r="H263" s="4"/>
      <c r="I263" s="4"/>
      <c r="J263" s="4"/>
      <c r="K263" s="4"/>
      <c r="M263" s="10"/>
      <c r="N263" s="13"/>
      <c r="P263" s="11"/>
      <c r="Q263" s="11"/>
      <c r="R263" s="11"/>
      <c r="S263" s="13"/>
      <c r="T263" s="13"/>
      <c r="U263" s="13"/>
      <c r="V263" s="13"/>
      <c r="W263" s="1238"/>
      <c r="X263" s="1238"/>
      <c r="Y263" s="1420"/>
      <c r="Z263" s="1420"/>
      <c r="AA263" s="1238"/>
      <c r="AB263" s="1238"/>
      <c r="AC263" s="1238"/>
      <c r="AD263" s="1238"/>
      <c r="AE263" s="1238"/>
      <c r="AF263" s="1054"/>
      <c r="AG263" s="1054"/>
      <c r="AH263" s="1054"/>
      <c r="AI263" s="1054"/>
      <c r="AJ263" s="1054"/>
      <c r="AK263" s="1054"/>
      <c r="AL263" s="1054"/>
      <c r="AM263" s="351"/>
      <c r="AN263" s="351"/>
      <c r="AO263" s="351"/>
      <c r="AP263" s="1054"/>
      <c r="AQ263" s="1054"/>
      <c r="AR263" s="1054"/>
      <c r="AS263" s="1054"/>
      <c r="AT263" s="1054"/>
      <c r="AU263" s="1054"/>
    </row>
    <row r="264" spans="2:47" s="8" customFormat="1">
      <c r="B264" s="66"/>
      <c r="C264" s="4"/>
      <c r="D264" s="4"/>
      <c r="E264" s="4"/>
      <c r="F264" s="4"/>
      <c r="G264" s="4"/>
      <c r="H264" s="4"/>
      <c r="I264" s="4"/>
      <c r="J264" s="4"/>
      <c r="K264" s="4"/>
      <c r="M264" s="10"/>
      <c r="N264" s="13"/>
      <c r="P264" s="11"/>
      <c r="Q264" s="11"/>
      <c r="R264" s="11"/>
      <c r="S264" s="13"/>
      <c r="T264" s="13"/>
      <c r="U264" s="13"/>
      <c r="V264" s="13"/>
      <c r="W264" s="1238"/>
      <c r="X264" s="1238"/>
      <c r="Y264" s="1420"/>
      <c r="Z264" s="1420"/>
      <c r="AA264" s="1238"/>
      <c r="AB264" s="1238"/>
      <c r="AC264" s="1238"/>
      <c r="AD264" s="1238"/>
      <c r="AE264" s="1238"/>
      <c r="AF264" s="1054"/>
      <c r="AG264" s="1054"/>
      <c r="AH264" s="1054"/>
      <c r="AI264" s="1054"/>
      <c r="AJ264" s="1054"/>
      <c r="AK264" s="1054"/>
      <c r="AL264" s="1054"/>
      <c r="AM264" s="351"/>
      <c r="AN264" s="351"/>
      <c r="AO264" s="351"/>
      <c r="AP264" s="1054"/>
      <c r="AQ264" s="1054"/>
      <c r="AR264" s="1054"/>
      <c r="AS264" s="1054"/>
      <c r="AT264" s="1054"/>
      <c r="AU264" s="1054"/>
    </row>
    <row r="265" spans="2:47" s="8" customFormat="1">
      <c r="B265" s="66"/>
      <c r="C265" s="4"/>
      <c r="D265" s="4"/>
      <c r="E265" s="4"/>
      <c r="F265" s="4"/>
      <c r="G265" s="4"/>
      <c r="H265" s="4"/>
      <c r="I265" s="4"/>
      <c r="J265" s="4"/>
      <c r="K265" s="4"/>
      <c r="M265" s="10"/>
      <c r="N265" s="13"/>
      <c r="P265" s="11"/>
      <c r="Q265" s="11"/>
      <c r="R265" s="11"/>
      <c r="S265" s="13"/>
      <c r="T265" s="13"/>
      <c r="U265" s="13"/>
      <c r="V265" s="13"/>
      <c r="W265" s="1238"/>
      <c r="X265" s="1238"/>
      <c r="Y265" s="1420"/>
      <c r="Z265" s="1420"/>
      <c r="AA265" s="1238"/>
      <c r="AB265" s="1238"/>
      <c r="AC265" s="1238"/>
      <c r="AD265" s="1238"/>
      <c r="AE265" s="1238"/>
      <c r="AF265" s="1054"/>
      <c r="AG265" s="1054"/>
      <c r="AH265" s="1054"/>
      <c r="AI265" s="1054"/>
      <c r="AJ265" s="1054"/>
      <c r="AK265" s="1054"/>
      <c r="AL265" s="1054"/>
      <c r="AM265" s="351"/>
      <c r="AN265" s="351"/>
      <c r="AO265" s="351"/>
      <c r="AP265" s="1054"/>
      <c r="AQ265" s="1054"/>
      <c r="AR265" s="1054"/>
      <c r="AS265" s="1054"/>
      <c r="AT265" s="1054"/>
      <c r="AU265" s="1054"/>
    </row>
    <row r="266" spans="2:47" s="8" customFormat="1">
      <c r="B266" s="66"/>
      <c r="C266" s="4"/>
      <c r="D266" s="4"/>
      <c r="E266" s="4"/>
      <c r="F266" s="4"/>
      <c r="G266" s="4"/>
      <c r="H266" s="4"/>
      <c r="I266" s="4"/>
      <c r="J266" s="4"/>
      <c r="K266" s="4"/>
      <c r="M266" s="10"/>
      <c r="N266" s="13"/>
      <c r="P266" s="11"/>
      <c r="Q266" s="11"/>
      <c r="R266" s="11"/>
      <c r="S266" s="13"/>
      <c r="T266" s="13"/>
      <c r="U266" s="13"/>
      <c r="V266" s="13"/>
      <c r="W266" s="1238"/>
      <c r="X266" s="1238"/>
      <c r="Y266" s="1420"/>
      <c r="Z266" s="1420"/>
      <c r="AA266" s="1238"/>
      <c r="AB266" s="1238"/>
      <c r="AC266" s="1238"/>
      <c r="AD266" s="1238"/>
      <c r="AE266" s="1238"/>
      <c r="AF266" s="1054"/>
      <c r="AG266" s="1054"/>
      <c r="AH266" s="1054"/>
      <c r="AI266" s="1054"/>
      <c r="AJ266" s="1054"/>
      <c r="AK266" s="1054"/>
      <c r="AL266" s="1054"/>
      <c r="AM266" s="351"/>
      <c r="AN266" s="351"/>
      <c r="AO266" s="351"/>
      <c r="AP266" s="1054"/>
      <c r="AQ266" s="1054"/>
      <c r="AR266" s="1054"/>
      <c r="AS266" s="1054"/>
      <c r="AT266" s="1054"/>
      <c r="AU266" s="1054"/>
    </row>
    <row r="267" spans="2:47" s="8" customFormat="1">
      <c r="B267" s="66"/>
      <c r="C267" s="4"/>
      <c r="D267" s="4"/>
      <c r="E267" s="4"/>
      <c r="F267" s="4"/>
      <c r="G267" s="4"/>
      <c r="H267" s="4"/>
      <c r="I267" s="4"/>
      <c r="J267" s="4"/>
      <c r="K267" s="4"/>
      <c r="M267" s="10"/>
      <c r="N267" s="13"/>
      <c r="P267" s="11"/>
      <c r="Q267" s="11"/>
      <c r="R267" s="11"/>
      <c r="S267" s="13"/>
      <c r="T267" s="13"/>
      <c r="U267" s="13"/>
      <c r="V267" s="13"/>
      <c r="W267" s="1238"/>
      <c r="X267" s="1238"/>
      <c r="Y267" s="1420"/>
      <c r="Z267" s="1420"/>
      <c r="AA267" s="1238"/>
      <c r="AB267" s="1238"/>
      <c r="AC267" s="1238"/>
      <c r="AD267" s="1238"/>
      <c r="AE267" s="1238"/>
      <c r="AF267" s="1054"/>
      <c r="AG267" s="1054"/>
      <c r="AH267" s="1054"/>
      <c r="AI267" s="1054"/>
      <c r="AJ267" s="1054"/>
      <c r="AK267" s="1054"/>
      <c r="AL267" s="1054"/>
      <c r="AM267" s="351"/>
      <c r="AN267" s="351"/>
      <c r="AO267" s="351"/>
      <c r="AP267" s="1054"/>
      <c r="AQ267" s="1054"/>
      <c r="AR267" s="1054"/>
      <c r="AS267" s="1054"/>
      <c r="AT267" s="1054"/>
      <c r="AU267" s="1054"/>
    </row>
    <row r="268" spans="2:47" s="8" customFormat="1">
      <c r="B268" s="66"/>
      <c r="C268" s="4"/>
      <c r="D268" s="4"/>
      <c r="E268" s="4"/>
      <c r="F268" s="4"/>
      <c r="G268" s="4"/>
      <c r="H268" s="4"/>
      <c r="I268" s="4"/>
      <c r="J268" s="4"/>
      <c r="K268" s="4"/>
      <c r="M268" s="10"/>
      <c r="N268" s="13"/>
      <c r="P268" s="11"/>
      <c r="Q268" s="11"/>
      <c r="R268" s="11"/>
      <c r="S268" s="13"/>
      <c r="T268" s="13"/>
      <c r="U268" s="13"/>
      <c r="V268" s="13"/>
      <c r="W268" s="1238"/>
      <c r="X268" s="1238"/>
      <c r="Y268" s="1420"/>
      <c r="Z268" s="1420"/>
      <c r="AA268" s="1238"/>
      <c r="AB268" s="1238"/>
      <c r="AC268" s="1238"/>
      <c r="AD268" s="1238"/>
      <c r="AE268" s="1238"/>
      <c r="AF268" s="1054"/>
      <c r="AG268" s="1054"/>
      <c r="AH268" s="1054"/>
      <c r="AI268" s="1054"/>
      <c r="AJ268" s="1054"/>
      <c r="AK268" s="1054"/>
      <c r="AL268" s="1054"/>
      <c r="AM268" s="351"/>
      <c r="AN268" s="351"/>
      <c r="AO268" s="351"/>
      <c r="AP268" s="1054"/>
      <c r="AQ268" s="1054"/>
      <c r="AR268" s="1054"/>
      <c r="AS268" s="1054"/>
      <c r="AT268" s="1054"/>
      <c r="AU268" s="1054"/>
    </row>
    <row r="269" spans="2:47" s="8" customFormat="1">
      <c r="B269" s="66"/>
      <c r="C269" s="4"/>
      <c r="D269" s="4"/>
      <c r="E269" s="4"/>
      <c r="F269" s="4"/>
      <c r="G269" s="4"/>
      <c r="H269" s="4"/>
      <c r="I269" s="4"/>
      <c r="J269" s="4"/>
      <c r="K269" s="4"/>
      <c r="M269" s="10"/>
      <c r="N269" s="13"/>
      <c r="P269" s="11"/>
      <c r="Q269" s="11"/>
      <c r="R269" s="11"/>
      <c r="S269" s="13"/>
      <c r="T269" s="13"/>
      <c r="U269" s="13"/>
      <c r="V269" s="13"/>
      <c r="W269" s="1238"/>
      <c r="X269" s="1238"/>
      <c r="Y269" s="1420"/>
      <c r="Z269" s="1420"/>
      <c r="AA269" s="1238"/>
      <c r="AB269" s="1238"/>
      <c r="AC269" s="1238"/>
      <c r="AD269" s="1238"/>
      <c r="AE269" s="1238"/>
      <c r="AF269" s="1054"/>
      <c r="AG269" s="1054"/>
      <c r="AH269" s="1054"/>
      <c r="AI269" s="1054"/>
      <c r="AJ269" s="1054"/>
      <c r="AK269" s="1054"/>
      <c r="AL269" s="1054"/>
      <c r="AM269" s="351"/>
      <c r="AN269" s="351"/>
      <c r="AO269" s="351"/>
      <c r="AP269" s="1054"/>
      <c r="AQ269" s="1054"/>
      <c r="AR269" s="1054"/>
      <c r="AS269" s="1054"/>
      <c r="AT269" s="1054"/>
      <c r="AU269" s="1054"/>
    </row>
    <row r="270" spans="2:47" s="8" customFormat="1">
      <c r="B270" s="66"/>
      <c r="C270" s="4"/>
      <c r="D270" s="4"/>
      <c r="E270" s="4"/>
      <c r="F270" s="4"/>
      <c r="G270" s="4"/>
      <c r="H270" s="4"/>
      <c r="I270" s="4"/>
      <c r="J270" s="4"/>
      <c r="K270" s="4"/>
      <c r="M270" s="10"/>
      <c r="N270" s="13"/>
      <c r="P270" s="11"/>
      <c r="Q270" s="11"/>
      <c r="R270" s="11"/>
      <c r="S270" s="13"/>
      <c r="T270" s="13"/>
      <c r="U270" s="13"/>
      <c r="V270" s="13"/>
      <c r="W270" s="1238"/>
      <c r="X270" s="1238"/>
      <c r="Y270" s="1420"/>
      <c r="Z270" s="1420"/>
      <c r="AA270" s="1238"/>
      <c r="AB270" s="1238"/>
      <c r="AC270" s="1238"/>
      <c r="AD270" s="1238"/>
      <c r="AE270" s="1238"/>
      <c r="AF270" s="1054"/>
      <c r="AG270" s="1054"/>
      <c r="AH270" s="1054"/>
      <c r="AI270" s="1054"/>
      <c r="AJ270" s="1054"/>
      <c r="AK270" s="1054"/>
      <c r="AL270" s="1054"/>
      <c r="AM270" s="351"/>
      <c r="AN270" s="351"/>
      <c r="AO270" s="351"/>
      <c r="AP270" s="1054"/>
      <c r="AQ270" s="1054"/>
      <c r="AR270" s="1054"/>
      <c r="AS270" s="1054"/>
      <c r="AT270" s="1054"/>
      <c r="AU270" s="1054"/>
    </row>
    <row r="271" spans="2:47" s="8" customFormat="1">
      <c r="B271" s="66"/>
      <c r="C271" s="4"/>
      <c r="D271" s="4"/>
      <c r="E271" s="4"/>
      <c r="F271" s="4"/>
      <c r="G271" s="4"/>
      <c r="H271" s="4"/>
      <c r="I271" s="4"/>
      <c r="J271" s="4"/>
      <c r="K271" s="4"/>
      <c r="M271" s="10"/>
      <c r="N271" s="13"/>
      <c r="P271" s="11"/>
      <c r="Q271" s="11"/>
      <c r="R271" s="11"/>
      <c r="S271" s="13"/>
      <c r="T271" s="13"/>
      <c r="U271" s="13"/>
      <c r="V271" s="13"/>
      <c r="W271" s="1238"/>
      <c r="X271" s="1238"/>
      <c r="Y271" s="1420"/>
      <c r="Z271" s="1420"/>
      <c r="AA271" s="1238"/>
      <c r="AB271" s="1238"/>
      <c r="AC271" s="1238"/>
      <c r="AD271" s="1238"/>
      <c r="AE271" s="1238"/>
      <c r="AF271" s="1054"/>
      <c r="AG271" s="1054"/>
      <c r="AH271" s="1054"/>
      <c r="AI271" s="1054"/>
      <c r="AJ271" s="1054"/>
      <c r="AK271" s="1054"/>
      <c r="AL271" s="1054"/>
      <c r="AM271" s="351"/>
      <c r="AN271" s="351"/>
      <c r="AO271" s="351"/>
      <c r="AP271" s="1054"/>
      <c r="AQ271" s="1054"/>
      <c r="AR271" s="1054"/>
      <c r="AS271" s="1054"/>
      <c r="AT271" s="1054"/>
      <c r="AU271" s="1054"/>
    </row>
    <row r="272" spans="2:47" s="8" customFormat="1">
      <c r="B272" s="66"/>
      <c r="C272" s="4"/>
      <c r="D272" s="4"/>
      <c r="E272" s="4"/>
      <c r="F272" s="4"/>
      <c r="G272" s="4"/>
      <c r="H272" s="4"/>
      <c r="I272" s="4"/>
      <c r="J272" s="4"/>
      <c r="K272" s="4"/>
      <c r="M272" s="10"/>
      <c r="N272" s="13"/>
      <c r="P272" s="11"/>
      <c r="Q272" s="11"/>
      <c r="R272" s="11"/>
      <c r="S272" s="13"/>
      <c r="T272" s="13"/>
      <c r="U272" s="13"/>
      <c r="V272" s="13"/>
      <c r="W272" s="1238"/>
      <c r="X272" s="1238"/>
      <c r="Y272" s="1420"/>
      <c r="Z272" s="1420"/>
      <c r="AA272" s="1238"/>
      <c r="AB272" s="1238"/>
      <c r="AC272" s="1238"/>
      <c r="AD272" s="1238"/>
      <c r="AE272" s="1238"/>
      <c r="AF272" s="1054"/>
      <c r="AG272" s="1054"/>
      <c r="AH272" s="1054"/>
      <c r="AI272" s="1054"/>
      <c r="AJ272" s="1054"/>
      <c r="AK272" s="1054"/>
      <c r="AL272" s="1054"/>
      <c r="AM272" s="351"/>
      <c r="AN272" s="351"/>
      <c r="AO272" s="351"/>
      <c r="AP272" s="1054"/>
      <c r="AQ272" s="1054"/>
      <c r="AR272" s="1054"/>
      <c r="AS272" s="1054"/>
      <c r="AT272" s="1054"/>
      <c r="AU272" s="1054"/>
    </row>
    <row r="273" spans="2:47" s="8" customFormat="1">
      <c r="B273" s="66"/>
      <c r="C273" s="4"/>
      <c r="D273" s="4"/>
      <c r="E273" s="4"/>
      <c r="F273" s="4"/>
      <c r="G273" s="4"/>
      <c r="H273" s="4"/>
      <c r="I273" s="4"/>
      <c r="J273" s="4"/>
      <c r="K273" s="4"/>
      <c r="M273" s="10"/>
      <c r="N273" s="13"/>
      <c r="P273" s="11"/>
      <c r="Q273" s="11"/>
      <c r="R273" s="11"/>
      <c r="S273" s="13"/>
      <c r="T273" s="13"/>
      <c r="U273" s="13"/>
      <c r="V273" s="13"/>
      <c r="W273" s="1238"/>
      <c r="X273" s="1238"/>
      <c r="Y273" s="1420"/>
      <c r="Z273" s="1420"/>
      <c r="AA273" s="1238"/>
      <c r="AB273" s="1238"/>
      <c r="AC273" s="1238"/>
      <c r="AD273" s="1238"/>
      <c r="AE273" s="1238"/>
      <c r="AF273" s="1054"/>
      <c r="AG273" s="1054"/>
      <c r="AH273" s="1054"/>
      <c r="AI273" s="1054"/>
      <c r="AJ273" s="1054"/>
      <c r="AK273" s="1054"/>
      <c r="AL273" s="1054"/>
      <c r="AM273" s="351"/>
      <c r="AN273" s="351"/>
      <c r="AO273" s="351"/>
      <c r="AP273" s="1054"/>
      <c r="AQ273" s="1054"/>
      <c r="AR273" s="1054"/>
      <c r="AS273" s="1054"/>
      <c r="AT273" s="1054"/>
      <c r="AU273" s="1054"/>
    </row>
    <row r="274" spans="2:47" s="8" customFormat="1">
      <c r="B274" s="66"/>
      <c r="C274" s="4"/>
      <c r="D274" s="4"/>
      <c r="E274" s="4"/>
      <c r="F274" s="4"/>
      <c r="G274" s="4"/>
      <c r="H274" s="4"/>
      <c r="I274" s="4"/>
      <c r="J274" s="4"/>
      <c r="K274" s="4"/>
      <c r="M274" s="10"/>
      <c r="N274" s="13"/>
      <c r="P274" s="11"/>
      <c r="Q274" s="11"/>
      <c r="R274" s="11"/>
      <c r="S274" s="13"/>
      <c r="T274" s="13"/>
      <c r="U274" s="13"/>
      <c r="V274" s="13"/>
      <c r="W274" s="1238"/>
      <c r="X274" s="1238"/>
      <c r="Y274" s="1420"/>
      <c r="Z274" s="1420"/>
      <c r="AA274" s="1238"/>
      <c r="AB274" s="1238"/>
      <c r="AC274" s="1238"/>
      <c r="AD274" s="1238"/>
      <c r="AE274" s="1238"/>
      <c r="AF274" s="1054"/>
      <c r="AG274" s="1054"/>
      <c r="AH274" s="1054"/>
      <c r="AI274" s="1054"/>
      <c r="AJ274" s="1054"/>
      <c r="AK274" s="1054"/>
      <c r="AL274" s="1054"/>
      <c r="AM274" s="351"/>
      <c r="AN274" s="351"/>
      <c r="AO274" s="351"/>
      <c r="AP274" s="1054"/>
      <c r="AQ274" s="1054"/>
      <c r="AR274" s="1054"/>
      <c r="AS274" s="1054"/>
      <c r="AT274" s="1054"/>
      <c r="AU274" s="1054"/>
    </row>
    <row r="275" spans="2:47" s="8" customFormat="1">
      <c r="B275" s="66"/>
      <c r="C275" s="4"/>
      <c r="D275" s="4"/>
      <c r="E275" s="4"/>
      <c r="F275" s="4"/>
      <c r="G275" s="4"/>
      <c r="H275" s="4"/>
      <c r="I275" s="4"/>
      <c r="J275" s="4"/>
      <c r="K275" s="4"/>
      <c r="M275" s="10"/>
      <c r="N275" s="13"/>
      <c r="P275" s="11"/>
      <c r="Q275" s="11"/>
      <c r="R275" s="11"/>
      <c r="S275" s="13"/>
      <c r="T275" s="13"/>
      <c r="U275" s="13"/>
      <c r="V275" s="13"/>
      <c r="W275" s="1238"/>
      <c r="X275" s="1238"/>
      <c r="Y275" s="1420"/>
      <c r="Z275" s="1420"/>
      <c r="AA275" s="1238"/>
      <c r="AB275" s="1238"/>
      <c r="AC275" s="1238"/>
      <c r="AD275" s="1238"/>
      <c r="AE275" s="1238"/>
      <c r="AF275" s="1054"/>
      <c r="AG275" s="1054"/>
      <c r="AH275" s="1054"/>
      <c r="AI275" s="1054"/>
      <c r="AJ275" s="1054"/>
      <c r="AK275" s="1054"/>
      <c r="AL275" s="1054"/>
      <c r="AM275" s="351"/>
      <c r="AN275" s="351"/>
      <c r="AO275" s="351"/>
      <c r="AP275" s="1054"/>
      <c r="AQ275" s="1054"/>
      <c r="AR275" s="1054"/>
      <c r="AS275" s="1054"/>
      <c r="AT275" s="1054"/>
      <c r="AU275" s="1054"/>
    </row>
    <row r="276" spans="2:47" s="8" customFormat="1">
      <c r="B276" s="66"/>
      <c r="C276" s="4"/>
      <c r="D276" s="4"/>
      <c r="E276" s="4"/>
      <c r="F276" s="4"/>
      <c r="G276" s="4"/>
      <c r="H276" s="4"/>
      <c r="I276" s="4"/>
      <c r="J276" s="4"/>
      <c r="K276" s="4"/>
      <c r="M276" s="10"/>
      <c r="N276" s="13"/>
      <c r="P276" s="11"/>
      <c r="Q276" s="11"/>
      <c r="R276" s="11"/>
      <c r="S276" s="13"/>
      <c r="T276" s="13"/>
      <c r="U276" s="13"/>
      <c r="V276" s="13"/>
      <c r="W276" s="1238"/>
      <c r="X276" s="1238"/>
      <c r="Y276" s="1420"/>
      <c r="Z276" s="1420"/>
      <c r="AA276" s="1238"/>
      <c r="AB276" s="1238"/>
      <c r="AC276" s="1238"/>
      <c r="AD276" s="1238"/>
      <c r="AE276" s="1238"/>
      <c r="AF276" s="1054"/>
      <c r="AG276" s="1054"/>
      <c r="AH276" s="1054"/>
      <c r="AI276" s="1054"/>
      <c r="AJ276" s="1054"/>
      <c r="AK276" s="1054"/>
      <c r="AL276" s="1054"/>
      <c r="AM276" s="351"/>
      <c r="AN276" s="351"/>
      <c r="AO276" s="351"/>
      <c r="AP276" s="1054"/>
      <c r="AQ276" s="1054"/>
      <c r="AR276" s="1054"/>
      <c r="AS276" s="1054"/>
      <c r="AT276" s="1054"/>
      <c r="AU276" s="1054"/>
    </row>
    <row r="277" spans="2:47" s="8" customFormat="1">
      <c r="B277" s="66"/>
      <c r="C277" s="4"/>
      <c r="D277" s="4"/>
      <c r="E277" s="4"/>
      <c r="F277" s="4"/>
      <c r="G277" s="4"/>
      <c r="H277" s="4"/>
      <c r="I277" s="4"/>
      <c r="J277" s="4"/>
      <c r="K277" s="4"/>
      <c r="M277" s="10"/>
      <c r="N277" s="13"/>
      <c r="P277" s="11"/>
      <c r="Q277" s="11"/>
      <c r="R277" s="11"/>
      <c r="S277" s="13"/>
      <c r="T277" s="13"/>
      <c r="U277" s="13"/>
      <c r="V277" s="13"/>
      <c r="W277" s="1238"/>
      <c r="X277" s="1238"/>
      <c r="Y277" s="1420"/>
      <c r="Z277" s="1420"/>
      <c r="AA277" s="1238"/>
      <c r="AB277" s="1238"/>
      <c r="AC277" s="1238"/>
      <c r="AD277" s="1238"/>
      <c r="AE277" s="1238"/>
      <c r="AF277" s="1054"/>
      <c r="AG277" s="1054"/>
      <c r="AH277" s="1054"/>
      <c r="AI277" s="1054"/>
      <c r="AJ277" s="1054"/>
      <c r="AK277" s="1054"/>
      <c r="AL277" s="1054"/>
      <c r="AM277" s="351"/>
      <c r="AN277" s="351"/>
      <c r="AO277" s="351"/>
      <c r="AP277" s="1054"/>
      <c r="AQ277" s="1054"/>
      <c r="AR277" s="1054"/>
      <c r="AS277" s="1054"/>
      <c r="AT277" s="1054"/>
      <c r="AU277" s="1054"/>
    </row>
    <row r="278" spans="2:47" s="8" customFormat="1">
      <c r="B278" s="66"/>
      <c r="C278" s="4"/>
      <c r="D278" s="4"/>
      <c r="E278" s="4"/>
      <c r="F278" s="4"/>
      <c r="G278" s="4"/>
      <c r="H278" s="4"/>
      <c r="I278" s="4"/>
      <c r="J278" s="4"/>
      <c r="K278" s="4"/>
      <c r="M278" s="10"/>
      <c r="N278" s="13"/>
      <c r="P278" s="11"/>
      <c r="Q278" s="11"/>
      <c r="R278" s="11"/>
      <c r="S278" s="13"/>
      <c r="T278" s="13"/>
      <c r="U278" s="13"/>
      <c r="V278" s="13"/>
      <c r="W278" s="1238"/>
      <c r="X278" s="1238"/>
      <c r="Y278" s="1420"/>
      <c r="Z278" s="1420"/>
      <c r="AA278" s="1238"/>
      <c r="AB278" s="1238"/>
      <c r="AC278" s="1238"/>
      <c r="AD278" s="1238"/>
      <c r="AE278" s="1238"/>
      <c r="AF278" s="1054"/>
      <c r="AG278" s="1054"/>
      <c r="AH278" s="1054"/>
      <c r="AI278" s="1054"/>
      <c r="AJ278" s="1054"/>
      <c r="AK278" s="1054"/>
      <c r="AL278" s="1054"/>
      <c r="AM278" s="351"/>
      <c r="AN278" s="351"/>
      <c r="AO278" s="351"/>
      <c r="AP278" s="1054"/>
      <c r="AQ278" s="1054"/>
      <c r="AR278" s="1054"/>
      <c r="AS278" s="1054"/>
      <c r="AT278" s="1054"/>
      <c r="AU278" s="1054"/>
    </row>
    <row r="279" spans="2:47" s="8" customFormat="1">
      <c r="B279" s="66"/>
      <c r="C279" s="4"/>
      <c r="D279" s="4"/>
      <c r="E279" s="4"/>
      <c r="F279" s="4"/>
      <c r="G279" s="4"/>
      <c r="H279" s="4"/>
      <c r="I279" s="4"/>
      <c r="J279" s="4"/>
      <c r="K279" s="4"/>
      <c r="M279" s="10"/>
      <c r="N279" s="13"/>
      <c r="P279" s="11"/>
      <c r="Q279" s="11"/>
      <c r="R279" s="11"/>
      <c r="S279" s="13"/>
      <c r="T279" s="13"/>
      <c r="U279" s="13"/>
      <c r="V279" s="13"/>
      <c r="W279" s="1238"/>
      <c r="X279" s="1238"/>
      <c r="Y279" s="1420"/>
      <c r="Z279" s="1420"/>
      <c r="AA279" s="1238"/>
      <c r="AB279" s="1238"/>
      <c r="AC279" s="1238"/>
      <c r="AD279" s="1238"/>
      <c r="AE279" s="1238"/>
      <c r="AF279" s="1054"/>
      <c r="AG279" s="1054"/>
      <c r="AH279" s="1054"/>
      <c r="AI279" s="1054"/>
      <c r="AJ279" s="1054"/>
      <c r="AK279" s="1054"/>
      <c r="AL279" s="1054"/>
      <c r="AM279" s="351"/>
      <c r="AN279" s="351"/>
      <c r="AO279" s="351"/>
      <c r="AP279" s="1054"/>
      <c r="AQ279" s="1054"/>
      <c r="AR279" s="1054"/>
      <c r="AS279" s="1054"/>
      <c r="AT279" s="1054"/>
      <c r="AU279" s="1054"/>
    </row>
    <row r="280" spans="2:47" s="8" customFormat="1">
      <c r="B280" s="66"/>
      <c r="C280" s="4"/>
      <c r="D280" s="4"/>
      <c r="E280" s="4"/>
      <c r="F280" s="4"/>
      <c r="G280" s="4"/>
      <c r="H280" s="4"/>
      <c r="I280" s="4"/>
      <c r="J280" s="4"/>
      <c r="K280" s="4"/>
      <c r="M280" s="10"/>
      <c r="N280" s="13"/>
      <c r="P280" s="11"/>
      <c r="Q280" s="11"/>
      <c r="R280" s="11"/>
      <c r="S280" s="13"/>
      <c r="T280" s="13"/>
      <c r="U280" s="13"/>
      <c r="V280" s="13"/>
      <c r="W280" s="1238"/>
      <c r="X280" s="1238"/>
      <c r="Y280" s="1420"/>
      <c r="Z280" s="1420"/>
      <c r="AA280" s="1238"/>
      <c r="AB280" s="1238"/>
      <c r="AC280" s="1238"/>
      <c r="AD280" s="1238"/>
      <c r="AE280" s="1238"/>
      <c r="AF280" s="1054"/>
      <c r="AG280" s="1054"/>
      <c r="AH280" s="1054"/>
      <c r="AI280" s="1054"/>
      <c r="AJ280" s="1054"/>
      <c r="AK280" s="1054"/>
      <c r="AL280" s="1054"/>
      <c r="AM280" s="351"/>
      <c r="AN280" s="351"/>
      <c r="AO280" s="351"/>
      <c r="AP280" s="1054"/>
      <c r="AQ280" s="1054"/>
      <c r="AR280" s="1054"/>
      <c r="AS280" s="1054"/>
      <c r="AT280" s="1054"/>
      <c r="AU280" s="1054"/>
    </row>
    <row r="281" spans="2:47" s="8" customFormat="1">
      <c r="B281" s="66"/>
      <c r="C281" s="4"/>
      <c r="D281" s="4"/>
      <c r="E281" s="4"/>
      <c r="F281" s="4"/>
      <c r="G281" s="4"/>
      <c r="H281" s="4"/>
      <c r="I281" s="4"/>
      <c r="J281" s="4"/>
      <c r="K281" s="4"/>
      <c r="M281" s="10"/>
      <c r="N281" s="13"/>
      <c r="P281" s="11"/>
      <c r="Q281" s="11"/>
      <c r="R281" s="11"/>
      <c r="S281" s="13"/>
      <c r="T281" s="13"/>
      <c r="U281" s="13"/>
      <c r="V281" s="13"/>
      <c r="W281" s="1238"/>
      <c r="X281" s="1238"/>
      <c r="Y281" s="1420"/>
      <c r="Z281" s="1420"/>
      <c r="AA281" s="1238"/>
      <c r="AB281" s="1238"/>
      <c r="AC281" s="1238"/>
      <c r="AD281" s="1238"/>
      <c r="AE281" s="1238"/>
      <c r="AF281" s="1054"/>
      <c r="AG281" s="1054"/>
      <c r="AH281" s="1054"/>
      <c r="AI281" s="1054"/>
      <c r="AJ281" s="1054"/>
      <c r="AK281" s="1054"/>
      <c r="AL281" s="1054"/>
      <c r="AM281" s="351"/>
      <c r="AN281" s="351"/>
      <c r="AO281" s="351"/>
      <c r="AP281" s="1054"/>
      <c r="AQ281" s="1054"/>
      <c r="AR281" s="1054"/>
      <c r="AS281" s="1054"/>
      <c r="AT281" s="1054"/>
      <c r="AU281" s="1054"/>
    </row>
    <row r="282" spans="2:47" s="8" customFormat="1">
      <c r="B282" s="66"/>
      <c r="C282" s="4"/>
      <c r="D282" s="4"/>
      <c r="E282" s="4"/>
      <c r="F282" s="4"/>
      <c r="G282" s="4"/>
      <c r="H282" s="4"/>
      <c r="I282" s="4"/>
      <c r="J282" s="4"/>
      <c r="K282" s="4"/>
      <c r="M282" s="10"/>
      <c r="N282" s="13"/>
      <c r="P282" s="11"/>
      <c r="Q282" s="11"/>
      <c r="R282" s="11"/>
      <c r="S282" s="13"/>
      <c r="T282" s="13"/>
      <c r="U282" s="13"/>
      <c r="V282" s="13"/>
      <c r="W282" s="1238"/>
      <c r="X282" s="1238"/>
      <c r="Y282" s="1420"/>
      <c r="Z282" s="1420"/>
      <c r="AA282" s="1238"/>
      <c r="AB282" s="1238"/>
      <c r="AC282" s="1238"/>
      <c r="AD282" s="1238"/>
      <c r="AE282" s="1238"/>
      <c r="AF282" s="1054"/>
      <c r="AG282" s="1054"/>
      <c r="AH282" s="1054"/>
      <c r="AI282" s="1054"/>
      <c r="AJ282" s="1054"/>
      <c r="AK282" s="1054"/>
      <c r="AL282" s="1054"/>
      <c r="AM282" s="351"/>
      <c r="AN282" s="351"/>
      <c r="AO282" s="351"/>
      <c r="AP282" s="1054"/>
      <c r="AQ282" s="1054"/>
      <c r="AR282" s="1054"/>
      <c r="AS282" s="1054"/>
      <c r="AT282" s="1054"/>
      <c r="AU282" s="1054"/>
    </row>
    <row r="283" spans="2:47" s="8" customFormat="1">
      <c r="B283" s="66"/>
      <c r="C283" s="4"/>
      <c r="D283" s="4"/>
      <c r="E283" s="4"/>
      <c r="F283" s="4"/>
      <c r="G283" s="4"/>
      <c r="H283" s="4"/>
      <c r="I283" s="4"/>
      <c r="J283" s="4"/>
      <c r="K283" s="4"/>
      <c r="M283" s="10"/>
      <c r="N283" s="13"/>
      <c r="P283" s="11"/>
      <c r="Q283" s="11"/>
      <c r="R283" s="11"/>
      <c r="S283" s="13"/>
      <c r="T283" s="13"/>
      <c r="U283" s="13"/>
      <c r="V283" s="13"/>
      <c r="W283" s="1238"/>
      <c r="X283" s="1238"/>
      <c r="Y283" s="1420"/>
      <c r="Z283" s="1420"/>
      <c r="AA283" s="1238"/>
      <c r="AB283" s="1238"/>
      <c r="AC283" s="1238"/>
      <c r="AD283" s="1238"/>
      <c r="AE283" s="1238"/>
      <c r="AF283" s="1054"/>
      <c r="AG283" s="1054"/>
      <c r="AH283" s="1054"/>
      <c r="AI283" s="1054"/>
      <c r="AJ283" s="1054"/>
      <c r="AK283" s="1054"/>
      <c r="AL283" s="1054"/>
      <c r="AM283" s="351"/>
      <c r="AN283" s="351"/>
      <c r="AO283" s="351"/>
      <c r="AP283" s="1054"/>
      <c r="AQ283" s="1054"/>
      <c r="AR283" s="1054"/>
      <c r="AS283" s="1054"/>
      <c r="AT283" s="1054"/>
      <c r="AU283" s="1054"/>
    </row>
    <row r="284" spans="2:47" s="8" customFormat="1">
      <c r="B284" s="66"/>
      <c r="C284" s="4"/>
      <c r="D284" s="4"/>
      <c r="E284" s="4"/>
      <c r="F284" s="4"/>
      <c r="G284" s="4"/>
      <c r="H284" s="4"/>
      <c r="I284" s="4"/>
      <c r="J284" s="4"/>
      <c r="K284" s="4"/>
      <c r="M284" s="10"/>
      <c r="N284" s="13"/>
      <c r="P284" s="11"/>
      <c r="Q284" s="11"/>
      <c r="R284" s="11"/>
      <c r="S284" s="13"/>
      <c r="T284" s="13"/>
      <c r="U284" s="13"/>
      <c r="V284" s="13"/>
      <c r="W284" s="1238"/>
      <c r="X284" s="1238"/>
      <c r="Y284" s="1420"/>
      <c r="Z284" s="1420"/>
      <c r="AA284" s="1238"/>
      <c r="AB284" s="1238"/>
      <c r="AC284" s="1238"/>
      <c r="AD284" s="1238"/>
      <c r="AE284" s="1238"/>
      <c r="AF284" s="1054"/>
      <c r="AG284" s="1054"/>
      <c r="AH284" s="1054"/>
      <c r="AI284" s="1054"/>
      <c r="AJ284" s="1054"/>
      <c r="AK284" s="1054"/>
      <c r="AL284" s="1054"/>
      <c r="AM284" s="351"/>
      <c r="AN284" s="351"/>
      <c r="AO284" s="351"/>
      <c r="AP284" s="1054"/>
      <c r="AQ284" s="1054"/>
      <c r="AR284" s="1054"/>
      <c r="AS284" s="1054"/>
      <c r="AT284" s="1054"/>
      <c r="AU284" s="1054"/>
    </row>
    <row r="285" spans="2:47" s="8" customFormat="1">
      <c r="B285" s="66"/>
      <c r="C285" s="4"/>
      <c r="D285" s="4"/>
      <c r="E285" s="4"/>
      <c r="F285" s="4"/>
      <c r="G285" s="4"/>
      <c r="H285" s="4"/>
      <c r="I285" s="4"/>
      <c r="J285" s="4"/>
      <c r="K285" s="4"/>
      <c r="M285" s="10"/>
      <c r="N285" s="13"/>
      <c r="P285" s="11"/>
      <c r="Q285" s="11"/>
      <c r="R285" s="11"/>
      <c r="S285" s="13"/>
      <c r="T285" s="13"/>
      <c r="U285" s="13"/>
      <c r="V285" s="13"/>
      <c r="W285" s="1238"/>
      <c r="X285" s="1238"/>
      <c r="Y285" s="1420"/>
      <c r="Z285" s="1420"/>
      <c r="AA285" s="1238"/>
      <c r="AB285" s="1238"/>
      <c r="AC285" s="1238"/>
      <c r="AD285" s="1238"/>
      <c r="AE285" s="1238"/>
      <c r="AF285" s="1054"/>
      <c r="AG285" s="1054"/>
      <c r="AH285" s="1054"/>
      <c r="AI285" s="1054"/>
      <c r="AJ285" s="1054"/>
      <c r="AK285" s="1054"/>
      <c r="AL285" s="1054"/>
      <c r="AM285" s="351"/>
      <c r="AN285" s="351"/>
      <c r="AO285" s="351"/>
      <c r="AP285" s="1054"/>
      <c r="AQ285" s="1054"/>
      <c r="AR285" s="1054"/>
      <c r="AS285" s="1054"/>
      <c r="AT285" s="1054"/>
      <c r="AU285" s="1054"/>
    </row>
    <row r="286" spans="2:47" s="8" customFormat="1">
      <c r="B286" s="66"/>
      <c r="C286" s="4"/>
      <c r="D286" s="4"/>
      <c r="E286" s="4"/>
      <c r="F286" s="4"/>
      <c r="G286" s="4"/>
      <c r="H286" s="4"/>
      <c r="I286" s="4"/>
      <c r="J286" s="4"/>
      <c r="K286" s="4"/>
      <c r="M286" s="10"/>
      <c r="N286" s="13"/>
      <c r="P286" s="11"/>
      <c r="Q286" s="11"/>
      <c r="R286" s="11"/>
      <c r="S286" s="13"/>
      <c r="T286" s="13"/>
      <c r="U286" s="13"/>
      <c r="V286" s="13"/>
      <c r="W286" s="1238"/>
      <c r="X286" s="1238"/>
      <c r="Y286" s="1420"/>
      <c r="Z286" s="1420"/>
      <c r="AA286" s="1238"/>
      <c r="AB286" s="1238"/>
      <c r="AC286" s="1238"/>
      <c r="AD286" s="1238"/>
      <c r="AE286" s="1238"/>
      <c r="AF286" s="1054"/>
      <c r="AG286" s="1054"/>
      <c r="AH286" s="1054"/>
      <c r="AI286" s="1054"/>
      <c r="AJ286" s="1054"/>
      <c r="AK286" s="1054"/>
      <c r="AL286" s="1054"/>
      <c r="AM286" s="351"/>
      <c r="AN286" s="351"/>
      <c r="AO286" s="351"/>
      <c r="AP286" s="1054"/>
      <c r="AQ286" s="1054"/>
      <c r="AR286" s="1054"/>
      <c r="AS286" s="1054"/>
      <c r="AT286" s="1054"/>
      <c r="AU286" s="1054"/>
    </row>
    <row r="287" spans="2:47" s="8" customFormat="1">
      <c r="B287" s="66"/>
      <c r="C287" s="4"/>
      <c r="D287" s="4"/>
      <c r="E287" s="4"/>
      <c r="F287" s="4"/>
      <c r="G287" s="4"/>
      <c r="H287" s="4"/>
      <c r="I287" s="4"/>
      <c r="J287" s="4"/>
      <c r="K287" s="4"/>
      <c r="M287" s="10"/>
      <c r="N287" s="13"/>
      <c r="P287" s="11"/>
      <c r="Q287" s="11"/>
      <c r="R287" s="11"/>
      <c r="S287" s="13"/>
      <c r="T287" s="13"/>
      <c r="U287" s="13"/>
      <c r="V287" s="13"/>
      <c r="W287" s="1238"/>
      <c r="X287" s="1238"/>
      <c r="Y287" s="1420"/>
      <c r="Z287" s="1420"/>
      <c r="AA287" s="1238"/>
      <c r="AB287" s="1238"/>
      <c r="AC287" s="1238"/>
      <c r="AD287" s="1238"/>
      <c r="AE287" s="1238"/>
      <c r="AF287" s="1054"/>
      <c r="AG287" s="1054"/>
      <c r="AH287" s="1054"/>
      <c r="AI287" s="1054"/>
      <c r="AJ287" s="1054"/>
      <c r="AK287" s="1054"/>
      <c r="AL287" s="1054"/>
      <c r="AM287" s="351"/>
      <c r="AN287" s="351"/>
      <c r="AO287" s="351"/>
      <c r="AP287" s="1054"/>
      <c r="AQ287" s="1054"/>
      <c r="AR287" s="1054"/>
      <c r="AS287" s="1054"/>
      <c r="AT287" s="1054"/>
      <c r="AU287" s="1054"/>
    </row>
    <row r="288" spans="2:47" s="8" customFormat="1">
      <c r="B288" s="66"/>
      <c r="C288" s="4"/>
      <c r="D288" s="4"/>
      <c r="E288" s="4"/>
      <c r="F288" s="4"/>
      <c r="G288" s="4"/>
      <c r="H288" s="4"/>
      <c r="I288" s="4"/>
      <c r="J288" s="4"/>
      <c r="K288" s="4"/>
      <c r="M288" s="10"/>
      <c r="N288" s="13"/>
      <c r="P288" s="11"/>
      <c r="Q288" s="11"/>
      <c r="R288" s="11"/>
      <c r="S288" s="13"/>
      <c r="T288" s="13"/>
      <c r="U288" s="13"/>
      <c r="V288" s="13"/>
      <c r="W288" s="1238"/>
      <c r="X288" s="1238"/>
      <c r="Y288" s="1420"/>
      <c r="Z288" s="1420"/>
      <c r="AA288" s="1238"/>
      <c r="AB288" s="1238"/>
      <c r="AC288" s="1238"/>
      <c r="AD288" s="1238"/>
      <c r="AE288" s="1238"/>
      <c r="AF288" s="1054"/>
      <c r="AG288" s="1054"/>
      <c r="AH288" s="1054"/>
      <c r="AI288" s="1054"/>
      <c r="AJ288" s="1054"/>
      <c r="AK288" s="1054"/>
      <c r="AL288" s="1054"/>
      <c r="AM288" s="351"/>
      <c r="AN288" s="351"/>
      <c r="AO288" s="351"/>
      <c r="AP288" s="1054"/>
      <c r="AQ288" s="1054"/>
      <c r="AR288" s="1054"/>
      <c r="AS288" s="1054"/>
      <c r="AT288" s="1054"/>
      <c r="AU288" s="1054"/>
    </row>
    <row r="289" spans="2:47" s="8" customFormat="1">
      <c r="B289" s="66"/>
      <c r="C289" s="4"/>
      <c r="D289" s="4"/>
      <c r="E289" s="4"/>
      <c r="F289" s="4"/>
      <c r="G289" s="4"/>
      <c r="H289" s="4"/>
      <c r="I289" s="4"/>
      <c r="J289" s="4"/>
      <c r="K289" s="4"/>
      <c r="M289" s="10"/>
      <c r="N289" s="13"/>
      <c r="P289" s="11"/>
      <c r="Q289" s="11"/>
      <c r="R289" s="11"/>
      <c r="S289" s="13"/>
      <c r="T289" s="13"/>
      <c r="U289" s="13"/>
      <c r="V289" s="13"/>
      <c r="W289" s="1238"/>
      <c r="X289" s="1238"/>
      <c r="Y289" s="1420"/>
      <c r="Z289" s="1420"/>
      <c r="AA289" s="1238"/>
      <c r="AB289" s="1238"/>
      <c r="AC289" s="1238"/>
      <c r="AD289" s="1238"/>
      <c r="AE289" s="1238"/>
      <c r="AF289" s="1054"/>
      <c r="AG289" s="1054"/>
      <c r="AH289" s="1054"/>
      <c r="AI289" s="1054"/>
      <c r="AJ289" s="1054"/>
      <c r="AK289" s="1054"/>
      <c r="AL289" s="1054"/>
      <c r="AM289" s="351"/>
      <c r="AN289" s="351"/>
      <c r="AO289" s="351"/>
      <c r="AP289" s="1054"/>
      <c r="AQ289" s="1054"/>
      <c r="AR289" s="1054"/>
      <c r="AS289" s="1054"/>
      <c r="AT289" s="1054"/>
      <c r="AU289" s="1054"/>
    </row>
    <row r="290" spans="2:47" s="8" customFormat="1">
      <c r="B290" s="66"/>
      <c r="C290" s="4"/>
      <c r="D290" s="4"/>
      <c r="E290" s="4"/>
      <c r="F290" s="4"/>
      <c r="G290" s="4"/>
      <c r="H290" s="4"/>
      <c r="I290" s="4"/>
      <c r="J290" s="4"/>
      <c r="K290" s="4"/>
      <c r="M290" s="10"/>
      <c r="N290" s="13"/>
      <c r="P290" s="11"/>
      <c r="Q290" s="11"/>
      <c r="R290" s="11"/>
      <c r="S290" s="13"/>
      <c r="T290" s="13"/>
      <c r="U290" s="13"/>
      <c r="V290" s="13"/>
      <c r="W290" s="1238"/>
      <c r="X290" s="1238"/>
      <c r="Y290" s="1420"/>
      <c r="Z290" s="1420"/>
      <c r="AA290" s="1238"/>
      <c r="AB290" s="1238"/>
      <c r="AC290" s="1238"/>
      <c r="AD290" s="1238"/>
      <c r="AE290" s="1238"/>
      <c r="AF290" s="1054"/>
      <c r="AG290" s="1054"/>
      <c r="AH290" s="1054"/>
      <c r="AI290" s="1054"/>
      <c r="AJ290" s="1054"/>
      <c r="AK290" s="1054"/>
      <c r="AL290" s="1054"/>
      <c r="AM290" s="351"/>
      <c r="AN290" s="351"/>
      <c r="AO290" s="351"/>
      <c r="AP290" s="1054"/>
      <c r="AQ290" s="1054"/>
      <c r="AR290" s="1054"/>
      <c r="AS290" s="1054"/>
      <c r="AT290" s="1054"/>
      <c r="AU290" s="1054"/>
    </row>
    <row r="291" spans="2:47" s="8" customFormat="1">
      <c r="B291" s="66"/>
      <c r="C291" s="4"/>
      <c r="D291" s="4"/>
      <c r="E291" s="4"/>
      <c r="F291" s="4"/>
      <c r="G291" s="4"/>
      <c r="H291" s="4"/>
      <c r="I291" s="4"/>
      <c r="J291" s="4"/>
      <c r="K291" s="4"/>
      <c r="M291" s="10"/>
      <c r="N291" s="13"/>
      <c r="P291" s="11"/>
      <c r="Q291" s="11"/>
      <c r="R291" s="11"/>
      <c r="S291" s="13"/>
      <c r="T291" s="13"/>
      <c r="U291" s="13"/>
      <c r="V291" s="13"/>
      <c r="W291" s="1238"/>
      <c r="X291" s="1238"/>
      <c r="Y291" s="1420"/>
      <c r="Z291" s="1420"/>
      <c r="AA291" s="1238"/>
      <c r="AB291" s="1238"/>
      <c r="AC291" s="1238"/>
      <c r="AD291" s="1238"/>
      <c r="AE291" s="1238"/>
      <c r="AF291" s="1054"/>
      <c r="AG291" s="1054"/>
      <c r="AH291" s="1054"/>
      <c r="AI291" s="1054"/>
      <c r="AJ291" s="1054"/>
      <c r="AK291" s="1054"/>
      <c r="AL291" s="1054"/>
      <c r="AM291" s="351"/>
      <c r="AN291" s="351"/>
      <c r="AO291" s="351"/>
      <c r="AP291" s="1054"/>
      <c r="AQ291" s="1054"/>
      <c r="AR291" s="1054"/>
      <c r="AS291" s="1054"/>
      <c r="AT291" s="1054"/>
      <c r="AU291" s="1054"/>
    </row>
    <row r="292" spans="2:47" s="8" customFormat="1">
      <c r="B292" s="66"/>
      <c r="C292" s="4"/>
      <c r="D292" s="4"/>
      <c r="E292" s="4"/>
      <c r="F292" s="4"/>
      <c r="G292" s="4"/>
      <c r="H292" s="4"/>
      <c r="I292" s="4"/>
      <c r="J292" s="4"/>
      <c r="K292" s="4"/>
      <c r="M292" s="10"/>
      <c r="N292" s="13"/>
      <c r="P292" s="11"/>
      <c r="Q292" s="11"/>
      <c r="R292" s="11"/>
      <c r="S292" s="13"/>
      <c r="T292" s="13"/>
      <c r="U292" s="13"/>
      <c r="V292" s="13"/>
      <c r="W292" s="1238"/>
      <c r="X292" s="1238"/>
      <c r="Y292" s="1420"/>
      <c r="Z292" s="1420"/>
      <c r="AA292" s="1238"/>
      <c r="AB292" s="1238"/>
      <c r="AC292" s="1238"/>
      <c r="AD292" s="1238"/>
      <c r="AE292" s="1238"/>
      <c r="AF292" s="1054"/>
      <c r="AG292" s="1054"/>
      <c r="AH292" s="1054"/>
      <c r="AI292" s="1054"/>
      <c r="AJ292" s="1054"/>
      <c r="AK292" s="1054"/>
      <c r="AL292" s="1054"/>
      <c r="AM292" s="351"/>
      <c r="AN292" s="351"/>
      <c r="AO292" s="351"/>
      <c r="AP292" s="1054"/>
      <c r="AQ292" s="1054"/>
      <c r="AR292" s="1054"/>
      <c r="AS292" s="1054"/>
      <c r="AT292" s="1054"/>
      <c r="AU292" s="1054"/>
    </row>
    <row r="293" spans="2:47" s="8" customFormat="1">
      <c r="B293" s="66"/>
      <c r="C293" s="4"/>
      <c r="D293" s="4"/>
      <c r="E293" s="4"/>
      <c r="F293" s="4"/>
      <c r="G293" s="4"/>
      <c r="H293" s="4"/>
      <c r="I293" s="4"/>
      <c r="J293" s="4"/>
      <c r="K293" s="4"/>
      <c r="M293" s="10"/>
      <c r="N293" s="13"/>
      <c r="P293" s="11"/>
      <c r="Q293" s="11"/>
      <c r="R293" s="11"/>
      <c r="S293" s="13"/>
      <c r="T293" s="13"/>
      <c r="U293" s="13"/>
      <c r="V293" s="13"/>
      <c r="W293" s="1238"/>
      <c r="X293" s="1238"/>
      <c r="Y293" s="1420"/>
      <c r="Z293" s="1420"/>
      <c r="AA293" s="1238"/>
      <c r="AB293" s="1238"/>
      <c r="AC293" s="1238"/>
      <c r="AD293" s="1238"/>
      <c r="AE293" s="1238"/>
      <c r="AF293" s="1054"/>
      <c r="AG293" s="1054"/>
      <c r="AH293" s="1054"/>
      <c r="AI293" s="1054"/>
      <c r="AJ293" s="1054"/>
      <c r="AK293" s="1054"/>
      <c r="AL293" s="1054"/>
      <c r="AM293" s="351"/>
      <c r="AN293" s="351"/>
      <c r="AO293" s="351"/>
      <c r="AP293" s="1054"/>
      <c r="AQ293" s="1054"/>
      <c r="AR293" s="1054"/>
      <c r="AS293" s="1054"/>
      <c r="AT293" s="1054"/>
      <c r="AU293" s="1054"/>
    </row>
    <row r="294" spans="2:47" s="8" customFormat="1">
      <c r="B294" s="66"/>
      <c r="C294" s="4"/>
      <c r="D294" s="4"/>
      <c r="E294" s="4"/>
      <c r="F294" s="4"/>
      <c r="G294" s="4"/>
      <c r="H294" s="4"/>
      <c r="I294" s="4"/>
      <c r="J294" s="4"/>
      <c r="K294" s="4"/>
      <c r="M294" s="10"/>
      <c r="N294" s="13"/>
      <c r="P294" s="11"/>
      <c r="Q294" s="11"/>
      <c r="R294" s="11"/>
      <c r="S294" s="13"/>
      <c r="T294" s="13"/>
      <c r="U294" s="13"/>
      <c r="V294" s="13"/>
      <c r="W294" s="1238"/>
      <c r="X294" s="1238"/>
      <c r="Y294" s="1420"/>
      <c r="Z294" s="1420"/>
      <c r="AA294" s="1238"/>
      <c r="AB294" s="1238"/>
      <c r="AC294" s="1238"/>
      <c r="AD294" s="1238"/>
      <c r="AE294" s="1238"/>
      <c r="AF294" s="1054"/>
      <c r="AG294" s="1054"/>
      <c r="AH294" s="1054"/>
      <c r="AI294" s="1054"/>
      <c r="AJ294" s="1054"/>
      <c r="AK294" s="1054"/>
      <c r="AL294" s="1054"/>
      <c r="AM294" s="351"/>
      <c r="AN294" s="351"/>
      <c r="AO294" s="351"/>
      <c r="AP294" s="1054"/>
      <c r="AQ294" s="1054"/>
      <c r="AR294" s="1054"/>
      <c r="AS294" s="1054"/>
      <c r="AT294" s="1054"/>
      <c r="AU294" s="1054"/>
    </row>
    <row r="295" spans="2:47" s="8" customFormat="1">
      <c r="B295" s="66"/>
      <c r="C295" s="4"/>
      <c r="D295" s="4"/>
      <c r="E295" s="4"/>
      <c r="F295" s="4"/>
      <c r="G295" s="4"/>
      <c r="H295" s="4"/>
      <c r="I295" s="4"/>
      <c r="J295" s="4"/>
      <c r="K295" s="4"/>
      <c r="M295" s="10"/>
      <c r="N295" s="13"/>
      <c r="P295" s="11"/>
      <c r="Q295" s="11"/>
      <c r="R295" s="11"/>
      <c r="S295" s="13"/>
      <c r="T295" s="13"/>
      <c r="U295" s="13"/>
      <c r="V295" s="13"/>
      <c r="W295" s="1238"/>
      <c r="X295" s="1238"/>
      <c r="Y295" s="1420"/>
      <c r="Z295" s="1420"/>
      <c r="AA295" s="1238"/>
      <c r="AB295" s="1238"/>
      <c r="AC295" s="1238"/>
      <c r="AD295" s="1238"/>
      <c r="AE295" s="1238"/>
      <c r="AF295" s="1054"/>
      <c r="AG295" s="1054"/>
      <c r="AH295" s="1054"/>
      <c r="AI295" s="1054"/>
      <c r="AJ295" s="1054"/>
      <c r="AK295" s="1054"/>
      <c r="AL295" s="1054"/>
      <c r="AM295" s="351"/>
      <c r="AN295" s="351"/>
      <c r="AO295" s="351"/>
      <c r="AP295" s="1054"/>
      <c r="AQ295" s="1054"/>
      <c r="AR295" s="1054"/>
      <c r="AS295" s="1054"/>
      <c r="AT295" s="1054"/>
      <c r="AU295" s="1054"/>
    </row>
    <row r="296" spans="2:47" s="8" customFormat="1">
      <c r="B296" s="66"/>
      <c r="C296" s="4"/>
      <c r="D296" s="4"/>
      <c r="E296" s="4"/>
      <c r="F296" s="4"/>
      <c r="G296" s="4"/>
      <c r="H296" s="4"/>
      <c r="I296" s="4"/>
      <c r="J296" s="4"/>
      <c r="K296" s="4"/>
      <c r="M296" s="10"/>
      <c r="N296" s="13"/>
      <c r="P296" s="11"/>
      <c r="Q296" s="11"/>
      <c r="R296" s="11"/>
      <c r="S296" s="13"/>
      <c r="T296" s="13"/>
      <c r="U296" s="13"/>
      <c r="V296" s="13"/>
      <c r="W296" s="1238"/>
      <c r="X296" s="1238"/>
      <c r="Y296" s="1420"/>
      <c r="Z296" s="1420"/>
      <c r="AA296" s="1238"/>
      <c r="AB296" s="1238"/>
      <c r="AC296" s="1238"/>
      <c r="AD296" s="1238"/>
      <c r="AE296" s="1238"/>
      <c r="AF296" s="1054"/>
      <c r="AG296" s="1054"/>
      <c r="AH296" s="1054"/>
      <c r="AI296" s="1054"/>
      <c r="AJ296" s="1054"/>
      <c r="AK296" s="1054"/>
      <c r="AL296" s="1054"/>
      <c r="AM296" s="351"/>
      <c r="AN296" s="351"/>
      <c r="AO296" s="351"/>
      <c r="AP296" s="1054"/>
      <c r="AQ296" s="1054"/>
      <c r="AR296" s="1054"/>
      <c r="AS296" s="1054"/>
      <c r="AT296" s="1054"/>
      <c r="AU296" s="1054"/>
    </row>
    <row r="297" spans="2:47" s="8" customFormat="1">
      <c r="B297" s="66"/>
      <c r="C297" s="4"/>
      <c r="D297" s="4"/>
      <c r="E297" s="4"/>
      <c r="F297" s="4"/>
      <c r="G297" s="4"/>
      <c r="H297" s="4"/>
      <c r="I297" s="4"/>
      <c r="J297" s="4"/>
      <c r="K297" s="4"/>
      <c r="M297" s="10"/>
      <c r="N297" s="13"/>
      <c r="P297" s="11"/>
      <c r="Q297" s="11"/>
      <c r="R297" s="11"/>
      <c r="S297" s="13"/>
      <c r="T297" s="13"/>
      <c r="U297" s="13"/>
      <c r="V297" s="13"/>
      <c r="W297" s="1238"/>
      <c r="X297" s="1238"/>
      <c r="Y297" s="1420"/>
      <c r="Z297" s="1420"/>
      <c r="AA297" s="1238"/>
      <c r="AB297" s="1238"/>
      <c r="AC297" s="1238"/>
      <c r="AD297" s="1238"/>
      <c r="AE297" s="1238"/>
      <c r="AF297" s="1054"/>
      <c r="AG297" s="1054"/>
      <c r="AH297" s="1054"/>
      <c r="AI297" s="1054"/>
      <c r="AJ297" s="1054"/>
      <c r="AK297" s="1054"/>
      <c r="AL297" s="1054"/>
      <c r="AM297" s="351"/>
      <c r="AN297" s="351"/>
      <c r="AO297" s="351"/>
      <c r="AP297" s="1054"/>
      <c r="AQ297" s="1054"/>
      <c r="AR297" s="1054"/>
      <c r="AS297" s="1054"/>
      <c r="AT297" s="1054"/>
      <c r="AU297" s="1054"/>
    </row>
    <row r="298" spans="2:47" s="8" customFormat="1">
      <c r="B298" s="66"/>
      <c r="C298" s="4"/>
      <c r="D298" s="4"/>
      <c r="E298" s="4"/>
      <c r="F298" s="4"/>
      <c r="G298" s="4"/>
      <c r="H298" s="4"/>
      <c r="I298" s="4"/>
      <c r="J298" s="4"/>
      <c r="K298" s="4"/>
      <c r="M298" s="10"/>
      <c r="N298" s="13"/>
      <c r="P298" s="11"/>
      <c r="Q298" s="11"/>
      <c r="R298" s="11"/>
      <c r="S298" s="13"/>
      <c r="T298" s="13"/>
      <c r="U298" s="13"/>
      <c r="V298" s="13"/>
      <c r="W298" s="1238"/>
      <c r="X298" s="1238"/>
      <c r="Y298" s="1420"/>
      <c r="Z298" s="1420"/>
      <c r="AA298" s="1238"/>
      <c r="AB298" s="1238"/>
      <c r="AC298" s="1238"/>
      <c r="AD298" s="1238"/>
      <c r="AE298" s="1238"/>
      <c r="AF298" s="1054"/>
      <c r="AG298" s="1054"/>
      <c r="AH298" s="1054"/>
      <c r="AI298" s="1054"/>
      <c r="AJ298" s="1054"/>
      <c r="AK298" s="1054"/>
      <c r="AL298" s="1054"/>
      <c r="AM298" s="351"/>
      <c r="AN298" s="351"/>
      <c r="AO298" s="351"/>
      <c r="AP298" s="1054"/>
      <c r="AQ298" s="1054"/>
      <c r="AR298" s="1054"/>
      <c r="AS298" s="1054"/>
      <c r="AT298" s="1054"/>
      <c r="AU298" s="1054"/>
    </row>
    <row r="299" spans="2:47" s="8" customFormat="1">
      <c r="B299" s="66"/>
      <c r="C299" s="4"/>
      <c r="D299" s="4"/>
      <c r="E299" s="4"/>
      <c r="F299" s="4"/>
      <c r="G299" s="4"/>
      <c r="H299" s="4"/>
      <c r="I299" s="4"/>
      <c r="J299" s="4"/>
      <c r="K299" s="4"/>
      <c r="M299" s="10"/>
      <c r="N299" s="13"/>
      <c r="P299" s="11"/>
      <c r="Q299" s="11"/>
      <c r="R299" s="11"/>
      <c r="S299" s="13"/>
      <c r="T299" s="13"/>
      <c r="U299" s="13"/>
      <c r="V299" s="13"/>
      <c r="W299" s="1238"/>
      <c r="X299" s="1238"/>
      <c r="Y299" s="1420"/>
      <c r="Z299" s="1420"/>
      <c r="AA299" s="1238"/>
      <c r="AB299" s="1238"/>
      <c r="AC299" s="1238"/>
      <c r="AD299" s="1238"/>
      <c r="AE299" s="1238"/>
      <c r="AF299" s="1054"/>
      <c r="AG299" s="1054"/>
      <c r="AH299" s="1054"/>
      <c r="AI299" s="1054"/>
      <c r="AJ299" s="1054"/>
      <c r="AK299" s="1054"/>
      <c r="AL299" s="1054"/>
      <c r="AM299" s="351"/>
      <c r="AN299" s="351"/>
      <c r="AO299" s="351"/>
      <c r="AP299" s="1054"/>
      <c r="AQ299" s="1054"/>
      <c r="AR299" s="1054"/>
      <c r="AS299" s="1054"/>
      <c r="AT299" s="1054"/>
      <c r="AU299" s="1054"/>
    </row>
    <row r="300" spans="2:47" s="8" customFormat="1">
      <c r="B300" s="66"/>
      <c r="C300" s="4"/>
      <c r="D300" s="4"/>
      <c r="E300" s="4"/>
      <c r="F300" s="4"/>
      <c r="G300" s="4"/>
      <c r="H300" s="4"/>
      <c r="I300" s="4"/>
      <c r="J300" s="4"/>
      <c r="K300" s="4"/>
      <c r="M300" s="10"/>
      <c r="N300" s="13"/>
      <c r="P300" s="11"/>
      <c r="Q300" s="11"/>
      <c r="R300" s="11"/>
      <c r="S300" s="13"/>
      <c r="T300" s="13"/>
      <c r="U300" s="13"/>
      <c r="V300" s="13"/>
      <c r="W300" s="1238"/>
      <c r="X300" s="1238"/>
      <c r="Y300" s="1420"/>
      <c r="Z300" s="1420"/>
      <c r="AA300" s="1238"/>
      <c r="AB300" s="1238"/>
      <c r="AC300" s="1238"/>
      <c r="AD300" s="1238"/>
      <c r="AE300" s="1238"/>
      <c r="AF300" s="1054"/>
      <c r="AG300" s="1054"/>
      <c r="AH300" s="1054"/>
      <c r="AI300" s="1054"/>
      <c r="AJ300" s="1054"/>
      <c r="AK300" s="1054"/>
      <c r="AL300" s="1054"/>
      <c r="AM300" s="351"/>
      <c r="AN300" s="351"/>
      <c r="AO300" s="351"/>
      <c r="AP300" s="1054"/>
      <c r="AQ300" s="1054"/>
      <c r="AR300" s="1054"/>
      <c r="AS300" s="1054"/>
      <c r="AT300" s="1054"/>
      <c r="AU300" s="1054"/>
    </row>
    <row r="301" spans="2:47" s="8" customFormat="1">
      <c r="B301" s="66"/>
      <c r="C301" s="4"/>
      <c r="D301" s="4"/>
      <c r="E301" s="4"/>
      <c r="F301" s="4"/>
      <c r="G301" s="4"/>
      <c r="H301" s="4"/>
      <c r="I301" s="4"/>
      <c r="J301" s="4"/>
      <c r="K301" s="4"/>
      <c r="M301" s="10"/>
      <c r="N301" s="13"/>
      <c r="P301" s="11"/>
      <c r="Q301" s="11"/>
      <c r="R301" s="11"/>
      <c r="S301" s="13"/>
      <c r="T301" s="13"/>
      <c r="U301" s="13"/>
      <c r="V301" s="13"/>
      <c r="W301" s="1238"/>
      <c r="X301" s="1238"/>
      <c r="Y301" s="1420"/>
      <c r="Z301" s="1420"/>
      <c r="AA301" s="1238"/>
      <c r="AB301" s="1238"/>
      <c r="AC301" s="1238"/>
      <c r="AD301" s="1238"/>
      <c r="AE301" s="1238"/>
      <c r="AF301" s="1054"/>
      <c r="AG301" s="1054"/>
      <c r="AH301" s="1054"/>
      <c r="AI301" s="1054"/>
      <c r="AJ301" s="1054"/>
      <c r="AK301" s="1054"/>
      <c r="AL301" s="1054"/>
      <c r="AM301" s="351"/>
      <c r="AN301" s="351"/>
      <c r="AO301" s="351"/>
      <c r="AP301" s="1054"/>
      <c r="AQ301" s="1054"/>
      <c r="AR301" s="1054"/>
      <c r="AS301" s="1054"/>
      <c r="AT301" s="1054"/>
      <c r="AU301" s="1054"/>
    </row>
    <row r="302" spans="2:47" s="8" customFormat="1">
      <c r="B302" s="66"/>
      <c r="C302" s="4"/>
      <c r="D302" s="4"/>
      <c r="E302" s="4"/>
      <c r="F302" s="4"/>
      <c r="G302" s="4"/>
      <c r="H302" s="4"/>
      <c r="I302" s="4"/>
      <c r="J302" s="4"/>
      <c r="K302" s="4"/>
      <c r="M302" s="10"/>
      <c r="N302" s="13"/>
      <c r="P302" s="11"/>
      <c r="Q302" s="11"/>
      <c r="R302" s="11"/>
      <c r="S302" s="13"/>
      <c r="T302" s="13"/>
      <c r="U302" s="13"/>
      <c r="V302" s="13"/>
      <c r="W302" s="1238"/>
      <c r="X302" s="1238"/>
      <c r="Y302" s="1420"/>
      <c r="Z302" s="1420"/>
      <c r="AA302" s="1238"/>
      <c r="AB302" s="1238"/>
      <c r="AC302" s="1238"/>
      <c r="AD302" s="1238"/>
      <c r="AE302" s="1238"/>
      <c r="AF302" s="1054"/>
      <c r="AG302" s="1054"/>
      <c r="AH302" s="1054"/>
      <c r="AI302" s="1054"/>
      <c r="AJ302" s="1054"/>
      <c r="AK302" s="1054"/>
      <c r="AL302" s="1054"/>
      <c r="AM302" s="351"/>
      <c r="AN302" s="351"/>
      <c r="AO302" s="351"/>
      <c r="AP302" s="1054"/>
      <c r="AQ302" s="1054"/>
      <c r="AR302" s="1054"/>
      <c r="AS302" s="1054"/>
      <c r="AT302" s="1054"/>
      <c r="AU302" s="1054"/>
    </row>
    <row r="303" spans="2:47" s="8" customFormat="1">
      <c r="B303" s="66"/>
      <c r="C303" s="4"/>
      <c r="D303" s="4"/>
      <c r="E303" s="4"/>
      <c r="F303" s="4"/>
      <c r="G303" s="4"/>
      <c r="H303" s="4"/>
      <c r="I303" s="4"/>
      <c r="J303" s="4"/>
      <c r="K303" s="4"/>
      <c r="M303" s="10"/>
      <c r="N303" s="13"/>
      <c r="P303" s="11"/>
      <c r="Q303" s="11"/>
      <c r="R303" s="11"/>
      <c r="S303" s="13"/>
      <c r="T303" s="13"/>
      <c r="U303" s="13"/>
      <c r="V303" s="13"/>
      <c r="W303" s="1238"/>
      <c r="X303" s="1238"/>
      <c r="Y303" s="1420"/>
      <c r="Z303" s="1420"/>
      <c r="AA303" s="1238"/>
      <c r="AB303" s="1238"/>
      <c r="AC303" s="1238"/>
      <c r="AD303" s="1238"/>
      <c r="AE303" s="1238"/>
      <c r="AF303" s="1054"/>
      <c r="AG303" s="1054"/>
      <c r="AH303" s="1054"/>
      <c r="AI303" s="1054"/>
      <c r="AJ303" s="1054"/>
      <c r="AK303" s="1054"/>
      <c r="AL303" s="1054"/>
      <c r="AM303" s="351"/>
      <c r="AN303" s="351"/>
      <c r="AO303" s="351"/>
      <c r="AP303" s="1054"/>
      <c r="AQ303" s="1054"/>
      <c r="AR303" s="1054"/>
      <c r="AS303" s="1054"/>
      <c r="AT303" s="1054"/>
      <c r="AU303" s="1054"/>
    </row>
    <row r="304" spans="2:47" s="8" customFormat="1">
      <c r="B304" s="66"/>
      <c r="C304" s="4"/>
      <c r="D304" s="4"/>
      <c r="E304" s="4"/>
      <c r="F304" s="4"/>
      <c r="G304" s="4"/>
      <c r="H304" s="4"/>
      <c r="I304" s="4"/>
      <c r="J304" s="4"/>
      <c r="K304" s="4"/>
      <c r="M304" s="10"/>
      <c r="N304" s="13"/>
      <c r="P304" s="11"/>
      <c r="Q304" s="11"/>
      <c r="R304" s="11"/>
      <c r="S304" s="13"/>
      <c r="T304" s="13"/>
      <c r="U304" s="13"/>
      <c r="V304" s="13"/>
      <c r="W304" s="1238"/>
      <c r="X304" s="1238"/>
      <c r="Y304" s="1420"/>
      <c r="Z304" s="1420"/>
      <c r="AA304" s="1238"/>
      <c r="AB304" s="1238"/>
      <c r="AC304" s="1238"/>
      <c r="AD304" s="1238"/>
      <c r="AE304" s="1238"/>
      <c r="AF304" s="1054"/>
      <c r="AG304" s="1054"/>
      <c r="AH304" s="1054"/>
      <c r="AI304" s="1054"/>
      <c r="AJ304" s="1054"/>
      <c r="AK304" s="1054"/>
      <c r="AL304" s="1054"/>
      <c r="AM304" s="351"/>
      <c r="AN304" s="351"/>
      <c r="AO304" s="351"/>
      <c r="AP304" s="1054"/>
      <c r="AQ304" s="1054"/>
      <c r="AR304" s="1054"/>
      <c r="AS304" s="1054"/>
      <c r="AT304" s="1054"/>
      <c r="AU304" s="1054"/>
    </row>
    <row r="305" spans="2:47" s="8" customFormat="1">
      <c r="B305" s="66"/>
      <c r="C305" s="4"/>
      <c r="D305" s="4"/>
      <c r="E305" s="4"/>
      <c r="F305" s="4"/>
      <c r="G305" s="4"/>
      <c r="H305" s="4"/>
      <c r="I305" s="4"/>
      <c r="J305" s="4"/>
      <c r="K305" s="4"/>
      <c r="M305" s="10"/>
      <c r="N305" s="13"/>
      <c r="P305" s="11"/>
      <c r="Q305" s="11"/>
      <c r="R305" s="11"/>
      <c r="S305" s="13"/>
      <c r="T305" s="13"/>
      <c r="U305" s="13"/>
      <c r="V305" s="13"/>
      <c r="W305" s="1238"/>
      <c r="X305" s="1238"/>
      <c r="Y305" s="1420"/>
      <c r="Z305" s="1420"/>
      <c r="AA305" s="1238"/>
      <c r="AB305" s="1238"/>
      <c r="AC305" s="1238"/>
      <c r="AD305" s="1238"/>
      <c r="AE305" s="1238"/>
      <c r="AF305" s="1054"/>
      <c r="AG305" s="1054"/>
      <c r="AH305" s="1054"/>
      <c r="AI305" s="1054"/>
      <c r="AJ305" s="1054"/>
      <c r="AK305" s="1054"/>
      <c r="AL305" s="1054"/>
      <c r="AM305" s="351"/>
      <c r="AN305" s="351"/>
      <c r="AO305" s="351"/>
      <c r="AP305" s="1054"/>
      <c r="AQ305" s="1054"/>
      <c r="AR305" s="1054"/>
      <c r="AS305" s="1054"/>
      <c r="AT305" s="1054"/>
      <c r="AU305" s="1054"/>
    </row>
    <row r="306" spans="2:47" s="8" customFormat="1">
      <c r="B306" s="66"/>
      <c r="C306" s="4"/>
      <c r="D306" s="4"/>
      <c r="E306" s="4"/>
      <c r="F306" s="4"/>
      <c r="G306" s="4"/>
      <c r="H306" s="4"/>
      <c r="I306" s="4"/>
      <c r="J306" s="4"/>
      <c r="K306" s="4"/>
      <c r="M306" s="10"/>
      <c r="N306" s="13"/>
      <c r="P306" s="11"/>
      <c r="Q306" s="11"/>
      <c r="R306" s="11"/>
      <c r="S306" s="13"/>
      <c r="T306" s="13"/>
      <c r="U306" s="13"/>
      <c r="V306" s="13"/>
      <c r="W306" s="1238"/>
      <c r="X306" s="1238"/>
      <c r="Y306" s="1420"/>
      <c r="Z306" s="1420"/>
      <c r="AA306" s="1238"/>
      <c r="AB306" s="1238"/>
      <c r="AC306" s="1238"/>
      <c r="AD306" s="1238"/>
      <c r="AE306" s="1238"/>
      <c r="AF306" s="1054"/>
      <c r="AG306" s="1054"/>
      <c r="AH306" s="1054"/>
      <c r="AI306" s="1054"/>
      <c r="AJ306" s="1054"/>
      <c r="AK306" s="1054"/>
      <c r="AL306" s="1054"/>
      <c r="AM306" s="351"/>
      <c r="AN306" s="351"/>
      <c r="AO306" s="351"/>
      <c r="AP306" s="1054"/>
      <c r="AQ306" s="1054"/>
      <c r="AR306" s="1054"/>
      <c r="AS306" s="1054"/>
      <c r="AT306" s="1054"/>
      <c r="AU306" s="1054"/>
    </row>
    <row r="307" spans="2:47" s="8" customFormat="1">
      <c r="B307" s="66"/>
      <c r="C307" s="4"/>
      <c r="D307" s="4"/>
      <c r="E307" s="4"/>
      <c r="F307" s="4"/>
      <c r="G307" s="4"/>
      <c r="H307" s="4"/>
      <c r="I307" s="4"/>
      <c r="J307" s="4"/>
      <c r="K307" s="4"/>
      <c r="M307" s="10"/>
      <c r="N307" s="13"/>
      <c r="P307" s="11"/>
      <c r="Q307" s="11"/>
      <c r="R307" s="11"/>
      <c r="S307" s="13"/>
      <c r="T307" s="13"/>
      <c r="U307" s="13"/>
      <c r="V307" s="13"/>
      <c r="W307" s="1238"/>
      <c r="X307" s="1238"/>
      <c r="Y307" s="1420"/>
      <c r="Z307" s="1420"/>
      <c r="AA307" s="1238"/>
      <c r="AB307" s="1238"/>
      <c r="AC307" s="1238"/>
      <c r="AD307" s="1238"/>
      <c r="AE307" s="1238"/>
      <c r="AF307" s="1054"/>
      <c r="AG307" s="1054"/>
      <c r="AH307" s="1054"/>
      <c r="AI307" s="1054"/>
      <c r="AJ307" s="1054"/>
      <c r="AK307" s="1054"/>
      <c r="AL307" s="1054"/>
      <c r="AM307" s="351"/>
      <c r="AN307" s="351"/>
      <c r="AO307" s="351"/>
      <c r="AP307" s="1054"/>
      <c r="AQ307" s="1054"/>
      <c r="AR307" s="1054"/>
      <c r="AS307" s="1054"/>
      <c r="AT307" s="1054"/>
      <c r="AU307" s="1054"/>
    </row>
    <row r="308" spans="2:47" s="8" customFormat="1">
      <c r="B308" s="66"/>
      <c r="C308" s="4"/>
      <c r="D308" s="4"/>
      <c r="E308" s="4"/>
      <c r="F308" s="4"/>
      <c r="G308" s="4"/>
      <c r="H308" s="4"/>
      <c r="I308" s="4"/>
      <c r="J308" s="4"/>
      <c r="K308" s="4"/>
      <c r="M308" s="10"/>
      <c r="N308" s="13"/>
      <c r="P308" s="11"/>
      <c r="Q308" s="11"/>
      <c r="R308" s="11"/>
      <c r="S308" s="13"/>
      <c r="T308" s="13"/>
      <c r="U308" s="13"/>
      <c r="V308" s="13"/>
      <c r="W308" s="1238"/>
      <c r="X308" s="1238"/>
      <c r="Y308" s="1420"/>
      <c r="Z308" s="1420"/>
      <c r="AA308" s="1238"/>
      <c r="AB308" s="1238"/>
      <c r="AC308" s="1238"/>
      <c r="AD308" s="1238"/>
      <c r="AE308" s="1238"/>
      <c r="AF308" s="1054"/>
      <c r="AG308" s="1054"/>
      <c r="AH308" s="1054"/>
      <c r="AI308" s="1054"/>
      <c r="AJ308" s="1054"/>
      <c r="AK308" s="1054"/>
      <c r="AL308" s="1054"/>
      <c r="AM308" s="351"/>
      <c r="AN308" s="351"/>
      <c r="AO308" s="351"/>
      <c r="AP308" s="1054"/>
      <c r="AQ308" s="1054"/>
      <c r="AR308" s="1054"/>
      <c r="AS308" s="1054"/>
      <c r="AT308" s="1054"/>
      <c r="AU308" s="1054"/>
    </row>
    <row r="309" spans="2:47" s="8" customFormat="1">
      <c r="B309" s="66"/>
      <c r="C309" s="4"/>
      <c r="D309" s="4"/>
      <c r="E309" s="4"/>
      <c r="F309" s="4"/>
      <c r="G309" s="4"/>
      <c r="H309" s="4"/>
      <c r="I309" s="4"/>
      <c r="J309" s="4"/>
      <c r="K309" s="4"/>
      <c r="M309" s="10"/>
      <c r="N309" s="13"/>
      <c r="P309" s="11"/>
      <c r="Q309" s="11"/>
      <c r="R309" s="11"/>
      <c r="S309" s="13"/>
      <c r="T309" s="13"/>
      <c r="U309" s="13"/>
      <c r="V309" s="13"/>
      <c r="W309" s="1238"/>
      <c r="X309" s="1238"/>
      <c r="Y309" s="1420"/>
      <c r="Z309" s="1420"/>
      <c r="AA309" s="1238"/>
      <c r="AB309" s="1238"/>
      <c r="AC309" s="1238"/>
      <c r="AD309" s="1238"/>
      <c r="AE309" s="1238"/>
      <c r="AF309" s="1054"/>
      <c r="AG309" s="1054"/>
      <c r="AH309" s="1054"/>
      <c r="AI309" s="1054"/>
      <c r="AJ309" s="1054"/>
      <c r="AK309" s="1054"/>
      <c r="AL309" s="1054"/>
      <c r="AM309" s="351"/>
      <c r="AN309" s="351"/>
      <c r="AO309" s="351"/>
      <c r="AP309" s="1054"/>
      <c r="AQ309" s="1054"/>
      <c r="AR309" s="1054"/>
      <c r="AS309" s="1054"/>
      <c r="AT309" s="1054"/>
      <c r="AU309" s="1054"/>
    </row>
    <row r="310" spans="2:47" s="8" customFormat="1">
      <c r="B310" s="66"/>
      <c r="C310" s="4"/>
      <c r="D310" s="4"/>
      <c r="E310" s="4"/>
      <c r="F310" s="4"/>
      <c r="G310" s="4"/>
      <c r="H310" s="4"/>
      <c r="I310" s="4"/>
      <c r="J310" s="4"/>
      <c r="K310" s="4"/>
      <c r="M310" s="10"/>
      <c r="N310" s="13"/>
      <c r="P310" s="11"/>
      <c r="Q310" s="11"/>
      <c r="R310" s="11"/>
      <c r="S310" s="13"/>
      <c r="T310" s="13"/>
      <c r="U310" s="13"/>
      <c r="V310" s="13"/>
      <c r="W310" s="1238"/>
      <c r="X310" s="1238"/>
      <c r="Y310" s="1420"/>
      <c r="Z310" s="1420"/>
      <c r="AA310" s="1238"/>
      <c r="AB310" s="1238"/>
      <c r="AC310" s="1238"/>
      <c r="AD310" s="1238"/>
      <c r="AE310" s="1238"/>
      <c r="AF310" s="1054"/>
      <c r="AG310" s="1054"/>
      <c r="AH310" s="1054"/>
      <c r="AI310" s="1054"/>
      <c r="AJ310" s="1054"/>
      <c r="AK310" s="1054"/>
      <c r="AL310" s="1054"/>
      <c r="AM310" s="351"/>
      <c r="AN310" s="351"/>
      <c r="AO310" s="351"/>
      <c r="AP310" s="1054"/>
      <c r="AQ310" s="1054"/>
      <c r="AR310" s="1054"/>
      <c r="AS310" s="1054"/>
      <c r="AT310" s="1054"/>
      <c r="AU310" s="1054"/>
    </row>
    <row r="311" spans="2:47" s="8" customFormat="1">
      <c r="B311" s="66"/>
      <c r="C311" s="4"/>
      <c r="D311" s="4"/>
      <c r="E311" s="4"/>
      <c r="F311" s="4"/>
      <c r="G311" s="4"/>
      <c r="H311" s="4"/>
      <c r="I311" s="4"/>
      <c r="J311" s="4"/>
      <c r="K311" s="4"/>
      <c r="M311" s="10"/>
      <c r="N311" s="13"/>
      <c r="P311" s="11"/>
      <c r="Q311" s="11"/>
      <c r="R311" s="11"/>
      <c r="S311" s="13"/>
      <c r="T311" s="13"/>
      <c r="U311" s="13"/>
      <c r="V311" s="13"/>
      <c r="W311" s="1238"/>
      <c r="X311" s="1238"/>
      <c r="Y311" s="1420"/>
      <c r="Z311" s="1420"/>
      <c r="AA311" s="1238"/>
      <c r="AB311" s="1238"/>
      <c r="AC311" s="1238"/>
      <c r="AD311" s="1238"/>
      <c r="AE311" s="1238"/>
      <c r="AF311" s="1054"/>
      <c r="AG311" s="1054"/>
      <c r="AH311" s="1054"/>
      <c r="AI311" s="1054"/>
      <c r="AJ311" s="1054"/>
      <c r="AK311" s="1054"/>
      <c r="AL311" s="1054"/>
      <c r="AM311" s="351"/>
      <c r="AN311" s="351"/>
      <c r="AO311" s="351"/>
      <c r="AP311" s="1054"/>
      <c r="AQ311" s="1054"/>
      <c r="AR311" s="1054"/>
      <c r="AS311" s="1054"/>
      <c r="AT311" s="1054"/>
      <c r="AU311" s="1054"/>
    </row>
    <row r="312" spans="2:47" s="8" customFormat="1">
      <c r="B312" s="66"/>
      <c r="C312" s="4"/>
      <c r="D312" s="4"/>
      <c r="E312" s="4"/>
      <c r="F312" s="4"/>
      <c r="G312" s="4"/>
      <c r="H312" s="4"/>
      <c r="I312" s="4"/>
      <c r="J312" s="4"/>
      <c r="K312" s="4"/>
      <c r="M312" s="10"/>
      <c r="N312" s="13"/>
      <c r="P312" s="11"/>
      <c r="Q312" s="11"/>
      <c r="R312" s="11"/>
      <c r="S312" s="13"/>
      <c r="T312" s="13"/>
      <c r="U312" s="13"/>
      <c r="V312" s="13"/>
      <c r="W312" s="1238"/>
      <c r="X312" s="1238"/>
      <c r="Y312" s="1420"/>
      <c r="Z312" s="1420"/>
      <c r="AA312" s="1238"/>
      <c r="AB312" s="1238"/>
      <c r="AC312" s="1238"/>
      <c r="AD312" s="1238"/>
      <c r="AE312" s="1238"/>
      <c r="AF312" s="1054"/>
      <c r="AG312" s="1054"/>
      <c r="AH312" s="1054"/>
      <c r="AI312" s="1054"/>
      <c r="AJ312" s="1054"/>
      <c r="AK312" s="1054"/>
      <c r="AL312" s="1054"/>
      <c r="AM312" s="351"/>
      <c r="AN312" s="351"/>
      <c r="AO312" s="351"/>
      <c r="AP312" s="1054"/>
      <c r="AQ312" s="1054"/>
      <c r="AR312" s="1054"/>
      <c r="AS312" s="1054"/>
      <c r="AT312" s="1054"/>
      <c r="AU312" s="1054"/>
    </row>
    <row r="313" spans="2:47" s="8" customFormat="1">
      <c r="B313" s="66"/>
      <c r="C313" s="4"/>
      <c r="D313" s="4"/>
      <c r="E313" s="4"/>
      <c r="F313" s="4"/>
      <c r="G313" s="4"/>
      <c r="H313" s="4"/>
      <c r="I313" s="4"/>
      <c r="J313" s="4"/>
      <c r="K313" s="4"/>
      <c r="M313" s="10"/>
      <c r="N313" s="13"/>
      <c r="P313" s="11"/>
      <c r="Q313" s="11"/>
      <c r="R313" s="11"/>
      <c r="S313" s="13"/>
      <c r="T313" s="13"/>
      <c r="U313" s="13"/>
      <c r="V313" s="13"/>
      <c r="W313" s="1238"/>
      <c r="X313" s="1238"/>
      <c r="Y313" s="1420"/>
      <c r="Z313" s="1420"/>
      <c r="AA313" s="1238"/>
      <c r="AB313" s="1238"/>
      <c r="AC313" s="1238"/>
      <c r="AD313" s="1238"/>
      <c r="AE313" s="1238"/>
      <c r="AF313" s="1054"/>
      <c r="AG313" s="1054"/>
      <c r="AH313" s="1054"/>
      <c r="AI313" s="1054"/>
      <c r="AJ313" s="1054"/>
      <c r="AK313" s="1054"/>
      <c r="AL313" s="1054"/>
      <c r="AM313" s="351"/>
      <c r="AN313" s="351"/>
      <c r="AO313" s="351"/>
      <c r="AP313" s="1054"/>
      <c r="AQ313" s="1054"/>
      <c r="AR313" s="1054"/>
      <c r="AS313" s="1054"/>
      <c r="AT313" s="1054"/>
      <c r="AU313" s="1054"/>
    </row>
    <row r="314" spans="2:47" s="8" customFormat="1">
      <c r="B314" s="66"/>
      <c r="C314" s="4"/>
      <c r="D314" s="4"/>
      <c r="E314" s="4"/>
      <c r="F314" s="4"/>
      <c r="G314" s="4"/>
      <c r="H314" s="4"/>
      <c r="I314" s="4"/>
      <c r="J314" s="4"/>
      <c r="K314" s="4"/>
      <c r="M314" s="10"/>
      <c r="N314" s="13"/>
      <c r="P314" s="11"/>
      <c r="Q314" s="11"/>
      <c r="R314" s="11"/>
      <c r="S314" s="13"/>
      <c r="T314" s="13"/>
      <c r="U314" s="13"/>
      <c r="V314" s="13"/>
      <c r="W314" s="1238"/>
      <c r="X314" s="1238"/>
      <c r="Y314" s="1420"/>
      <c r="Z314" s="1420"/>
      <c r="AA314" s="1238"/>
      <c r="AB314" s="1238"/>
      <c r="AC314" s="1238"/>
      <c r="AD314" s="1238"/>
      <c r="AE314" s="1238"/>
      <c r="AF314" s="1054"/>
      <c r="AG314" s="1054"/>
      <c r="AH314" s="1054"/>
      <c r="AI314" s="1054"/>
      <c r="AJ314" s="1054"/>
      <c r="AK314" s="1054"/>
      <c r="AL314" s="1054"/>
      <c r="AM314" s="351"/>
      <c r="AN314" s="351"/>
      <c r="AO314" s="351"/>
      <c r="AP314" s="1054"/>
      <c r="AQ314" s="1054"/>
      <c r="AR314" s="1054"/>
      <c r="AS314" s="1054"/>
      <c r="AT314" s="1054"/>
      <c r="AU314" s="1054"/>
    </row>
    <row r="315" spans="2:47" s="8" customFormat="1">
      <c r="B315" s="66"/>
      <c r="C315" s="4"/>
      <c r="D315" s="4"/>
      <c r="E315" s="4"/>
      <c r="F315" s="4"/>
      <c r="G315" s="4"/>
      <c r="H315" s="4"/>
      <c r="I315" s="4"/>
      <c r="J315" s="4"/>
      <c r="K315" s="4"/>
      <c r="M315" s="10"/>
      <c r="N315" s="13"/>
      <c r="P315" s="11"/>
      <c r="Q315" s="11"/>
      <c r="R315" s="11"/>
      <c r="S315" s="13"/>
      <c r="T315" s="13"/>
      <c r="U315" s="13"/>
      <c r="V315" s="13"/>
      <c r="W315" s="1238"/>
      <c r="X315" s="1238"/>
      <c r="Y315" s="1420"/>
      <c r="Z315" s="1420"/>
      <c r="AA315" s="1238"/>
      <c r="AB315" s="1238"/>
      <c r="AC315" s="1238"/>
      <c r="AD315" s="1238"/>
      <c r="AE315" s="1238"/>
      <c r="AF315" s="1054"/>
      <c r="AG315" s="1054"/>
      <c r="AH315" s="1054"/>
      <c r="AI315" s="1054"/>
      <c r="AJ315" s="1054"/>
      <c r="AK315" s="1054"/>
      <c r="AL315" s="1054"/>
      <c r="AM315" s="351"/>
      <c r="AN315" s="351"/>
      <c r="AO315" s="351"/>
      <c r="AP315" s="1054"/>
      <c r="AQ315" s="1054"/>
      <c r="AR315" s="1054"/>
      <c r="AS315" s="1054"/>
      <c r="AT315" s="1054"/>
      <c r="AU315" s="1054"/>
    </row>
    <row r="316" spans="2:47" s="8" customFormat="1">
      <c r="B316" s="66"/>
      <c r="C316" s="4"/>
      <c r="D316" s="4"/>
      <c r="E316" s="4"/>
      <c r="F316" s="4"/>
      <c r="G316" s="4"/>
      <c r="H316" s="4"/>
      <c r="I316" s="4"/>
      <c r="J316" s="4"/>
      <c r="K316" s="4"/>
      <c r="M316" s="10"/>
      <c r="N316" s="13"/>
      <c r="P316" s="11"/>
      <c r="Q316" s="11"/>
      <c r="R316" s="11"/>
      <c r="S316" s="13"/>
      <c r="T316" s="13"/>
      <c r="U316" s="13"/>
      <c r="V316" s="13"/>
      <c r="W316" s="1238"/>
      <c r="X316" s="1238"/>
      <c r="Y316" s="1420"/>
      <c r="Z316" s="1420"/>
      <c r="AA316" s="1238"/>
      <c r="AB316" s="1238"/>
      <c r="AC316" s="1238"/>
      <c r="AD316" s="1238"/>
      <c r="AE316" s="1238"/>
      <c r="AF316" s="1054"/>
      <c r="AG316" s="1054"/>
      <c r="AH316" s="1054"/>
      <c r="AI316" s="1054"/>
      <c r="AJ316" s="1054"/>
      <c r="AK316" s="1054"/>
      <c r="AL316" s="1054"/>
      <c r="AM316" s="351"/>
      <c r="AN316" s="351"/>
      <c r="AO316" s="351"/>
      <c r="AP316" s="1054"/>
      <c r="AQ316" s="1054"/>
      <c r="AR316" s="1054"/>
      <c r="AS316" s="1054"/>
      <c r="AT316" s="1054"/>
      <c r="AU316" s="1054"/>
    </row>
    <row r="317" spans="2:47" s="8" customFormat="1">
      <c r="B317" s="66"/>
      <c r="C317" s="4"/>
      <c r="D317" s="4"/>
      <c r="E317" s="4"/>
      <c r="F317" s="4"/>
      <c r="G317" s="4"/>
      <c r="H317" s="4"/>
      <c r="I317" s="4"/>
      <c r="J317" s="4"/>
      <c r="K317" s="4"/>
      <c r="M317" s="10"/>
      <c r="N317" s="13"/>
      <c r="P317" s="11"/>
      <c r="Q317" s="11"/>
      <c r="R317" s="11"/>
      <c r="S317" s="13"/>
      <c r="T317" s="13"/>
      <c r="U317" s="13"/>
      <c r="V317" s="13"/>
      <c r="W317" s="1238"/>
      <c r="X317" s="1238"/>
      <c r="Y317" s="1420"/>
      <c r="Z317" s="1420"/>
      <c r="AA317" s="1238"/>
      <c r="AB317" s="1238"/>
      <c r="AC317" s="1238"/>
      <c r="AD317" s="1238"/>
      <c r="AE317" s="1238"/>
      <c r="AF317" s="1054"/>
      <c r="AG317" s="1054"/>
      <c r="AH317" s="1054"/>
      <c r="AI317" s="1054"/>
      <c r="AJ317" s="1054"/>
      <c r="AK317" s="1054"/>
      <c r="AL317" s="1054"/>
      <c r="AM317" s="351"/>
      <c r="AN317" s="351"/>
      <c r="AO317" s="351"/>
      <c r="AP317" s="1054"/>
      <c r="AQ317" s="1054"/>
      <c r="AR317" s="1054"/>
      <c r="AS317" s="1054"/>
      <c r="AT317" s="1054"/>
      <c r="AU317" s="1054"/>
    </row>
    <row r="318" spans="2:47" s="8" customFormat="1">
      <c r="B318" s="66"/>
      <c r="C318" s="4"/>
      <c r="D318" s="4"/>
      <c r="E318" s="4"/>
      <c r="F318" s="4"/>
      <c r="G318" s="4"/>
      <c r="H318" s="4"/>
      <c r="I318" s="4"/>
      <c r="J318" s="4"/>
      <c r="K318" s="4"/>
      <c r="M318" s="10"/>
      <c r="N318" s="13"/>
      <c r="P318" s="11"/>
      <c r="Q318" s="11"/>
      <c r="R318" s="11"/>
      <c r="S318" s="13"/>
      <c r="T318" s="13"/>
      <c r="U318" s="13"/>
      <c r="V318" s="13"/>
      <c r="W318" s="1238"/>
      <c r="X318" s="1238"/>
      <c r="Y318" s="1420"/>
      <c r="Z318" s="1420"/>
      <c r="AA318" s="1238"/>
      <c r="AB318" s="1238"/>
      <c r="AC318" s="1238"/>
      <c r="AD318" s="1238"/>
      <c r="AE318" s="1238"/>
      <c r="AF318" s="1054"/>
      <c r="AG318" s="1054"/>
      <c r="AH318" s="1054"/>
      <c r="AI318" s="1054"/>
      <c r="AJ318" s="1054"/>
      <c r="AK318" s="1054"/>
      <c r="AL318" s="1054"/>
      <c r="AM318" s="351"/>
      <c r="AN318" s="351"/>
      <c r="AO318" s="351"/>
      <c r="AP318" s="1054"/>
      <c r="AQ318" s="1054"/>
      <c r="AR318" s="1054"/>
      <c r="AS318" s="1054"/>
      <c r="AT318" s="1054"/>
      <c r="AU318" s="1054"/>
    </row>
    <row r="319" spans="2:47" s="8" customFormat="1">
      <c r="B319" s="66"/>
      <c r="C319" s="4"/>
      <c r="D319" s="4"/>
      <c r="E319" s="4"/>
      <c r="F319" s="4"/>
      <c r="G319" s="4"/>
      <c r="H319" s="4"/>
      <c r="I319" s="4"/>
      <c r="J319" s="4"/>
      <c r="K319" s="4"/>
      <c r="M319" s="10"/>
      <c r="N319" s="13"/>
      <c r="P319" s="11"/>
      <c r="Q319" s="11"/>
      <c r="R319" s="11"/>
      <c r="S319" s="13"/>
      <c r="T319" s="13"/>
      <c r="U319" s="13"/>
      <c r="V319" s="13"/>
      <c r="W319" s="1238"/>
      <c r="X319" s="1238"/>
      <c r="Y319" s="1420"/>
      <c r="Z319" s="1420"/>
      <c r="AA319" s="1238"/>
      <c r="AB319" s="1238"/>
      <c r="AC319" s="1238"/>
      <c r="AD319" s="1238"/>
      <c r="AE319" s="1238"/>
      <c r="AF319" s="1054"/>
      <c r="AG319" s="1054"/>
      <c r="AH319" s="1054"/>
      <c r="AI319" s="1054"/>
      <c r="AJ319" s="1054"/>
      <c r="AK319" s="1054"/>
      <c r="AL319" s="1054"/>
      <c r="AM319" s="351"/>
      <c r="AN319" s="351"/>
      <c r="AO319" s="351"/>
      <c r="AP319" s="1054"/>
      <c r="AQ319" s="1054"/>
      <c r="AR319" s="1054"/>
      <c r="AS319" s="1054"/>
      <c r="AT319" s="1054"/>
      <c r="AU319" s="1054"/>
    </row>
    <row r="320" spans="2:47" s="8" customFormat="1">
      <c r="B320" s="66"/>
      <c r="C320" s="4"/>
      <c r="D320" s="4"/>
      <c r="E320" s="4"/>
      <c r="F320" s="4"/>
      <c r="G320" s="4"/>
      <c r="H320" s="4"/>
      <c r="I320" s="4"/>
      <c r="J320" s="4"/>
      <c r="K320" s="4"/>
      <c r="M320" s="10"/>
      <c r="N320" s="13"/>
      <c r="P320" s="11"/>
      <c r="Q320" s="11"/>
      <c r="R320" s="11"/>
      <c r="S320" s="13"/>
      <c r="T320" s="13"/>
      <c r="U320" s="13"/>
      <c r="V320" s="13"/>
      <c r="W320" s="1238"/>
      <c r="X320" s="1238"/>
      <c r="Y320" s="1420"/>
      <c r="Z320" s="1420"/>
      <c r="AA320" s="1238"/>
      <c r="AB320" s="1238"/>
      <c r="AC320" s="1238"/>
      <c r="AD320" s="1238"/>
      <c r="AE320" s="1238"/>
      <c r="AF320" s="1054"/>
      <c r="AG320" s="1054"/>
      <c r="AH320" s="1054"/>
      <c r="AI320" s="1054"/>
      <c r="AJ320" s="1054"/>
      <c r="AK320" s="1054"/>
      <c r="AL320" s="1054"/>
      <c r="AM320" s="351"/>
      <c r="AN320" s="351"/>
      <c r="AO320" s="351"/>
      <c r="AP320" s="1054"/>
      <c r="AQ320" s="1054"/>
      <c r="AR320" s="1054"/>
      <c r="AS320" s="1054"/>
      <c r="AT320" s="1054"/>
      <c r="AU320" s="1054"/>
    </row>
    <row r="321" spans="2:47" s="8" customFormat="1">
      <c r="B321" s="66"/>
      <c r="C321" s="4"/>
      <c r="D321" s="4"/>
      <c r="E321" s="4"/>
      <c r="F321" s="4"/>
      <c r="G321" s="4"/>
      <c r="H321" s="4"/>
      <c r="I321" s="4"/>
      <c r="J321" s="4"/>
      <c r="K321" s="4"/>
      <c r="M321" s="10"/>
      <c r="N321" s="13"/>
      <c r="P321" s="11"/>
      <c r="Q321" s="11"/>
      <c r="R321" s="11"/>
      <c r="S321" s="13"/>
      <c r="T321" s="13"/>
      <c r="U321" s="13"/>
      <c r="V321" s="13"/>
      <c r="W321" s="1238"/>
      <c r="X321" s="1238"/>
      <c r="Y321" s="1420"/>
      <c r="Z321" s="1420"/>
      <c r="AA321" s="1238"/>
      <c r="AB321" s="1238"/>
      <c r="AC321" s="1238"/>
      <c r="AD321" s="1238"/>
      <c r="AE321" s="1238"/>
      <c r="AF321" s="1054"/>
      <c r="AG321" s="1054"/>
      <c r="AH321" s="1054"/>
      <c r="AI321" s="1054"/>
      <c r="AJ321" s="1054"/>
      <c r="AK321" s="1054"/>
      <c r="AL321" s="1054"/>
      <c r="AM321" s="351"/>
      <c r="AN321" s="351"/>
      <c r="AO321" s="351"/>
      <c r="AP321" s="1054"/>
      <c r="AQ321" s="1054"/>
      <c r="AR321" s="1054"/>
      <c r="AS321" s="1054"/>
      <c r="AT321" s="1054"/>
      <c r="AU321" s="1054"/>
    </row>
    <row r="322" spans="2:47" s="8" customFormat="1">
      <c r="B322" s="66"/>
      <c r="C322" s="4"/>
      <c r="D322" s="4"/>
      <c r="E322" s="4"/>
      <c r="F322" s="4"/>
      <c r="G322" s="4"/>
      <c r="H322" s="4"/>
      <c r="I322" s="4"/>
      <c r="J322" s="4"/>
      <c r="K322" s="4"/>
      <c r="M322" s="10"/>
      <c r="N322" s="13"/>
      <c r="P322" s="11"/>
      <c r="Q322" s="11"/>
      <c r="R322" s="11"/>
      <c r="S322" s="13"/>
      <c r="T322" s="13"/>
      <c r="U322" s="13"/>
      <c r="V322" s="13"/>
      <c r="W322" s="1238"/>
      <c r="X322" s="1238"/>
      <c r="Y322" s="1420"/>
      <c r="Z322" s="1420"/>
      <c r="AA322" s="1238"/>
      <c r="AB322" s="1238"/>
      <c r="AC322" s="1238"/>
      <c r="AD322" s="1238"/>
      <c r="AE322" s="1238"/>
      <c r="AF322" s="1054"/>
      <c r="AG322" s="1054"/>
      <c r="AH322" s="1054"/>
      <c r="AI322" s="1054"/>
      <c r="AJ322" s="1054"/>
      <c r="AK322" s="1054"/>
      <c r="AL322" s="1054"/>
      <c r="AM322" s="351"/>
      <c r="AN322" s="351"/>
      <c r="AO322" s="351"/>
      <c r="AP322" s="1054"/>
      <c r="AQ322" s="1054"/>
      <c r="AR322" s="1054"/>
      <c r="AS322" s="1054"/>
      <c r="AT322" s="1054"/>
      <c r="AU322" s="1054"/>
    </row>
    <row r="323" spans="2:47" s="8" customFormat="1">
      <c r="B323" s="66"/>
      <c r="C323" s="4"/>
      <c r="D323" s="4"/>
      <c r="E323" s="4"/>
      <c r="F323" s="4"/>
      <c r="G323" s="4"/>
      <c r="H323" s="4"/>
      <c r="I323" s="4"/>
      <c r="J323" s="4"/>
      <c r="K323" s="4"/>
      <c r="M323" s="10"/>
      <c r="N323" s="13"/>
      <c r="P323" s="11"/>
      <c r="Q323" s="11"/>
      <c r="R323" s="11"/>
      <c r="S323" s="13"/>
      <c r="T323" s="13"/>
      <c r="U323" s="13"/>
      <c r="V323" s="13"/>
      <c r="W323" s="1238"/>
      <c r="X323" s="1238"/>
      <c r="Y323" s="1420"/>
      <c r="Z323" s="1420"/>
      <c r="AA323" s="1238"/>
      <c r="AB323" s="1238"/>
      <c r="AC323" s="1238"/>
      <c r="AD323" s="1238"/>
      <c r="AE323" s="1238"/>
      <c r="AF323" s="1054"/>
      <c r="AG323" s="1054"/>
      <c r="AH323" s="1054"/>
      <c r="AI323" s="1054"/>
      <c r="AJ323" s="1054"/>
      <c r="AK323" s="1054"/>
      <c r="AL323" s="1054"/>
      <c r="AM323" s="351"/>
      <c r="AN323" s="351"/>
      <c r="AO323" s="351"/>
      <c r="AP323" s="1054"/>
      <c r="AQ323" s="1054"/>
      <c r="AR323" s="1054"/>
      <c r="AS323" s="1054"/>
      <c r="AT323" s="1054"/>
      <c r="AU323" s="1054"/>
    </row>
    <row r="324" spans="2:47" s="8" customFormat="1">
      <c r="B324" s="66"/>
      <c r="C324" s="4"/>
      <c r="D324" s="4"/>
      <c r="E324" s="4"/>
      <c r="F324" s="4"/>
      <c r="G324" s="4"/>
      <c r="H324" s="4"/>
      <c r="I324" s="4"/>
      <c r="J324" s="4"/>
      <c r="K324" s="4"/>
      <c r="M324" s="10"/>
      <c r="N324" s="13"/>
      <c r="P324" s="11"/>
      <c r="Q324" s="11"/>
      <c r="R324" s="11"/>
      <c r="S324" s="13"/>
      <c r="T324" s="13"/>
      <c r="U324" s="13"/>
      <c r="V324" s="13"/>
      <c r="W324" s="1238"/>
      <c r="X324" s="1238"/>
      <c r="Y324" s="1420"/>
      <c r="Z324" s="1420"/>
      <c r="AA324" s="1238"/>
      <c r="AB324" s="1238"/>
      <c r="AC324" s="1238"/>
      <c r="AD324" s="1238"/>
      <c r="AE324" s="1238"/>
      <c r="AF324" s="1054"/>
      <c r="AG324" s="1054"/>
      <c r="AH324" s="1054"/>
      <c r="AI324" s="1054"/>
      <c r="AJ324" s="1054"/>
      <c r="AK324" s="1054"/>
      <c r="AL324" s="1054"/>
      <c r="AM324" s="351"/>
      <c r="AN324" s="351"/>
      <c r="AO324" s="351"/>
      <c r="AP324" s="1054"/>
      <c r="AQ324" s="1054"/>
      <c r="AR324" s="1054"/>
      <c r="AS324" s="1054"/>
      <c r="AT324" s="1054"/>
      <c r="AU324" s="1054"/>
    </row>
    <row r="325" spans="2:47" s="8" customFormat="1">
      <c r="B325" s="66"/>
      <c r="C325" s="4"/>
      <c r="D325" s="4"/>
      <c r="E325" s="4"/>
      <c r="F325" s="4"/>
      <c r="G325" s="4"/>
      <c r="H325" s="4"/>
      <c r="I325" s="4"/>
      <c r="J325" s="4"/>
      <c r="K325" s="4"/>
      <c r="M325" s="10"/>
      <c r="N325" s="13"/>
      <c r="P325" s="11"/>
      <c r="Q325" s="11"/>
      <c r="R325" s="11"/>
      <c r="S325" s="13"/>
      <c r="T325" s="13"/>
      <c r="U325" s="13"/>
      <c r="V325" s="13"/>
      <c r="W325" s="1238"/>
      <c r="X325" s="1238"/>
      <c r="Y325" s="1420"/>
      <c r="Z325" s="1420"/>
      <c r="AA325" s="1238"/>
      <c r="AB325" s="1238"/>
      <c r="AC325" s="1238"/>
      <c r="AD325" s="1238"/>
      <c r="AE325" s="1238"/>
      <c r="AF325" s="1054"/>
      <c r="AG325" s="1054"/>
      <c r="AH325" s="1054"/>
      <c r="AI325" s="1054"/>
      <c r="AJ325" s="1054"/>
      <c r="AK325" s="1054"/>
      <c r="AL325" s="1054"/>
      <c r="AM325" s="351"/>
      <c r="AN325" s="351"/>
      <c r="AO325" s="351"/>
      <c r="AP325" s="1054"/>
      <c r="AQ325" s="1054"/>
      <c r="AR325" s="1054"/>
      <c r="AS325" s="1054"/>
      <c r="AT325" s="1054"/>
      <c r="AU325" s="1054"/>
    </row>
    <row r="326" spans="2:47" s="8" customFormat="1">
      <c r="B326" s="66"/>
      <c r="C326" s="4"/>
      <c r="D326" s="4"/>
      <c r="E326" s="4"/>
      <c r="F326" s="4"/>
      <c r="G326" s="4"/>
      <c r="H326" s="4"/>
      <c r="I326" s="4"/>
      <c r="J326" s="4"/>
      <c r="K326" s="4"/>
      <c r="M326" s="10"/>
      <c r="N326" s="13"/>
      <c r="P326" s="11"/>
      <c r="Q326" s="11"/>
      <c r="R326" s="11"/>
      <c r="S326" s="13"/>
      <c r="T326" s="13"/>
      <c r="U326" s="13"/>
      <c r="V326" s="13"/>
      <c r="W326" s="1238"/>
      <c r="X326" s="1238"/>
      <c r="Y326" s="1420"/>
      <c r="Z326" s="1420"/>
      <c r="AA326" s="1238"/>
      <c r="AB326" s="1238"/>
      <c r="AC326" s="1238"/>
      <c r="AD326" s="1238"/>
      <c r="AE326" s="1238"/>
      <c r="AF326" s="1054"/>
      <c r="AG326" s="1054"/>
      <c r="AH326" s="1054"/>
      <c r="AI326" s="1054"/>
      <c r="AJ326" s="1054"/>
      <c r="AK326" s="1054"/>
      <c r="AL326" s="1054"/>
      <c r="AM326" s="351"/>
      <c r="AN326" s="351"/>
      <c r="AO326" s="351"/>
      <c r="AP326" s="1054"/>
      <c r="AQ326" s="1054"/>
      <c r="AR326" s="1054"/>
      <c r="AS326" s="1054"/>
      <c r="AT326" s="1054"/>
      <c r="AU326" s="1054"/>
    </row>
    <row r="327" spans="2:47" s="8" customFormat="1">
      <c r="B327" s="66"/>
      <c r="C327" s="4"/>
      <c r="D327" s="4"/>
      <c r="E327" s="4"/>
      <c r="F327" s="4"/>
      <c r="G327" s="4"/>
      <c r="H327" s="4"/>
      <c r="I327" s="4"/>
      <c r="J327" s="4"/>
      <c r="K327" s="4"/>
      <c r="M327" s="10"/>
      <c r="N327" s="13"/>
      <c r="P327" s="11"/>
      <c r="Q327" s="11"/>
      <c r="R327" s="11"/>
      <c r="S327" s="13"/>
      <c r="T327" s="13"/>
      <c r="U327" s="13"/>
      <c r="V327" s="13"/>
      <c r="W327" s="1238"/>
      <c r="X327" s="1238"/>
      <c r="Y327" s="1420"/>
      <c r="Z327" s="1420"/>
      <c r="AA327" s="1238"/>
      <c r="AB327" s="1238"/>
      <c r="AC327" s="1238"/>
      <c r="AD327" s="1238"/>
      <c r="AE327" s="1238"/>
      <c r="AF327" s="1054"/>
      <c r="AG327" s="1054"/>
      <c r="AH327" s="1054"/>
      <c r="AI327" s="1054"/>
      <c r="AJ327" s="1054"/>
      <c r="AK327" s="1054"/>
      <c r="AL327" s="1054"/>
      <c r="AM327" s="351"/>
      <c r="AN327" s="351"/>
      <c r="AO327" s="351"/>
      <c r="AP327" s="1054"/>
      <c r="AQ327" s="1054"/>
      <c r="AR327" s="1054"/>
      <c r="AS327" s="1054"/>
      <c r="AT327" s="1054"/>
      <c r="AU327" s="1054"/>
    </row>
    <row r="328" spans="2:47" s="8" customFormat="1">
      <c r="B328" s="66"/>
      <c r="C328" s="4"/>
      <c r="D328" s="4"/>
      <c r="E328" s="4"/>
      <c r="F328" s="4"/>
      <c r="G328" s="4"/>
      <c r="H328" s="4"/>
      <c r="I328" s="4"/>
      <c r="J328" s="4"/>
      <c r="K328" s="4"/>
      <c r="M328" s="10"/>
      <c r="N328" s="13"/>
      <c r="P328" s="11"/>
      <c r="Q328" s="11"/>
      <c r="R328" s="11"/>
      <c r="S328" s="13"/>
      <c r="T328" s="13"/>
      <c r="U328" s="13"/>
      <c r="V328" s="13"/>
      <c r="W328" s="1238"/>
      <c r="X328" s="1238"/>
      <c r="Y328" s="1420"/>
      <c r="Z328" s="1420"/>
      <c r="AA328" s="1238"/>
      <c r="AB328" s="1238"/>
      <c r="AC328" s="1238"/>
      <c r="AD328" s="1238"/>
      <c r="AE328" s="1238"/>
      <c r="AF328" s="1054"/>
      <c r="AG328" s="1054"/>
      <c r="AH328" s="1054"/>
      <c r="AI328" s="1054"/>
      <c r="AJ328" s="1054"/>
      <c r="AK328" s="1054"/>
      <c r="AL328" s="1054"/>
      <c r="AM328" s="351"/>
      <c r="AN328" s="351"/>
      <c r="AO328" s="351"/>
      <c r="AP328" s="1054"/>
      <c r="AQ328" s="1054"/>
      <c r="AR328" s="1054"/>
      <c r="AS328" s="1054"/>
      <c r="AT328" s="1054"/>
      <c r="AU328" s="1054"/>
    </row>
    <row r="329" spans="2:47" s="8" customFormat="1">
      <c r="B329" s="66"/>
      <c r="C329" s="4"/>
      <c r="D329" s="4"/>
      <c r="E329" s="4"/>
      <c r="F329" s="4"/>
      <c r="G329" s="4"/>
      <c r="H329" s="4"/>
      <c r="I329" s="4"/>
      <c r="J329" s="4"/>
      <c r="K329" s="4"/>
      <c r="M329" s="10"/>
      <c r="N329" s="13"/>
      <c r="P329" s="11"/>
      <c r="Q329" s="11"/>
      <c r="R329" s="11"/>
      <c r="S329" s="13"/>
      <c r="T329" s="13"/>
      <c r="U329" s="13"/>
      <c r="V329" s="13"/>
      <c r="W329" s="1238"/>
      <c r="X329" s="1238"/>
      <c r="Y329" s="1420"/>
      <c r="Z329" s="1420"/>
      <c r="AA329" s="1238"/>
      <c r="AB329" s="1238"/>
      <c r="AC329" s="1238"/>
      <c r="AD329" s="1238"/>
      <c r="AE329" s="1238"/>
      <c r="AF329" s="1054"/>
      <c r="AG329" s="1054"/>
      <c r="AH329" s="1054"/>
      <c r="AI329" s="1054"/>
      <c r="AJ329" s="1054"/>
      <c r="AK329" s="1054"/>
      <c r="AL329" s="1054"/>
      <c r="AM329" s="351"/>
      <c r="AN329" s="351"/>
      <c r="AO329" s="351"/>
      <c r="AP329" s="1054"/>
      <c r="AQ329" s="1054"/>
      <c r="AR329" s="1054"/>
      <c r="AS329" s="1054"/>
      <c r="AT329" s="1054"/>
      <c r="AU329" s="1054"/>
    </row>
    <row r="330" spans="2:47" s="8" customFormat="1">
      <c r="B330" s="66"/>
      <c r="C330" s="4"/>
      <c r="D330" s="4"/>
      <c r="E330" s="4"/>
      <c r="F330" s="4"/>
      <c r="G330" s="4"/>
      <c r="H330" s="4"/>
      <c r="I330" s="4"/>
      <c r="J330" s="4"/>
      <c r="K330" s="4"/>
      <c r="M330" s="10"/>
      <c r="N330" s="13"/>
      <c r="P330" s="11"/>
      <c r="Q330" s="11"/>
      <c r="R330" s="11"/>
      <c r="S330" s="13"/>
      <c r="T330" s="13"/>
      <c r="U330" s="13"/>
      <c r="V330" s="13"/>
      <c r="W330" s="1238"/>
      <c r="X330" s="1238"/>
      <c r="Y330" s="1420"/>
      <c r="Z330" s="1420"/>
      <c r="AA330" s="1238"/>
      <c r="AB330" s="1238"/>
      <c r="AC330" s="1238"/>
      <c r="AD330" s="1238"/>
      <c r="AE330" s="1238"/>
      <c r="AF330" s="1054"/>
      <c r="AG330" s="1054"/>
      <c r="AH330" s="1054"/>
      <c r="AI330" s="1054"/>
      <c r="AJ330" s="1054"/>
      <c r="AK330" s="1054"/>
      <c r="AL330" s="1054"/>
      <c r="AM330" s="351"/>
      <c r="AN330" s="351"/>
      <c r="AO330" s="351"/>
      <c r="AP330" s="1054"/>
      <c r="AQ330" s="1054"/>
      <c r="AR330" s="1054"/>
      <c r="AS330" s="1054"/>
      <c r="AT330" s="1054"/>
      <c r="AU330" s="1054"/>
    </row>
    <row r="331" spans="2:47" s="8" customFormat="1">
      <c r="B331" s="66"/>
      <c r="C331" s="4"/>
      <c r="D331" s="4"/>
      <c r="E331" s="4"/>
      <c r="F331" s="4"/>
      <c r="G331" s="4"/>
      <c r="H331" s="4"/>
      <c r="I331" s="4"/>
      <c r="J331" s="4"/>
      <c r="K331" s="4"/>
      <c r="M331" s="10"/>
      <c r="N331" s="13"/>
      <c r="P331" s="11"/>
      <c r="Q331" s="11"/>
      <c r="R331" s="11"/>
      <c r="S331" s="13"/>
      <c r="T331" s="13"/>
      <c r="U331" s="13"/>
      <c r="V331" s="13"/>
      <c r="W331" s="1238"/>
      <c r="X331" s="1238"/>
      <c r="Y331" s="1420"/>
      <c r="Z331" s="1420"/>
      <c r="AA331" s="1238"/>
      <c r="AB331" s="1238"/>
      <c r="AC331" s="1238"/>
      <c r="AD331" s="1238"/>
      <c r="AE331" s="1238"/>
      <c r="AF331" s="1054"/>
      <c r="AG331" s="1054"/>
      <c r="AH331" s="1054"/>
      <c r="AI331" s="1054"/>
      <c r="AJ331" s="1054"/>
      <c r="AK331" s="1054"/>
      <c r="AL331" s="1054"/>
      <c r="AM331" s="351"/>
      <c r="AN331" s="351"/>
      <c r="AO331" s="351"/>
      <c r="AP331" s="1054"/>
      <c r="AQ331" s="1054"/>
      <c r="AR331" s="1054"/>
      <c r="AS331" s="1054"/>
      <c r="AT331" s="1054"/>
      <c r="AU331" s="1054"/>
    </row>
    <row r="332" spans="2:47" s="8" customFormat="1">
      <c r="B332" s="66"/>
      <c r="C332" s="4"/>
      <c r="D332" s="4"/>
      <c r="E332" s="4"/>
      <c r="F332" s="4"/>
      <c r="G332" s="4"/>
      <c r="H332" s="4"/>
      <c r="I332" s="4"/>
      <c r="J332" s="4"/>
      <c r="K332" s="4"/>
      <c r="M332" s="10"/>
      <c r="N332" s="13"/>
      <c r="P332" s="11"/>
      <c r="Q332" s="11"/>
      <c r="R332" s="11"/>
      <c r="S332" s="13"/>
      <c r="T332" s="13"/>
      <c r="U332" s="13"/>
      <c r="V332" s="13"/>
      <c r="W332" s="1238"/>
      <c r="X332" s="1238"/>
      <c r="Y332" s="1420"/>
      <c r="Z332" s="1420"/>
      <c r="AA332" s="1238"/>
      <c r="AB332" s="1238"/>
      <c r="AC332" s="1238"/>
      <c r="AD332" s="1238"/>
      <c r="AE332" s="1238"/>
      <c r="AF332" s="1054"/>
      <c r="AG332" s="1054"/>
      <c r="AH332" s="1054"/>
      <c r="AI332" s="1054"/>
      <c r="AJ332" s="1054"/>
      <c r="AK332" s="1054"/>
      <c r="AL332" s="1054"/>
      <c r="AM332" s="351"/>
      <c r="AN332" s="351"/>
      <c r="AO332" s="351"/>
      <c r="AP332" s="1054"/>
      <c r="AQ332" s="1054"/>
      <c r="AR332" s="1054"/>
      <c r="AS332" s="1054"/>
      <c r="AT332" s="1054"/>
      <c r="AU332" s="1054"/>
    </row>
    <row r="333" spans="2:47" s="8" customFormat="1">
      <c r="B333" s="66"/>
      <c r="C333" s="4"/>
      <c r="D333" s="4"/>
      <c r="E333" s="4"/>
      <c r="F333" s="4"/>
      <c r="G333" s="4"/>
      <c r="H333" s="4"/>
      <c r="I333" s="4"/>
      <c r="J333" s="4"/>
      <c r="K333" s="4"/>
      <c r="M333" s="10"/>
      <c r="N333" s="13"/>
      <c r="P333" s="11"/>
      <c r="Q333" s="11"/>
      <c r="R333" s="11"/>
      <c r="S333" s="13"/>
      <c r="T333" s="13"/>
      <c r="U333" s="13"/>
      <c r="V333" s="13"/>
      <c r="W333" s="1238"/>
      <c r="X333" s="1238"/>
      <c r="Y333" s="1420"/>
      <c r="Z333" s="1420"/>
      <c r="AA333" s="1238"/>
      <c r="AB333" s="1238"/>
      <c r="AC333" s="1238"/>
      <c r="AD333" s="1238"/>
      <c r="AE333" s="1238"/>
      <c r="AF333" s="1054"/>
      <c r="AG333" s="1054"/>
      <c r="AH333" s="1054"/>
      <c r="AI333" s="1054"/>
      <c r="AJ333" s="1054"/>
      <c r="AK333" s="1054"/>
      <c r="AL333" s="1054"/>
      <c r="AM333" s="351"/>
      <c r="AN333" s="351"/>
      <c r="AO333" s="351"/>
      <c r="AP333" s="1054"/>
      <c r="AQ333" s="1054"/>
      <c r="AR333" s="1054"/>
      <c r="AS333" s="1054"/>
      <c r="AT333" s="1054"/>
      <c r="AU333" s="1054"/>
    </row>
    <row r="334" spans="2:47" s="8" customFormat="1">
      <c r="B334" s="66"/>
      <c r="C334" s="4"/>
      <c r="D334" s="4"/>
      <c r="E334" s="4"/>
      <c r="F334" s="4"/>
      <c r="G334" s="4"/>
      <c r="H334" s="4"/>
      <c r="I334" s="4"/>
      <c r="J334" s="4"/>
      <c r="K334" s="4"/>
      <c r="M334" s="10"/>
      <c r="N334" s="13"/>
      <c r="P334" s="11"/>
      <c r="Q334" s="11"/>
      <c r="R334" s="11"/>
      <c r="S334" s="13"/>
      <c r="T334" s="13"/>
      <c r="U334" s="13"/>
      <c r="V334" s="13"/>
      <c r="W334" s="1238"/>
      <c r="X334" s="1238"/>
      <c r="Y334" s="1420"/>
      <c r="Z334" s="1420"/>
      <c r="AA334" s="1238"/>
      <c r="AB334" s="1238"/>
      <c r="AC334" s="1238"/>
      <c r="AD334" s="1238"/>
      <c r="AE334" s="1238"/>
      <c r="AF334" s="1054"/>
      <c r="AG334" s="1054"/>
      <c r="AH334" s="1054"/>
      <c r="AI334" s="1054"/>
      <c r="AJ334" s="1054"/>
      <c r="AK334" s="1054"/>
      <c r="AL334" s="1054"/>
      <c r="AM334" s="351"/>
      <c r="AN334" s="351"/>
      <c r="AO334" s="351"/>
      <c r="AP334" s="1054"/>
      <c r="AQ334" s="1054"/>
      <c r="AR334" s="1054"/>
      <c r="AS334" s="1054"/>
      <c r="AT334" s="1054"/>
      <c r="AU334" s="1054"/>
    </row>
    <row r="335" spans="2:47" s="8" customFormat="1">
      <c r="B335" s="66"/>
      <c r="C335" s="4"/>
      <c r="D335" s="4"/>
      <c r="E335" s="4"/>
      <c r="F335" s="4"/>
      <c r="G335" s="4"/>
      <c r="H335" s="4"/>
      <c r="I335" s="4"/>
      <c r="J335" s="4"/>
      <c r="K335" s="4"/>
      <c r="M335" s="10"/>
      <c r="N335" s="13"/>
      <c r="P335" s="11"/>
      <c r="Q335" s="11"/>
      <c r="R335" s="11"/>
      <c r="S335" s="13"/>
      <c r="T335" s="13"/>
      <c r="U335" s="13"/>
      <c r="V335" s="13"/>
      <c r="W335" s="1238"/>
      <c r="X335" s="1238"/>
      <c r="Y335" s="1420"/>
      <c r="Z335" s="1420"/>
      <c r="AA335" s="1238"/>
      <c r="AB335" s="1238"/>
      <c r="AC335" s="1238"/>
      <c r="AD335" s="1238"/>
      <c r="AE335" s="1238"/>
      <c r="AF335" s="1054"/>
      <c r="AG335" s="1054"/>
      <c r="AH335" s="1054"/>
      <c r="AI335" s="1054"/>
      <c r="AJ335" s="1054"/>
      <c r="AK335" s="1054"/>
      <c r="AL335" s="1054"/>
      <c r="AM335" s="351"/>
      <c r="AN335" s="351"/>
      <c r="AO335" s="351"/>
      <c r="AP335" s="1054"/>
      <c r="AQ335" s="1054"/>
      <c r="AR335" s="1054"/>
      <c r="AS335" s="1054"/>
      <c r="AT335" s="1054"/>
      <c r="AU335" s="1054"/>
    </row>
    <row r="336" spans="2:47" s="8" customFormat="1">
      <c r="B336" s="66"/>
      <c r="C336" s="4"/>
      <c r="D336" s="4"/>
      <c r="E336" s="4"/>
      <c r="F336" s="4"/>
      <c r="G336" s="4"/>
      <c r="H336" s="4"/>
      <c r="I336" s="4"/>
      <c r="J336" s="4"/>
      <c r="K336" s="4"/>
      <c r="M336" s="10"/>
      <c r="N336" s="13"/>
      <c r="P336" s="11"/>
      <c r="Q336" s="11"/>
      <c r="R336" s="11"/>
      <c r="S336" s="13"/>
      <c r="T336" s="13"/>
      <c r="U336" s="13"/>
      <c r="V336" s="13"/>
      <c r="W336" s="1238"/>
      <c r="X336" s="1238"/>
      <c r="Y336" s="1420"/>
      <c r="Z336" s="1420"/>
      <c r="AA336" s="1238"/>
      <c r="AB336" s="1238"/>
      <c r="AC336" s="1238"/>
      <c r="AD336" s="1238"/>
      <c r="AE336" s="1238"/>
      <c r="AF336" s="1054"/>
      <c r="AG336" s="1054"/>
      <c r="AH336" s="1054"/>
      <c r="AI336" s="1054"/>
      <c r="AJ336" s="1054"/>
      <c r="AK336" s="1054"/>
      <c r="AL336" s="1054"/>
      <c r="AM336" s="351"/>
      <c r="AN336" s="351"/>
      <c r="AO336" s="351"/>
      <c r="AP336" s="1054"/>
      <c r="AQ336" s="1054"/>
      <c r="AR336" s="1054"/>
      <c r="AS336" s="1054"/>
      <c r="AT336" s="1054"/>
      <c r="AU336" s="1054"/>
    </row>
    <row r="337" spans="2:47" s="8" customFormat="1">
      <c r="B337" s="66"/>
      <c r="C337" s="4"/>
      <c r="D337" s="4"/>
      <c r="E337" s="4"/>
      <c r="F337" s="4"/>
      <c r="G337" s="4"/>
      <c r="H337" s="4"/>
      <c r="I337" s="4"/>
      <c r="J337" s="4"/>
      <c r="K337" s="4"/>
      <c r="M337" s="10"/>
      <c r="N337" s="13"/>
      <c r="P337" s="11"/>
      <c r="Q337" s="11"/>
      <c r="R337" s="11"/>
      <c r="S337" s="13"/>
      <c r="T337" s="13"/>
      <c r="U337" s="13"/>
      <c r="V337" s="13"/>
      <c r="W337" s="1238"/>
      <c r="X337" s="1238"/>
      <c r="Y337" s="1420"/>
      <c r="Z337" s="1420"/>
      <c r="AA337" s="1238"/>
      <c r="AB337" s="1238"/>
      <c r="AC337" s="1238"/>
      <c r="AD337" s="1238"/>
      <c r="AE337" s="1238"/>
      <c r="AF337" s="1054"/>
      <c r="AG337" s="1054"/>
      <c r="AH337" s="1054"/>
      <c r="AI337" s="1054"/>
      <c r="AJ337" s="1054"/>
      <c r="AK337" s="1054"/>
      <c r="AL337" s="1054"/>
      <c r="AM337" s="351"/>
      <c r="AN337" s="351"/>
      <c r="AO337" s="351"/>
      <c r="AP337" s="1054"/>
      <c r="AQ337" s="1054"/>
      <c r="AR337" s="1054"/>
      <c r="AS337" s="1054"/>
      <c r="AT337" s="1054"/>
      <c r="AU337" s="1054"/>
    </row>
    <row r="338" spans="2:47" s="8" customFormat="1">
      <c r="B338" s="66"/>
      <c r="C338" s="4"/>
      <c r="D338" s="4"/>
      <c r="E338" s="4"/>
      <c r="F338" s="4"/>
      <c r="G338" s="4"/>
      <c r="H338" s="4"/>
      <c r="I338" s="4"/>
      <c r="J338" s="4"/>
      <c r="K338" s="4"/>
      <c r="M338" s="10"/>
      <c r="N338" s="13"/>
      <c r="P338" s="11"/>
      <c r="Q338" s="11"/>
      <c r="R338" s="11"/>
      <c r="S338" s="13"/>
      <c r="T338" s="13"/>
      <c r="U338" s="13"/>
      <c r="V338" s="13"/>
      <c r="W338" s="1238"/>
      <c r="X338" s="1238"/>
      <c r="Y338" s="1420"/>
      <c r="Z338" s="1420"/>
      <c r="AA338" s="1238"/>
      <c r="AB338" s="1238"/>
      <c r="AC338" s="1238"/>
      <c r="AD338" s="1238"/>
      <c r="AE338" s="1238"/>
      <c r="AF338" s="1054"/>
      <c r="AG338" s="1054"/>
      <c r="AH338" s="1054"/>
      <c r="AI338" s="1054"/>
      <c r="AJ338" s="1054"/>
      <c r="AK338" s="1054"/>
      <c r="AL338" s="1054"/>
      <c r="AM338" s="351"/>
      <c r="AN338" s="351"/>
      <c r="AO338" s="351"/>
      <c r="AP338" s="1054"/>
      <c r="AQ338" s="1054"/>
      <c r="AR338" s="1054"/>
      <c r="AS338" s="1054"/>
      <c r="AT338" s="1054"/>
      <c r="AU338" s="1054"/>
    </row>
    <row r="339" spans="2:47" s="8" customFormat="1">
      <c r="B339" s="66"/>
      <c r="C339" s="4"/>
      <c r="D339" s="4"/>
      <c r="E339" s="4"/>
      <c r="F339" s="4"/>
      <c r="G339" s="4"/>
      <c r="H339" s="4"/>
      <c r="I339" s="4"/>
      <c r="J339" s="4"/>
      <c r="K339" s="4"/>
      <c r="M339" s="10"/>
      <c r="N339" s="13"/>
      <c r="P339" s="11"/>
      <c r="Q339" s="11"/>
      <c r="R339" s="11"/>
      <c r="S339" s="13"/>
      <c r="T339" s="13"/>
      <c r="U339" s="13"/>
      <c r="V339" s="13"/>
      <c r="W339" s="1238"/>
      <c r="X339" s="1238"/>
      <c r="Y339" s="1420"/>
      <c r="Z339" s="1420"/>
      <c r="AA339" s="1238"/>
      <c r="AB339" s="1238"/>
      <c r="AC339" s="1238"/>
      <c r="AD339" s="1238"/>
      <c r="AE339" s="1238"/>
      <c r="AF339" s="1054"/>
      <c r="AG339" s="1054"/>
      <c r="AH339" s="1054"/>
      <c r="AI339" s="1054"/>
      <c r="AJ339" s="1054"/>
      <c r="AK339" s="1054"/>
      <c r="AL339" s="1054"/>
      <c r="AM339" s="351"/>
      <c r="AN339" s="351"/>
      <c r="AO339" s="351"/>
      <c r="AP339" s="1054"/>
      <c r="AQ339" s="1054"/>
      <c r="AR339" s="1054"/>
      <c r="AS339" s="1054"/>
      <c r="AT339" s="1054"/>
      <c r="AU339" s="1054"/>
    </row>
    <row r="340" spans="2:47" s="8" customFormat="1">
      <c r="B340" s="66"/>
      <c r="C340" s="4"/>
      <c r="D340" s="4"/>
      <c r="E340" s="4"/>
      <c r="F340" s="4"/>
      <c r="G340" s="4"/>
      <c r="H340" s="4"/>
      <c r="I340" s="4"/>
      <c r="J340" s="4"/>
      <c r="K340" s="4"/>
      <c r="M340" s="10"/>
      <c r="N340" s="13"/>
      <c r="P340" s="11"/>
      <c r="Q340" s="11"/>
      <c r="R340" s="11"/>
      <c r="S340" s="13"/>
      <c r="T340" s="13"/>
      <c r="U340" s="13"/>
      <c r="V340" s="13"/>
      <c r="W340" s="1238"/>
      <c r="X340" s="1238"/>
      <c r="Y340" s="1420"/>
      <c r="Z340" s="1420"/>
      <c r="AA340" s="1238"/>
      <c r="AB340" s="1238"/>
      <c r="AC340" s="1238"/>
      <c r="AD340" s="1238"/>
      <c r="AE340" s="1238"/>
      <c r="AF340" s="1054"/>
      <c r="AG340" s="1054"/>
      <c r="AH340" s="1054"/>
      <c r="AI340" s="1054"/>
      <c r="AJ340" s="1054"/>
      <c r="AK340" s="1054"/>
      <c r="AL340" s="1054"/>
      <c r="AM340" s="351"/>
      <c r="AN340" s="351"/>
      <c r="AO340" s="351"/>
      <c r="AP340" s="1054"/>
      <c r="AQ340" s="1054"/>
      <c r="AR340" s="1054"/>
      <c r="AS340" s="1054"/>
      <c r="AT340" s="1054"/>
      <c r="AU340" s="1054"/>
    </row>
    <row r="341" spans="2:47" s="8" customFormat="1">
      <c r="B341" s="66"/>
      <c r="C341" s="4"/>
      <c r="D341" s="4"/>
      <c r="E341" s="4"/>
      <c r="F341" s="4"/>
      <c r="G341" s="4"/>
      <c r="H341" s="4"/>
      <c r="I341" s="4"/>
      <c r="J341" s="4"/>
      <c r="K341" s="4"/>
      <c r="M341" s="10"/>
      <c r="N341" s="13"/>
      <c r="P341" s="11"/>
      <c r="Q341" s="11"/>
      <c r="R341" s="11"/>
      <c r="S341" s="13"/>
      <c r="T341" s="13"/>
      <c r="U341" s="13"/>
      <c r="V341" s="13"/>
      <c r="W341" s="1238"/>
      <c r="X341" s="1238"/>
      <c r="Y341" s="1420"/>
      <c r="Z341" s="1420"/>
      <c r="AA341" s="1238"/>
      <c r="AB341" s="1238"/>
      <c r="AC341" s="1238"/>
      <c r="AD341" s="1238"/>
      <c r="AE341" s="1238"/>
      <c r="AF341" s="1054"/>
      <c r="AG341" s="1054"/>
      <c r="AH341" s="1054"/>
      <c r="AI341" s="1054"/>
      <c r="AJ341" s="1054"/>
      <c r="AK341" s="1054"/>
      <c r="AL341" s="1054"/>
      <c r="AM341" s="351"/>
      <c r="AN341" s="351"/>
      <c r="AO341" s="351"/>
      <c r="AP341" s="1054"/>
      <c r="AQ341" s="1054"/>
      <c r="AR341" s="1054"/>
      <c r="AS341" s="1054"/>
      <c r="AT341" s="1054"/>
      <c r="AU341" s="1054"/>
    </row>
    <row r="342" spans="2:47" s="8" customFormat="1">
      <c r="B342" s="66"/>
      <c r="C342" s="4"/>
      <c r="D342" s="4"/>
      <c r="E342" s="4"/>
      <c r="F342" s="4"/>
      <c r="G342" s="4"/>
      <c r="H342" s="4"/>
      <c r="I342" s="4"/>
      <c r="J342" s="4"/>
      <c r="K342" s="4"/>
      <c r="M342" s="10"/>
      <c r="N342" s="13"/>
      <c r="P342" s="11"/>
      <c r="Q342" s="11"/>
      <c r="R342" s="11"/>
      <c r="S342" s="13"/>
      <c r="T342" s="13"/>
      <c r="U342" s="13"/>
      <c r="V342" s="13"/>
      <c r="W342" s="1238"/>
      <c r="X342" s="1238"/>
      <c r="Y342" s="1420"/>
      <c r="Z342" s="1420"/>
      <c r="AA342" s="1238"/>
      <c r="AB342" s="1238"/>
      <c r="AC342" s="1238"/>
      <c r="AD342" s="1238"/>
      <c r="AE342" s="1238"/>
      <c r="AF342" s="1054"/>
      <c r="AG342" s="1054"/>
      <c r="AH342" s="1054"/>
      <c r="AI342" s="1054"/>
      <c r="AJ342" s="1054"/>
      <c r="AK342" s="1054"/>
      <c r="AL342" s="1054"/>
      <c r="AM342" s="351"/>
      <c r="AN342" s="351"/>
      <c r="AO342" s="351"/>
      <c r="AP342" s="1054"/>
      <c r="AQ342" s="1054"/>
      <c r="AR342" s="1054"/>
      <c r="AS342" s="1054"/>
      <c r="AT342" s="1054"/>
      <c r="AU342" s="1054"/>
    </row>
    <row r="343" spans="2:47" s="8" customFormat="1">
      <c r="B343" s="66"/>
      <c r="C343" s="4"/>
      <c r="D343" s="4"/>
      <c r="E343" s="4"/>
      <c r="F343" s="4"/>
      <c r="G343" s="4"/>
      <c r="H343" s="4"/>
      <c r="I343" s="4"/>
      <c r="J343" s="4"/>
      <c r="K343" s="4"/>
      <c r="M343" s="10"/>
      <c r="N343" s="13"/>
      <c r="P343" s="11"/>
      <c r="Q343" s="11"/>
      <c r="R343" s="11"/>
      <c r="S343" s="13"/>
      <c r="T343" s="13"/>
      <c r="U343" s="13"/>
      <c r="V343" s="13"/>
      <c r="W343" s="1238"/>
      <c r="X343" s="1238"/>
      <c r="Y343" s="1420"/>
      <c r="Z343" s="1420"/>
      <c r="AA343" s="1238"/>
      <c r="AB343" s="1238"/>
      <c r="AC343" s="1238"/>
      <c r="AD343" s="1238"/>
      <c r="AE343" s="1238"/>
      <c r="AF343" s="1054"/>
      <c r="AG343" s="1054"/>
      <c r="AH343" s="1054"/>
      <c r="AI343" s="1054"/>
      <c r="AJ343" s="1054"/>
      <c r="AK343" s="1054"/>
      <c r="AL343" s="1054"/>
      <c r="AM343" s="351"/>
      <c r="AN343" s="351"/>
      <c r="AO343" s="351"/>
      <c r="AP343" s="1054"/>
      <c r="AQ343" s="1054"/>
      <c r="AR343" s="1054"/>
      <c r="AS343" s="1054"/>
      <c r="AT343" s="1054"/>
      <c r="AU343" s="1054"/>
    </row>
    <row r="344" spans="2:47" s="8" customFormat="1">
      <c r="B344" s="66"/>
      <c r="C344" s="4"/>
      <c r="D344" s="4"/>
      <c r="E344" s="4"/>
      <c r="F344" s="4"/>
      <c r="G344" s="4"/>
      <c r="H344" s="4"/>
      <c r="I344" s="4"/>
      <c r="J344" s="4"/>
      <c r="K344" s="4"/>
      <c r="M344" s="10"/>
      <c r="N344" s="13"/>
      <c r="P344" s="11"/>
      <c r="Q344" s="11"/>
      <c r="R344" s="11"/>
      <c r="S344" s="13"/>
      <c r="T344" s="13"/>
      <c r="U344" s="13"/>
      <c r="V344" s="13"/>
      <c r="W344" s="1238"/>
      <c r="X344" s="1238"/>
      <c r="Y344" s="1420"/>
      <c r="Z344" s="1420"/>
      <c r="AA344" s="1238"/>
      <c r="AB344" s="1238"/>
      <c r="AC344" s="1238"/>
      <c r="AD344" s="1238"/>
      <c r="AE344" s="1238"/>
      <c r="AF344" s="1054"/>
      <c r="AG344" s="1054"/>
      <c r="AH344" s="1054"/>
      <c r="AI344" s="1054"/>
      <c r="AJ344" s="1054"/>
      <c r="AK344" s="1054"/>
      <c r="AL344" s="1054"/>
      <c r="AM344" s="351"/>
      <c r="AN344" s="351"/>
      <c r="AO344" s="351"/>
      <c r="AP344" s="1054"/>
      <c r="AQ344" s="1054"/>
      <c r="AR344" s="1054"/>
      <c r="AS344" s="1054"/>
      <c r="AT344" s="1054"/>
      <c r="AU344" s="1054"/>
    </row>
    <row r="345" spans="2:47" s="8" customFormat="1">
      <c r="B345" s="66"/>
      <c r="C345" s="4"/>
      <c r="D345" s="4"/>
      <c r="E345" s="4"/>
      <c r="F345" s="4"/>
      <c r="G345" s="4"/>
      <c r="H345" s="4"/>
      <c r="I345" s="4"/>
      <c r="J345" s="4"/>
      <c r="K345" s="4"/>
      <c r="M345" s="10"/>
      <c r="N345" s="13"/>
      <c r="P345" s="11"/>
      <c r="Q345" s="11"/>
      <c r="R345" s="11"/>
      <c r="S345" s="13"/>
      <c r="T345" s="13"/>
      <c r="U345" s="13"/>
      <c r="V345" s="13"/>
      <c r="W345" s="1238"/>
      <c r="X345" s="1238"/>
      <c r="Y345" s="1420"/>
      <c r="Z345" s="1420"/>
      <c r="AA345" s="1238"/>
      <c r="AB345" s="1238"/>
      <c r="AC345" s="1238"/>
      <c r="AD345" s="1238"/>
      <c r="AE345" s="1238"/>
      <c r="AF345" s="1054"/>
      <c r="AG345" s="1054"/>
      <c r="AH345" s="1054"/>
      <c r="AI345" s="1054"/>
      <c r="AJ345" s="1054"/>
      <c r="AK345" s="1054"/>
      <c r="AL345" s="1054"/>
      <c r="AM345" s="351"/>
      <c r="AN345" s="351"/>
      <c r="AO345" s="351"/>
      <c r="AP345" s="1054"/>
      <c r="AQ345" s="1054"/>
      <c r="AR345" s="1054"/>
      <c r="AS345" s="1054"/>
      <c r="AT345" s="1054"/>
      <c r="AU345" s="1054"/>
    </row>
    <row r="346" spans="2:47" s="8" customFormat="1">
      <c r="B346" s="66"/>
      <c r="C346" s="4"/>
      <c r="D346" s="4"/>
      <c r="E346" s="4"/>
      <c r="F346" s="4"/>
      <c r="G346" s="4"/>
      <c r="H346" s="4"/>
      <c r="I346" s="4"/>
      <c r="J346" s="4"/>
      <c r="K346" s="4"/>
      <c r="M346" s="10"/>
      <c r="N346" s="13"/>
      <c r="P346" s="11"/>
      <c r="Q346" s="11"/>
      <c r="R346" s="11"/>
      <c r="S346" s="13"/>
      <c r="T346" s="13"/>
      <c r="U346" s="13"/>
      <c r="V346" s="13"/>
      <c r="W346" s="1238"/>
      <c r="X346" s="1238"/>
      <c r="Y346" s="1420"/>
      <c r="Z346" s="1420"/>
      <c r="AA346" s="1238"/>
      <c r="AB346" s="1238"/>
      <c r="AC346" s="1238"/>
      <c r="AD346" s="1238"/>
      <c r="AE346" s="1238"/>
      <c r="AF346" s="1054"/>
      <c r="AG346" s="1054"/>
      <c r="AH346" s="1054"/>
      <c r="AI346" s="1054"/>
      <c r="AJ346" s="1054"/>
      <c r="AK346" s="1054"/>
      <c r="AL346" s="1054"/>
      <c r="AM346" s="351"/>
      <c r="AN346" s="351"/>
      <c r="AO346" s="351"/>
      <c r="AP346" s="1054"/>
      <c r="AQ346" s="1054"/>
      <c r="AR346" s="1054"/>
      <c r="AS346" s="1054"/>
      <c r="AT346" s="1054"/>
      <c r="AU346" s="1054"/>
    </row>
    <row r="347" spans="2:47" s="8" customFormat="1">
      <c r="B347" s="66"/>
      <c r="C347" s="4"/>
      <c r="D347" s="4"/>
      <c r="E347" s="4"/>
      <c r="F347" s="4"/>
      <c r="G347" s="4"/>
      <c r="H347" s="4"/>
      <c r="I347" s="4"/>
      <c r="J347" s="4"/>
      <c r="K347" s="4"/>
      <c r="M347" s="10"/>
      <c r="N347" s="13"/>
      <c r="P347" s="11"/>
      <c r="Q347" s="11"/>
      <c r="R347" s="11"/>
      <c r="S347" s="13"/>
      <c r="T347" s="13"/>
      <c r="U347" s="13"/>
      <c r="V347" s="13"/>
      <c r="W347" s="1238"/>
      <c r="X347" s="1238"/>
      <c r="Y347" s="1420"/>
      <c r="Z347" s="1420"/>
      <c r="AA347" s="1238"/>
      <c r="AB347" s="1238"/>
      <c r="AC347" s="1238"/>
      <c r="AD347" s="1238"/>
      <c r="AE347" s="1238"/>
      <c r="AF347" s="1054"/>
      <c r="AG347" s="1054"/>
      <c r="AH347" s="1054"/>
      <c r="AI347" s="1054"/>
      <c r="AJ347" s="1054"/>
      <c r="AK347" s="1054"/>
      <c r="AL347" s="1054"/>
      <c r="AM347" s="351"/>
      <c r="AN347" s="351"/>
      <c r="AO347" s="351"/>
      <c r="AP347" s="1054"/>
      <c r="AQ347" s="1054"/>
      <c r="AR347" s="1054"/>
      <c r="AS347" s="1054"/>
      <c r="AT347" s="1054"/>
      <c r="AU347" s="1054"/>
    </row>
    <row r="348" spans="2:47" s="8" customFormat="1">
      <c r="B348" s="66"/>
      <c r="C348" s="4"/>
      <c r="D348" s="4"/>
      <c r="E348" s="4"/>
      <c r="F348" s="4"/>
      <c r="G348" s="4"/>
      <c r="H348" s="4"/>
      <c r="I348" s="4"/>
      <c r="J348" s="4"/>
      <c r="K348" s="4"/>
      <c r="M348" s="10"/>
      <c r="N348" s="13"/>
      <c r="P348" s="11"/>
      <c r="Q348" s="11"/>
      <c r="R348" s="11"/>
      <c r="S348" s="13"/>
      <c r="T348" s="13"/>
      <c r="U348" s="13"/>
      <c r="V348" s="13"/>
      <c r="W348" s="1238"/>
      <c r="X348" s="1238"/>
      <c r="Y348" s="1420"/>
      <c r="Z348" s="1420"/>
      <c r="AA348" s="1238"/>
      <c r="AB348" s="1238"/>
      <c r="AC348" s="1238"/>
      <c r="AD348" s="1238"/>
      <c r="AE348" s="1238"/>
      <c r="AF348" s="1054"/>
      <c r="AG348" s="1054"/>
      <c r="AH348" s="1054"/>
      <c r="AI348" s="1054"/>
      <c r="AJ348" s="1054"/>
      <c r="AK348" s="1054"/>
      <c r="AL348" s="1054"/>
      <c r="AM348" s="351"/>
      <c r="AN348" s="351"/>
      <c r="AO348" s="351"/>
      <c r="AP348" s="1054"/>
      <c r="AQ348" s="1054"/>
      <c r="AR348" s="1054"/>
      <c r="AS348" s="1054"/>
      <c r="AT348" s="1054"/>
      <c r="AU348" s="1054"/>
    </row>
    <row r="349" spans="2:47" s="8" customFormat="1">
      <c r="B349" s="66"/>
      <c r="C349" s="4"/>
      <c r="D349" s="4"/>
      <c r="E349" s="4"/>
      <c r="F349" s="4"/>
      <c r="G349" s="4"/>
      <c r="H349" s="4"/>
      <c r="I349" s="4"/>
      <c r="J349" s="4"/>
      <c r="K349" s="4"/>
      <c r="M349" s="10"/>
      <c r="N349" s="13"/>
      <c r="P349" s="11"/>
      <c r="Q349" s="11"/>
      <c r="R349" s="11"/>
      <c r="S349" s="13"/>
      <c r="T349" s="13"/>
      <c r="U349" s="13"/>
      <c r="V349" s="13"/>
      <c r="W349" s="1238"/>
      <c r="X349" s="1238"/>
      <c r="Y349" s="1420"/>
      <c r="Z349" s="1420"/>
      <c r="AA349" s="1238"/>
      <c r="AB349" s="1238"/>
      <c r="AC349" s="1238"/>
      <c r="AD349" s="1238"/>
      <c r="AE349" s="1238"/>
      <c r="AF349" s="1054"/>
      <c r="AG349" s="1054"/>
      <c r="AH349" s="1054"/>
      <c r="AI349" s="1054"/>
      <c r="AJ349" s="1054"/>
      <c r="AK349" s="1054"/>
      <c r="AL349" s="1054"/>
      <c r="AM349" s="351"/>
      <c r="AN349" s="351"/>
      <c r="AO349" s="351"/>
      <c r="AP349" s="1054"/>
      <c r="AQ349" s="1054"/>
      <c r="AR349" s="1054"/>
      <c r="AS349" s="1054"/>
      <c r="AT349" s="1054"/>
      <c r="AU349" s="1054"/>
    </row>
    <row r="350" spans="2:47" s="8" customFormat="1">
      <c r="B350" s="66"/>
      <c r="C350" s="4"/>
      <c r="D350" s="4"/>
      <c r="E350" s="4"/>
      <c r="F350" s="4"/>
      <c r="G350" s="4"/>
      <c r="H350" s="4"/>
      <c r="I350" s="4"/>
      <c r="J350" s="4"/>
      <c r="K350" s="4"/>
      <c r="M350" s="10"/>
      <c r="N350" s="13"/>
      <c r="P350" s="11"/>
      <c r="Q350" s="11"/>
      <c r="R350" s="11"/>
      <c r="S350" s="13"/>
      <c r="T350" s="13"/>
      <c r="U350" s="13"/>
      <c r="V350" s="13"/>
      <c r="W350" s="1238"/>
      <c r="X350" s="1238"/>
      <c r="Y350" s="1420"/>
      <c r="Z350" s="1420"/>
      <c r="AA350" s="1238"/>
      <c r="AB350" s="1238"/>
      <c r="AC350" s="1238"/>
      <c r="AD350" s="1238"/>
      <c r="AE350" s="1238"/>
      <c r="AF350" s="1054"/>
      <c r="AG350" s="1054"/>
      <c r="AH350" s="1054"/>
      <c r="AI350" s="1054"/>
      <c r="AJ350" s="1054"/>
      <c r="AK350" s="1054"/>
      <c r="AL350" s="1054"/>
      <c r="AM350" s="351"/>
      <c r="AN350" s="351"/>
      <c r="AO350" s="351"/>
      <c r="AP350" s="1054"/>
      <c r="AQ350" s="1054"/>
      <c r="AR350" s="1054"/>
      <c r="AS350" s="1054"/>
      <c r="AT350" s="1054"/>
      <c r="AU350" s="1054"/>
    </row>
    <row r="351" spans="2:47" s="8" customFormat="1">
      <c r="B351" s="66"/>
      <c r="C351" s="4"/>
      <c r="D351" s="4"/>
      <c r="E351" s="4"/>
      <c r="F351" s="4"/>
      <c r="G351" s="4"/>
      <c r="H351" s="4"/>
      <c r="I351" s="4"/>
      <c r="J351" s="4"/>
      <c r="K351" s="4"/>
      <c r="M351" s="10"/>
      <c r="N351" s="13"/>
      <c r="P351" s="11"/>
      <c r="Q351" s="11"/>
      <c r="R351" s="11"/>
      <c r="S351" s="13"/>
      <c r="T351" s="13"/>
      <c r="U351" s="13"/>
      <c r="V351" s="13"/>
      <c r="W351" s="1238"/>
      <c r="X351" s="1238"/>
      <c r="Y351" s="1420"/>
      <c r="Z351" s="1420"/>
      <c r="AA351" s="1238"/>
      <c r="AB351" s="1238"/>
      <c r="AC351" s="1238"/>
      <c r="AD351" s="1238"/>
      <c r="AE351" s="1238"/>
      <c r="AF351" s="1054"/>
      <c r="AG351" s="1054"/>
      <c r="AH351" s="1054"/>
      <c r="AI351" s="1054"/>
      <c r="AJ351" s="1054"/>
      <c r="AK351" s="1054"/>
      <c r="AL351" s="1054"/>
      <c r="AM351" s="351"/>
      <c r="AN351" s="351"/>
      <c r="AO351" s="351"/>
      <c r="AP351" s="1054"/>
      <c r="AQ351" s="1054"/>
      <c r="AR351" s="1054"/>
      <c r="AS351" s="1054"/>
      <c r="AT351" s="1054"/>
      <c r="AU351" s="1054"/>
    </row>
    <row r="352" spans="2:47" s="8" customFormat="1">
      <c r="B352" s="66"/>
      <c r="C352" s="4"/>
      <c r="D352" s="4"/>
      <c r="E352" s="4"/>
      <c r="F352" s="4"/>
      <c r="G352" s="4"/>
      <c r="H352" s="4"/>
      <c r="I352" s="4"/>
      <c r="J352" s="4"/>
      <c r="K352" s="4"/>
      <c r="M352" s="10"/>
      <c r="N352" s="13"/>
      <c r="P352" s="11"/>
      <c r="Q352" s="11"/>
      <c r="R352" s="11"/>
      <c r="S352" s="13"/>
      <c r="T352" s="13"/>
      <c r="U352" s="13"/>
      <c r="V352" s="13"/>
      <c r="W352" s="1238"/>
      <c r="X352" s="1238"/>
      <c r="Y352" s="1420"/>
      <c r="Z352" s="1420"/>
      <c r="AA352" s="1238"/>
      <c r="AB352" s="1238"/>
      <c r="AC352" s="1238"/>
      <c r="AD352" s="1238"/>
      <c r="AE352" s="1238"/>
      <c r="AF352" s="1054"/>
      <c r="AG352" s="1054"/>
      <c r="AH352" s="1054"/>
      <c r="AI352" s="1054"/>
      <c r="AJ352" s="1054"/>
      <c r="AK352" s="1054"/>
      <c r="AL352" s="1054"/>
      <c r="AM352" s="351"/>
      <c r="AN352" s="351"/>
      <c r="AO352" s="351"/>
      <c r="AP352" s="1054"/>
      <c r="AQ352" s="1054"/>
      <c r="AR352" s="1054"/>
      <c r="AS352" s="1054"/>
      <c r="AT352" s="1054"/>
      <c r="AU352" s="1054"/>
    </row>
    <row r="353" spans="2:47" s="8" customFormat="1">
      <c r="B353" s="66"/>
      <c r="C353" s="4"/>
      <c r="D353" s="4"/>
      <c r="E353" s="4"/>
      <c r="F353" s="4"/>
      <c r="G353" s="4"/>
      <c r="H353" s="4"/>
      <c r="I353" s="4"/>
      <c r="J353" s="4"/>
      <c r="K353" s="4"/>
      <c r="M353" s="10"/>
      <c r="N353" s="13"/>
      <c r="P353" s="11"/>
      <c r="Q353" s="11"/>
      <c r="R353" s="11"/>
      <c r="S353" s="13"/>
      <c r="T353" s="13"/>
      <c r="U353" s="13"/>
      <c r="V353" s="13"/>
      <c r="W353" s="1238"/>
      <c r="X353" s="1238"/>
      <c r="Y353" s="1420"/>
      <c r="Z353" s="1420"/>
      <c r="AA353" s="1238"/>
      <c r="AB353" s="1238"/>
      <c r="AC353" s="1238"/>
      <c r="AD353" s="1238"/>
      <c r="AE353" s="1238"/>
      <c r="AF353" s="1054"/>
      <c r="AG353" s="1054"/>
      <c r="AH353" s="1054"/>
      <c r="AI353" s="1054"/>
      <c r="AJ353" s="1054"/>
      <c r="AK353" s="1054"/>
      <c r="AL353" s="1054"/>
      <c r="AM353" s="351"/>
      <c r="AN353" s="351"/>
      <c r="AO353" s="351"/>
      <c r="AP353" s="1054"/>
      <c r="AQ353" s="1054"/>
      <c r="AR353" s="1054"/>
      <c r="AS353" s="1054"/>
      <c r="AT353" s="1054"/>
      <c r="AU353" s="1054"/>
    </row>
    <row r="354" spans="2:47" s="8" customFormat="1">
      <c r="B354" s="66"/>
      <c r="C354" s="4"/>
      <c r="D354" s="4"/>
      <c r="E354" s="4"/>
      <c r="F354" s="4"/>
      <c r="G354" s="4"/>
      <c r="H354" s="4"/>
      <c r="I354" s="4"/>
      <c r="J354" s="4"/>
      <c r="K354" s="4"/>
      <c r="M354" s="10"/>
      <c r="N354" s="13"/>
      <c r="P354" s="11"/>
      <c r="Q354" s="11"/>
      <c r="R354" s="11"/>
      <c r="S354" s="13"/>
      <c r="T354" s="13"/>
      <c r="U354" s="13"/>
      <c r="V354" s="13"/>
      <c r="W354" s="1238"/>
      <c r="X354" s="1238"/>
      <c r="Y354" s="1420"/>
      <c r="Z354" s="1420"/>
      <c r="AA354" s="1238"/>
      <c r="AB354" s="1238"/>
      <c r="AC354" s="1238"/>
      <c r="AD354" s="1238"/>
      <c r="AE354" s="1238"/>
      <c r="AF354" s="1054"/>
      <c r="AG354" s="1054"/>
      <c r="AH354" s="1054"/>
      <c r="AI354" s="1054"/>
      <c r="AJ354" s="1054"/>
      <c r="AK354" s="1054"/>
      <c r="AL354" s="1054"/>
      <c r="AM354" s="351"/>
      <c r="AN354" s="351"/>
      <c r="AO354" s="351"/>
      <c r="AP354" s="1054"/>
      <c r="AQ354" s="1054"/>
      <c r="AR354" s="1054"/>
      <c r="AS354" s="1054"/>
      <c r="AT354" s="1054"/>
      <c r="AU354" s="1054"/>
    </row>
    <row r="355" spans="2:47" s="8" customFormat="1">
      <c r="B355" s="66"/>
      <c r="C355" s="4"/>
      <c r="D355" s="4"/>
      <c r="E355" s="4"/>
      <c r="F355" s="4"/>
      <c r="G355" s="4"/>
      <c r="H355" s="4"/>
      <c r="I355" s="4"/>
      <c r="J355" s="4"/>
      <c r="K355" s="4"/>
      <c r="M355" s="10"/>
      <c r="N355" s="13"/>
      <c r="P355" s="11"/>
      <c r="Q355" s="11"/>
      <c r="R355" s="11"/>
      <c r="S355" s="13"/>
      <c r="T355" s="13"/>
      <c r="U355" s="13"/>
      <c r="V355" s="13"/>
      <c r="W355" s="1238"/>
      <c r="X355" s="1238"/>
      <c r="Y355" s="1420"/>
      <c r="Z355" s="1420"/>
      <c r="AA355" s="1238"/>
      <c r="AB355" s="1238"/>
      <c r="AC355" s="1238"/>
      <c r="AD355" s="1238"/>
      <c r="AE355" s="1238"/>
      <c r="AF355" s="1054"/>
      <c r="AG355" s="1054"/>
      <c r="AH355" s="1054"/>
      <c r="AI355" s="1054"/>
      <c r="AJ355" s="1054"/>
      <c r="AK355" s="1054"/>
      <c r="AL355" s="1054"/>
      <c r="AM355" s="351"/>
      <c r="AN355" s="351"/>
      <c r="AO355" s="351"/>
      <c r="AP355" s="1054"/>
      <c r="AQ355" s="1054"/>
      <c r="AR355" s="1054"/>
      <c r="AS355" s="1054"/>
      <c r="AT355" s="1054"/>
      <c r="AU355" s="1054"/>
    </row>
    <row r="356" spans="2:47" s="8" customFormat="1">
      <c r="B356" s="66"/>
      <c r="C356" s="4"/>
      <c r="D356" s="4"/>
      <c r="E356" s="4"/>
      <c r="F356" s="4"/>
      <c r="G356" s="4"/>
      <c r="H356" s="4"/>
      <c r="I356" s="4"/>
      <c r="J356" s="4"/>
      <c r="K356" s="4"/>
      <c r="M356" s="10"/>
      <c r="N356" s="13"/>
      <c r="P356" s="11"/>
      <c r="Q356" s="11"/>
      <c r="R356" s="11"/>
      <c r="S356" s="13"/>
      <c r="T356" s="13"/>
      <c r="U356" s="13"/>
      <c r="V356" s="13"/>
      <c r="W356" s="1238"/>
      <c r="X356" s="1238"/>
      <c r="Y356" s="1420"/>
      <c r="Z356" s="1420"/>
      <c r="AA356" s="1238"/>
      <c r="AB356" s="1238"/>
      <c r="AC356" s="1238"/>
      <c r="AD356" s="1238"/>
      <c r="AE356" s="1238"/>
      <c r="AF356" s="1054"/>
      <c r="AG356" s="1054"/>
      <c r="AH356" s="1054"/>
      <c r="AI356" s="1054"/>
      <c r="AJ356" s="1054"/>
      <c r="AK356" s="1054"/>
      <c r="AL356" s="1054"/>
      <c r="AM356" s="351"/>
      <c r="AN356" s="351"/>
      <c r="AO356" s="351"/>
      <c r="AP356" s="1054"/>
      <c r="AQ356" s="1054"/>
      <c r="AR356" s="1054"/>
      <c r="AS356" s="1054"/>
      <c r="AT356" s="1054"/>
      <c r="AU356" s="1054"/>
    </row>
    <row r="357" spans="2:47" s="8" customFormat="1">
      <c r="B357" s="66"/>
      <c r="C357" s="4"/>
      <c r="D357" s="4"/>
      <c r="E357" s="4"/>
      <c r="F357" s="4"/>
      <c r="G357" s="4"/>
      <c r="H357" s="4"/>
      <c r="I357" s="4"/>
      <c r="J357" s="4"/>
      <c r="K357" s="4"/>
      <c r="M357" s="10"/>
      <c r="N357" s="13"/>
      <c r="P357" s="11"/>
      <c r="Q357" s="11"/>
      <c r="R357" s="11"/>
      <c r="S357" s="13"/>
      <c r="T357" s="13"/>
      <c r="U357" s="13"/>
      <c r="V357" s="13"/>
      <c r="W357" s="1238"/>
      <c r="X357" s="1238"/>
      <c r="Y357" s="1420"/>
      <c r="Z357" s="1420"/>
      <c r="AA357" s="1238"/>
      <c r="AB357" s="1238"/>
      <c r="AC357" s="1238"/>
      <c r="AD357" s="1238"/>
      <c r="AE357" s="1238"/>
      <c r="AF357" s="1054"/>
      <c r="AG357" s="1054"/>
      <c r="AH357" s="1054"/>
      <c r="AI357" s="1054"/>
      <c r="AJ357" s="1054"/>
      <c r="AK357" s="1054"/>
      <c r="AL357" s="1054"/>
      <c r="AM357" s="351"/>
      <c r="AN357" s="351"/>
      <c r="AO357" s="351"/>
      <c r="AP357" s="1054"/>
      <c r="AQ357" s="1054"/>
      <c r="AR357" s="1054"/>
      <c r="AS357" s="1054"/>
      <c r="AT357" s="1054"/>
      <c r="AU357" s="1054"/>
    </row>
    <row r="358" spans="2:47" s="8" customFormat="1">
      <c r="B358" s="66"/>
      <c r="C358" s="4"/>
      <c r="D358" s="4"/>
      <c r="E358" s="4"/>
      <c r="F358" s="4"/>
      <c r="G358" s="4"/>
      <c r="H358" s="4"/>
      <c r="I358" s="4"/>
      <c r="J358" s="4"/>
      <c r="K358" s="4"/>
      <c r="M358" s="10"/>
      <c r="N358" s="13"/>
      <c r="P358" s="11"/>
      <c r="Q358" s="11"/>
      <c r="R358" s="11"/>
      <c r="S358" s="13"/>
      <c r="T358" s="13"/>
      <c r="U358" s="13"/>
      <c r="V358" s="13"/>
      <c r="W358" s="1238"/>
      <c r="X358" s="1238"/>
      <c r="Y358" s="1420"/>
      <c r="Z358" s="1420"/>
      <c r="AA358" s="1238"/>
      <c r="AB358" s="1238"/>
      <c r="AC358" s="1238"/>
      <c r="AD358" s="1238"/>
      <c r="AE358" s="1238"/>
      <c r="AF358" s="1054"/>
      <c r="AG358" s="1054"/>
      <c r="AH358" s="1054"/>
      <c r="AI358" s="1054"/>
      <c r="AJ358" s="1054"/>
      <c r="AK358" s="1054"/>
      <c r="AL358" s="1054"/>
      <c r="AM358" s="351"/>
      <c r="AN358" s="351"/>
      <c r="AO358" s="351"/>
      <c r="AP358" s="1054"/>
      <c r="AQ358" s="1054"/>
      <c r="AR358" s="1054"/>
      <c r="AS358" s="1054"/>
      <c r="AT358" s="1054"/>
      <c r="AU358" s="1054"/>
    </row>
    <row r="359" spans="2:47" s="8" customFormat="1">
      <c r="B359" s="66"/>
      <c r="C359" s="4"/>
      <c r="D359" s="4"/>
      <c r="E359" s="4"/>
      <c r="F359" s="4"/>
      <c r="G359" s="4"/>
      <c r="H359" s="4"/>
      <c r="I359" s="4"/>
      <c r="J359" s="4"/>
      <c r="K359" s="4"/>
      <c r="M359" s="10"/>
      <c r="N359" s="13"/>
      <c r="P359" s="11"/>
      <c r="Q359" s="11"/>
      <c r="R359" s="11"/>
      <c r="S359" s="13"/>
      <c r="T359" s="13"/>
      <c r="U359" s="13"/>
      <c r="V359" s="13"/>
      <c r="W359" s="1238"/>
      <c r="X359" s="1238"/>
      <c r="Y359" s="1420"/>
      <c r="Z359" s="1420"/>
      <c r="AA359" s="1238"/>
      <c r="AB359" s="1238"/>
      <c r="AC359" s="1238"/>
      <c r="AD359" s="1238"/>
      <c r="AE359" s="1238"/>
      <c r="AF359" s="1054"/>
      <c r="AG359" s="1054"/>
      <c r="AH359" s="1054"/>
      <c r="AI359" s="1054"/>
      <c r="AJ359" s="1054"/>
      <c r="AK359" s="1054"/>
      <c r="AL359" s="1054"/>
      <c r="AM359" s="351"/>
      <c r="AN359" s="351"/>
      <c r="AO359" s="351"/>
      <c r="AP359" s="1054"/>
      <c r="AQ359" s="1054"/>
      <c r="AR359" s="1054"/>
      <c r="AS359" s="1054"/>
      <c r="AT359" s="1054"/>
      <c r="AU359" s="1054"/>
    </row>
    <row r="360" spans="2:47" s="8" customFormat="1">
      <c r="B360" s="66"/>
      <c r="C360" s="4"/>
      <c r="D360" s="4"/>
      <c r="E360" s="4"/>
      <c r="F360" s="4"/>
      <c r="G360" s="4"/>
      <c r="H360" s="4"/>
      <c r="I360" s="4"/>
      <c r="J360" s="4"/>
      <c r="K360" s="4"/>
      <c r="M360" s="10"/>
      <c r="N360" s="13"/>
      <c r="P360" s="11"/>
      <c r="Q360" s="11"/>
      <c r="R360" s="11"/>
      <c r="S360" s="13"/>
      <c r="T360" s="13"/>
      <c r="U360" s="13"/>
      <c r="V360" s="13"/>
      <c r="W360" s="1238"/>
      <c r="X360" s="1238"/>
      <c r="Y360" s="1420"/>
      <c r="Z360" s="1420"/>
      <c r="AA360" s="1238"/>
      <c r="AB360" s="1238"/>
      <c r="AC360" s="1238"/>
      <c r="AD360" s="1238"/>
      <c r="AE360" s="1238"/>
      <c r="AF360" s="1054"/>
      <c r="AG360" s="1054"/>
      <c r="AH360" s="1054"/>
      <c r="AI360" s="1054"/>
      <c r="AJ360" s="1054"/>
      <c r="AK360" s="1054"/>
      <c r="AL360" s="1054"/>
      <c r="AM360" s="351"/>
      <c r="AN360" s="351"/>
      <c r="AO360" s="351"/>
      <c r="AP360" s="1054"/>
      <c r="AQ360" s="1054"/>
      <c r="AR360" s="1054"/>
      <c r="AS360" s="1054"/>
      <c r="AT360" s="1054"/>
      <c r="AU360" s="1054"/>
    </row>
    <row r="361" spans="2:47" s="8" customFormat="1">
      <c r="B361" s="66"/>
      <c r="C361" s="4"/>
      <c r="D361" s="4"/>
      <c r="E361" s="4"/>
      <c r="F361" s="4"/>
      <c r="G361" s="4"/>
      <c r="H361" s="4"/>
      <c r="I361" s="4"/>
      <c r="J361" s="4"/>
      <c r="K361" s="4"/>
      <c r="M361" s="10"/>
      <c r="N361" s="13"/>
      <c r="P361" s="11"/>
      <c r="Q361" s="11"/>
      <c r="R361" s="11"/>
      <c r="S361" s="13"/>
      <c r="T361" s="13"/>
      <c r="U361" s="13"/>
      <c r="V361" s="13"/>
      <c r="W361" s="1238"/>
      <c r="X361" s="1238"/>
      <c r="Y361" s="1420"/>
      <c r="Z361" s="1420"/>
      <c r="AA361" s="1238"/>
      <c r="AB361" s="1238"/>
      <c r="AC361" s="1238"/>
      <c r="AD361" s="1238"/>
      <c r="AE361" s="1238"/>
      <c r="AF361" s="1054"/>
      <c r="AG361" s="1054"/>
      <c r="AH361" s="1054"/>
      <c r="AI361" s="1054"/>
      <c r="AJ361" s="1054"/>
      <c r="AK361" s="1054"/>
      <c r="AL361" s="1054"/>
      <c r="AM361" s="351"/>
      <c r="AN361" s="351"/>
      <c r="AO361" s="351"/>
      <c r="AP361" s="1054"/>
      <c r="AQ361" s="1054"/>
      <c r="AR361" s="1054"/>
      <c r="AS361" s="1054"/>
      <c r="AT361" s="1054"/>
      <c r="AU361" s="1054"/>
    </row>
    <row r="362" spans="2:47" s="8" customFormat="1">
      <c r="B362" s="66"/>
      <c r="C362" s="4"/>
      <c r="D362" s="4"/>
      <c r="E362" s="4"/>
      <c r="F362" s="4"/>
      <c r="G362" s="4"/>
      <c r="H362" s="4"/>
      <c r="I362" s="4"/>
      <c r="J362" s="4"/>
      <c r="K362" s="4"/>
      <c r="M362" s="10"/>
      <c r="N362" s="13"/>
      <c r="P362" s="11"/>
      <c r="Q362" s="11"/>
      <c r="R362" s="11"/>
      <c r="S362" s="13"/>
      <c r="T362" s="13"/>
      <c r="U362" s="13"/>
      <c r="V362" s="13"/>
      <c r="W362" s="1238"/>
      <c r="X362" s="1238"/>
      <c r="Y362" s="1420"/>
      <c r="Z362" s="1420"/>
      <c r="AA362" s="1238"/>
      <c r="AB362" s="1238"/>
      <c r="AC362" s="1238"/>
      <c r="AD362" s="1238"/>
      <c r="AE362" s="1238"/>
      <c r="AF362" s="1054"/>
      <c r="AG362" s="1054"/>
      <c r="AH362" s="1054"/>
      <c r="AI362" s="1054"/>
      <c r="AJ362" s="1054"/>
      <c r="AK362" s="1054"/>
      <c r="AL362" s="1054"/>
      <c r="AM362" s="351"/>
      <c r="AN362" s="351"/>
      <c r="AO362" s="351"/>
      <c r="AP362" s="1054"/>
      <c r="AQ362" s="1054"/>
      <c r="AR362" s="1054"/>
      <c r="AS362" s="1054"/>
      <c r="AT362" s="1054"/>
      <c r="AU362" s="1054"/>
    </row>
    <row r="363" spans="2:47" s="8" customFormat="1">
      <c r="B363" s="66"/>
      <c r="C363" s="4"/>
      <c r="D363" s="4"/>
      <c r="E363" s="4"/>
      <c r="F363" s="4"/>
      <c r="G363" s="4"/>
      <c r="H363" s="4"/>
      <c r="I363" s="4"/>
      <c r="J363" s="4"/>
      <c r="K363" s="4"/>
      <c r="M363" s="10"/>
      <c r="N363" s="13"/>
      <c r="P363" s="11"/>
      <c r="Q363" s="11"/>
      <c r="R363" s="11"/>
      <c r="S363" s="13"/>
      <c r="T363" s="13"/>
      <c r="U363" s="13"/>
      <c r="V363" s="13"/>
      <c r="W363" s="1238"/>
      <c r="X363" s="1238"/>
      <c r="Y363" s="1420"/>
      <c r="Z363" s="1420"/>
      <c r="AA363" s="1238"/>
      <c r="AB363" s="1238"/>
      <c r="AC363" s="1238"/>
      <c r="AD363" s="1238"/>
      <c r="AE363" s="1238"/>
      <c r="AF363" s="1054"/>
      <c r="AG363" s="1054"/>
      <c r="AH363" s="1054"/>
      <c r="AI363" s="1054"/>
      <c r="AJ363" s="1054"/>
      <c r="AK363" s="1054"/>
      <c r="AL363" s="1054"/>
      <c r="AM363" s="351"/>
      <c r="AN363" s="351"/>
      <c r="AO363" s="351"/>
      <c r="AP363" s="1054"/>
      <c r="AQ363" s="1054"/>
      <c r="AR363" s="1054"/>
      <c r="AS363" s="1054"/>
      <c r="AT363" s="1054"/>
      <c r="AU363" s="1054"/>
    </row>
    <row r="364" spans="2:47" s="8" customFormat="1">
      <c r="B364" s="66"/>
      <c r="C364" s="4"/>
      <c r="D364" s="4"/>
      <c r="E364" s="4"/>
      <c r="F364" s="4"/>
      <c r="G364" s="4"/>
      <c r="H364" s="4"/>
      <c r="I364" s="4"/>
      <c r="J364" s="4"/>
      <c r="K364" s="4"/>
      <c r="M364" s="10"/>
      <c r="N364" s="13"/>
      <c r="P364" s="11"/>
      <c r="Q364" s="11"/>
      <c r="R364" s="11"/>
      <c r="S364" s="13"/>
      <c r="T364" s="13"/>
      <c r="U364" s="13"/>
      <c r="V364" s="13"/>
      <c r="W364" s="1238"/>
      <c r="X364" s="1238"/>
      <c r="Y364" s="1420"/>
      <c r="Z364" s="1420"/>
      <c r="AA364" s="1238"/>
      <c r="AB364" s="1238"/>
      <c r="AC364" s="1238"/>
      <c r="AD364" s="1238"/>
      <c r="AE364" s="1238"/>
      <c r="AF364" s="1054"/>
      <c r="AG364" s="1054"/>
      <c r="AH364" s="1054"/>
      <c r="AI364" s="1054"/>
      <c r="AJ364" s="1054"/>
      <c r="AK364" s="1054"/>
      <c r="AL364" s="1054"/>
      <c r="AM364" s="351"/>
      <c r="AN364" s="351"/>
      <c r="AO364" s="351"/>
      <c r="AP364" s="1054"/>
      <c r="AQ364" s="1054"/>
      <c r="AR364" s="1054"/>
      <c r="AS364" s="1054"/>
      <c r="AT364" s="1054"/>
      <c r="AU364" s="1054"/>
    </row>
    <row r="365" spans="2:47" s="8" customFormat="1">
      <c r="B365" s="66"/>
      <c r="C365" s="4"/>
      <c r="D365" s="4"/>
      <c r="E365" s="4"/>
      <c r="F365" s="4"/>
      <c r="G365" s="4"/>
      <c r="H365" s="4"/>
      <c r="I365" s="4"/>
      <c r="J365" s="4"/>
      <c r="K365" s="4"/>
      <c r="M365" s="10"/>
      <c r="N365" s="13"/>
      <c r="P365" s="11"/>
      <c r="Q365" s="11"/>
      <c r="R365" s="11"/>
      <c r="S365" s="13"/>
      <c r="T365" s="13"/>
      <c r="U365" s="13"/>
      <c r="V365" s="13"/>
      <c r="W365" s="1238"/>
      <c r="X365" s="1238"/>
      <c r="Y365" s="1420"/>
      <c r="Z365" s="1420"/>
      <c r="AA365" s="1238"/>
      <c r="AB365" s="1238"/>
      <c r="AC365" s="1238"/>
      <c r="AD365" s="1238"/>
      <c r="AE365" s="1238"/>
      <c r="AF365" s="1054"/>
      <c r="AG365" s="1054"/>
      <c r="AH365" s="1054"/>
      <c r="AI365" s="1054"/>
      <c r="AJ365" s="1054"/>
      <c r="AK365" s="1054"/>
      <c r="AL365" s="1054"/>
      <c r="AM365" s="351"/>
      <c r="AN365" s="351"/>
      <c r="AO365" s="351"/>
      <c r="AP365" s="1054"/>
      <c r="AQ365" s="1054"/>
      <c r="AR365" s="1054"/>
      <c r="AS365" s="1054"/>
      <c r="AT365" s="1054"/>
      <c r="AU365" s="1054"/>
    </row>
    <row r="366" spans="2:47" s="8" customFormat="1">
      <c r="B366" s="66"/>
      <c r="C366" s="4"/>
      <c r="D366" s="4"/>
      <c r="E366" s="4"/>
      <c r="F366" s="4"/>
      <c r="G366" s="4"/>
      <c r="H366" s="4"/>
      <c r="I366" s="4"/>
      <c r="J366" s="4"/>
      <c r="K366" s="4"/>
      <c r="M366" s="10"/>
      <c r="N366" s="13"/>
      <c r="P366" s="11"/>
      <c r="Q366" s="11"/>
      <c r="R366" s="11"/>
      <c r="S366" s="13"/>
      <c r="T366" s="13"/>
      <c r="U366" s="13"/>
      <c r="V366" s="13"/>
      <c r="W366" s="1238"/>
      <c r="X366" s="1238"/>
      <c r="Y366" s="1420"/>
      <c r="Z366" s="1420"/>
      <c r="AA366" s="1238"/>
      <c r="AB366" s="1238"/>
      <c r="AC366" s="1238"/>
      <c r="AD366" s="1238"/>
      <c r="AE366" s="1238"/>
      <c r="AF366" s="1054"/>
      <c r="AG366" s="1054"/>
      <c r="AH366" s="1054"/>
      <c r="AI366" s="1054"/>
      <c r="AJ366" s="1054"/>
      <c r="AK366" s="1054"/>
      <c r="AL366" s="1054"/>
      <c r="AM366" s="351"/>
      <c r="AN366" s="351"/>
      <c r="AO366" s="351"/>
      <c r="AP366" s="1054"/>
      <c r="AQ366" s="1054"/>
      <c r="AR366" s="1054"/>
      <c r="AS366" s="1054"/>
      <c r="AT366" s="1054"/>
      <c r="AU366" s="1054"/>
    </row>
    <row r="367" spans="2:47" s="8" customFormat="1">
      <c r="B367" s="66"/>
      <c r="C367" s="4"/>
      <c r="D367" s="4"/>
      <c r="E367" s="4"/>
      <c r="F367" s="4"/>
      <c r="G367" s="4"/>
      <c r="H367" s="4"/>
      <c r="I367" s="4"/>
      <c r="J367" s="4"/>
      <c r="K367" s="4"/>
      <c r="M367" s="10"/>
      <c r="N367" s="13"/>
      <c r="P367" s="11"/>
      <c r="Q367" s="11"/>
      <c r="R367" s="11"/>
      <c r="S367" s="13"/>
      <c r="T367" s="13"/>
      <c r="U367" s="13"/>
      <c r="V367" s="13"/>
      <c r="W367" s="1238"/>
      <c r="X367" s="1238"/>
      <c r="Y367" s="1420"/>
      <c r="Z367" s="1420"/>
      <c r="AA367" s="1238"/>
      <c r="AB367" s="1238"/>
      <c r="AC367" s="1238"/>
      <c r="AD367" s="1238"/>
      <c r="AE367" s="1238"/>
      <c r="AF367" s="1054"/>
      <c r="AG367" s="1054"/>
      <c r="AH367" s="1054"/>
      <c r="AI367" s="1054"/>
      <c r="AJ367" s="1054"/>
      <c r="AK367" s="1054"/>
      <c r="AL367" s="1054"/>
      <c r="AM367" s="351"/>
      <c r="AN367" s="351"/>
      <c r="AO367" s="351"/>
      <c r="AP367" s="1054"/>
      <c r="AQ367" s="1054"/>
      <c r="AR367" s="1054"/>
      <c r="AS367" s="1054"/>
      <c r="AT367" s="1054"/>
      <c r="AU367" s="1054"/>
    </row>
    <row r="368" spans="2:47" s="8" customFormat="1">
      <c r="B368" s="66"/>
      <c r="C368" s="4"/>
      <c r="D368" s="4"/>
      <c r="E368" s="4"/>
      <c r="F368" s="4"/>
      <c r="G368" s="4"/>
      <c r="H368" s="4"/>
      <c r="I368" s="4"/>
      <c r="J368" s="4"/>
      <c r="K368" s="4"/>
      <c r="M368" s="10"/>
      <c r="N368" s="13"/>
      <c r="P368" s="11"/>
      <c r="Q368" s="11"/>
      <c r="R368" s="11"/>
      <c r="S368" s="13"/>
      <c r="T368" s="13"/>
      <c r="U368" s="13"/>
      <c r="V368" s="13"/>
      <c r="W368" s="1238"/>
      <c r="X368" s="1238"/>
      <c r="Y368" s="1420"/>
      <c r="Z368" s="1420"/>
      <c r="AA368" s="1238"/>
      <c r="AB368" s="1238"/>
      <c r="AC368" s="1238"/>
      <c r="AD368" s="1238"/>
      <c r="AE368" s="1238"/>
      <c r="AF368" s="1054"/>
      <c r="AG368" s="1054"/>
      <c r="AH368" s="1054"/>
      <c r="AI368" s="1054"/>
      <c r="AJ368" s="1054"/>
      <c r="AK368" s="1054"/>
      <c r="AL368" s="1054"/>
      <c r="AM368" s="351"/>
      <c r="AN368" s="351"/>
      <c r="AO368" s="351"/>
      <c r="AP368" s="1054"/>
      <c r="AQ368" s="1054"/>
      <c r="AR368" s="1054"/>
      <c r="AS368" s="1054"/>
      <c r="AT368" s="1054"/>
      <c r="AU368" s="1054"/>
    </row>
    <row r="369" spans="2:47" s="8" customFormat="1">
      <c r="B369" s="66"/>
      <c r="C369" s="4"/>
      <c r="D369" s="4"/>
      <c r="E369" s="4"/>
      <c r="F369" s="4"/>
      <c r="G369" s="4"/>
      <c r="H369" s="4"/>
      <c r="I369" s="4"/>
      <c r="J369" s="4"/>
      <c r="K369" s="4"/>
      <c r="M369" s="10"/>
      <c r="N369" s="13"/>
      <c r="P369" s="11"/>
      <c r="Q369" s="11"/>
      <c r="R369" s="11"/>
      <c r="S369" s="13"/>
      <c r="T369" s="13"/>
      <c r="U369" s="13"/>
      <c r="V369" s="13"/>
      <c r="W369" s="1238"/>
      <c r="X369" s="1238"/>
      <c r="Y369" s="1420"/>
      <c r="Z369" s="1420"/>
      <c r="AA369" s="1238"/>
      <c r="AB369" s="1238"/>
      <c r="AC369" s="1238"/>
      <c r="AD369" s="1238"/>
      <c r="AE369" s="1238"/>
      <c r="AF369" s="1054"/>
      <c r="AG369" s="1054"/>
      <c r="AH369" s="1054"/>
      <c r="AI369" s="1054"/>
      <c r="AJ369" s="1054"/>
      <c r="AK369" s="1054"/>
      <c r="AL369" s="1054"/>
      <c r="AM369" s="351"/>
      <c r="AN369" s="351"/>
      <c r="AO369" s="351"/>
      <c r="AP369" s="1054"/>
      <c r="AQ369" s="1054"/>
      <c r="AR369" s="1054"/>
      <c r="AS369" s="1054"/>
      <c r="AT369" s="1054"/>
      <c r="AU369" s="1054"/>
    </row>
    <row r="370" spans="2:47" s="8" customFormat="1">
      <c r="B370" s="66"/>
      <c r="C370" s="4"/>
      <c r="D370" s="4"/>
      <c r="E370" s="4"/>
      <c r="F370" s="4"/>
      <c r="G370" s="4"/>
      <c r="H370" s="4"/>
      <c r="I370" s="4"/>
      <c r="J370" s="4"/>
      <c r="K370" s="4"/>
      <c r="M370" s="10"/>
      <c r="N370" s="13"/>
      <c r="P370" s="11"/>
      <c r="Q370" s="11"/>
      <c r="R370" s="11"/>
      <c r="S370" s="13"/>
      <c r="T370" s="13"/>
      <c r="U370" s="13"/>
      <c r="V370" s="13"/>
      <c r="W370" s="1238"/>
      <c r="X370" s="1238"/>
      <c r="Y370" s="1420"/>
      <c r="Z370" s="1420"/>
      <c r="AA370" s="1238"/>
      <c r="AB370" s="1238"/>
      <c r="AC370" s="1238"/>
      <c r="AD370" s="1238"/>
      <c r="AE370" s="1238"/>
      <c r="AF370" s="1054"/>
      <c r="AG370" s="1054"/>
      <c r="AH370" s="1054"/>
      <c r="AI370" s="1054"/>
      <c r="AJ370" s="1054"/>
      <c r="AK370" s="1054"/>
      <c r="AL370" s="1054"/>
      <c r="AM370" s="351"/>
      <c r="AN370" s="351"/>
      <c r="AO370" s="351"/>
      <c r="AP370" s="1054"/>
      <c r="AQ370" s="1054"/>
      <c r="AR370" s="1054"/>
      <c r="AS370" s="1054"/>
      <c r="AT370" s="1054"/>
      <c r="AU370" s="1054"/>
    </row>
    <row r="371" spans="2:47" s="8" customFormat="1">
      <c r="B371" s="66"/>
      <c r="C371" s="4"/>
      <c r="D371" s="4"/>
      <c r="E371" s="4"/>
      <c r="F371" s="4"/>
      <c r="G371" s="4"/>
      <c r="H371" s="4"/>
      <c r="I371" s="4"/>
      <c r="J371" s="4"/>
      <c r="K371" s="4"/>
      <c r="M371" s="10"/>
      <c r="N371" s="13"/>
      <c r="P371" s="11"/>
      <c r="Q371" s="11"/>
      <c r="R371" s="11"/>
      <c r="S371" s="13"/>
      <c r="T371" s="13"/>
      <c r="U371" s="13"/>
      <c r="V371" s="13"/>
      <c r="W371" s="1238"/>
      <c r="X371" s="1238"/>
      <c r="Y371" s="1420"/>
      <c r="Z371" s="1420"/>
      <c r="AA371" s="1238"/>
      <c r="AB371" s="1238"/>
      <c r="AC371" s="1238"/>
      <c r="AD371" s="1238"/>
      <c r="AE371" s="1238"/>
      <c r="AF371" s="1054"/>
      <c r="AG371" s="1054"/>
      <c r="AH371" s="1054"/>
      <c r="AI371" s="1054"/>
      <c r="AJ371" s="1054"/>
      <c r="AK371" s="1054"/>
      <c r="AL371" s="1054"/>
      <c r="AM371" s="351"/>
      <c r="AN371" s="351"/>
      <c r="AO371" s="351"/>
      <c r="AP371" s="1054"/>
      <c r="AQ371" s="1054"/>
      <c r="AR371" s="1054"/>
      <c r="AS371" s="1054"/>
      <c r="AT371" s="1054"/>
      <c r="AU371" s="1054"/>
    </row>
    <row r="372" spans="2:47" s="8" customFormat="1">
      <c r="B372" s="66"/>
      <c r="C372" s="4"/>
      <c r="D372" s="4"/>
      <c r="E372" s="4"/>
      <c r="F372" s="4"/>
      <c r="G372" s="4"/>
      <c r="H372" s="4"/>
      <c r="I372" s="4"/>
      <c r="J372" s="4"/>
      <c r="K372" s="4"/>
      <c r="M372" s="10"/>
      <c r="N372" s="13"/>
      <c r="P372" s="11"/>
      <c r="Q372" s="11"/>
      <c r="R372" s="11"/>
      <c r="S372" s="13"/>
      <c r="T372" s="13"/>
      <c r="U372" s="13"/>
      <c r="V372" s="13"/>
      <c r="W372" s="1238"/>
      <c r="X372" s="1238"/>
      <c r="Y372" s="1420"/>
      <c r="Z372" s="1420"/>
      <c r="AA372" s="1238"/>
      <c r="AB372" s="1238"/>
      <c r="AC372" s="1238"/>
      <c r="AD372" s="1238"/>
      <c r="AE372" s="1238"/>
      <c r="AF372" s="1054"/>
      <c r="AG372" s="1054"/>
      <c r="AH372" s="1054"/>
      <c r="AI372" s="1054"/>
      <c r="AJ372" s="1054"/>
      <c r="AK372" s="1054"/>
      <c r="AL372" s="1054"/>
      <c r="AM372" s="351"/>
      <c r="AN372" s="351"/>
      <c r="AO372" s="351"/>
      <c r="AP372" s="1054"/>
      <c r="AQ372" s="1054"/>
      <c r="AR372" s="1054"/>
      <c r="AS372" s="1054"/>
      <c r="AT372" s="1054"/>
      <c r="AU372" s="1054"/>
    </row>
    <row r="373" spans="2:47" s="8" customFormat="1">
      <c r="B373" s="66"/>
      <c r="C373" s="4"/>
      <c r="D373" s="4"/>
      <c r="E373" s="4"/>
      <c r="F373" s="4"/>
      <c r="G373" s="4"/>
      <c r="H373" s="4"/>
      <c r="I373" s="4"/>
      <c r="J373" s="4"/>
      <c r="K373" s="4"/>
      <c r="M373" s="10"/>
      <c r="N373" s="13"/>
      <c r="P373" s="11"/>
      <c r="Q373" s="11"/>
      <c r="R373" s="11"/>
      <c r="S373" s="13"/>
      <c r="T373" s="13"/>
      <c r="U373" s="13"/>
      <c r="V373" s="13"/>
      <c r="W373" s="1238"/>
      <c r="X373" s="1238"/>
      <c r="Y373" s="1420"/>
      <c r="Z373" s="1420"/>
      <c r="AA373" s="1238"/>
      <c r="AB373" s="1238"/>
      <c r="AC373" s="1238"/>
      <c r="AD373" s="1238"/>
      <c r="AE373" s="1238"/>
      <c r="AF373" s="1054"/>
      <c r="AG373" s="1054"/>
      <c r="AH373" s="1054"/>
      <c r="AI373" s="1054"/>
      <c r="AJ373" s="1054"/>
      <c r="AK373" s="1054"/>
      <c r="AL373" s="1054"/>
      <c r="AM373" s="351"/>
      <c r="AN373" s="351"/>
      <c r="AO373" s="351"/>
      <c r="AP373" s="1054"/>
      <c r="AQ373" s="1054"/>
      <c r="AR373" s="1054"/>
      <c r="AS373" s="1054"/>
      <c r="AT373" s="1054"/>
      <c r="AU373" s="1054"/>
    </row>
    <row r="374" spans="2:47" s="8" customFormat="1">
      <c r="B374" s="66"/>
      <c r="C374" s="4"/>
      <c r="D374" s="4"/>
      <c r="E374" s="4"/>
      <c r="F374" s="4"/>
      <c r="G374" s="4"/>
      <c r="H374" s="4"/>
      <c r="I374" s="4"/>
      <c r="J374" s="4"/>
      <c r="K374" s="4"/>
      <c r="M374" s="10"/>
      <c r="N374" s="13"/>
      <c r="P374" s="11"/>
      <c r="Q374" s="11"/>
      <c r="R374" s="11"/>
      <c r="S374" s="13"/>
      <c r="T374" s="13"/>
      <c r="U374" s="13"/>
      <c r="V374" s="13"/>
      <c r="W374" s="1238"/>
      <c r="X374" s="1238"/>
      <c r="Y374" s="1420"/>
      <c r="Z374" s="1420"/>
      <c r="AA374" s="1238"/>
      <c r="AB374" s="1238"/>
      <c r="AC374" s="1238"/>
      <c r="AD374" s="1238"/>
      <c r="AE374" s="1238"/>
      <c r="AF374" s="1054"/>
      <c r="AG374" s="1054"/>
      <c r="AH374" s="1054"/>
      <c r="AI374" s="1054"/>
      <c r="AJ374" s="1054"/>
      <c r="AK374" s="1054"/>
      <c r="AL374" s="1054"/>
      <c r="AM374" s="351"/>
      <c r="AN374" s="351"/>
      <c r="AO374" s="351"/>
      <c r="AP374" s="1054"/>
      <c r="AQ374" s="1054"/>
      <c r="AR374" s="1054"/>
      <c r="AS374" s="1054"/>
      <c r="AT374" s="1054"/>
      <c r="AU374" s="1054"/>
    </row>
    <row r="375" spans="2:47" s="8" customFormat="1">
      <c r="B375" s="66"/>
      <c r="C375" s="4"/>
      <c r="D375" s="4"/>
      <c r="E375" s="4"/>
      <c r="F375" s="4"/>
      <c r="G375" s="4"/>
      <c r="H375" s="4"/>
      <c r="I375" s="4"/>
      <c r="J375" s="4"/>
      <c r="K375" s="4"/>
      <c r="M375" s="10"/>
      <c r="N375" s="13"/>
      <c r="P375" s="11"/>
      <c r="Q375" s="11"/>
      <c r="R375" s="11"/>
      <c r="S375" s="13"/>
      <c r="T375" s="13"/>
      <c r="U375" s="13"/>
      <c r="V375" s="13"/>
      <c r="W375" s="1238"/>
      <c r="X375" s="1238"/>
      <c r="Y375" s="1420"/>
      <c r="Z375" s="1420"/>
      <c r="AA375" s="1238"/>
      <c r="AB375" s="1238"/>
      <c r="AC375" s="1238"/>
      <c r="AD375" s="1238"/>
      <c r="AE375" s="1238"/>
      <c r="AF375" s="1054"/>
      <c r="AG375" s="1054"/>
      <c r="AH375" s="1054"/>
      <c r="AI375" s="1054"/>
      <c r="AJ375" s="1054"/>
      <c r="AK375" s="1054"/>
      <c r="AL375" s="1054"/>
      <c r="AM375" s="351"/>
      <c r="AN375" s="351"/>
      <c r="AO375" s="351"/>
      <c r="AP375" s="1054"/>
      <c r="AQ375" s="1054"/>
      <c r="AR375" s="1054"/>
      <c r="AS375" s="1054"/>
      <c r="AT375" s="1054"/>
      <c r="AU375" s="1054"/>
    </row>
    <row r="376" spans="2:47" s="8" customFormat="1">
      <c r="B376" s="66"/>
      <c r="C376" s="4"/>
      <c r="D376" s="4"/>
      <c r="E376" s="4"/>
      <c r="F376" s="4"/>
      <c r="G376" s="4"/>
      <c r="H376" s="4"/>
      <c r="I376" s="4"/>
      <c r="J376" s="4"/>
      <c r="K376" s="4"/>
      <c r="M376" s="10"/>
      <c r="N376" s="13"/>
      <c r="P376" s="11"/>
      <c r="Q376" s="11"/>
      <c r="R376" s="11"/>
      <c r="S376" s="13"/>
      <c r="T376" s="13"/>
      <c r="U376" s="13"/>
      <c r="V376" s="13"/>
      <c r="W376" s="1238"/>
      <c r="X376" s="1238"/>
      <c r="Y376" s="1420"/>
      <c r="Z376" s="1420"/>
      <c r="AA376" s="1238"/>
      <c r="AB376" s="1238"/>
      <c r="AC376" s="1238"/>
      <c r="AD376" s="1238"/>
      <c r="AE376" s="1238"/>
      <c r="AF376" s="1054"/>
      <c r="AG376" s="1054"/>
      <c r="AH376" s="1054"/>
      <c r="AI376" s="1054"/>
      <c r="AJ376" s="1054"/>
      <c r="AK376" s="1054"/>
      <c r="AL376" s="1054"/>
      <c r="AM376" s="351"/>
      <c r="AN376" s="351"/>
      <c r="AO376" s="351"/>
      <c r="AP376" s="1054"/>
      <c r="AQ376" s="1054"/>
      <c r="AR376" s="1054"/>
      <c r="AS376" s="1054"/>
      <c r="AT376" s="1054"/>
      <c r="AU376" s="1054"/>
    </row>
    <row r="377" spans="2:47" s="8" customFormat="1">
      <c r="B377" s="66"/>
      <c r="C377" s="4"/>
      <c r="D377" s="4"/>
      <c r="E377" s="4"/>
      <c r="F377" s="4"/>
      <c r="G377" s="4"/>
      <c r="H377" s="4"/>
      <c r="I377" s="4"/>
      <c r="J377" s="4"/>
      <c r="K377" s="4"/>
      <c r="M377" s="10"/>
      <c r="N377" s="13"/>
      <c r="P377" s="11"/>
      <c r="Q377" s="11"/>
      <c r="R377" s="11"/>
      <c r="S377" s="13"/>
      <c r="T377" s="13"/>
      <c r="U377" s="13"/>
      <c r="V377" s="13"/>
      <c r="W377" s="1238"/>
      <c r="X377" s="1238"/>
      <c r="Y377" s="1420"/>
      <c r="Z377" s="1420"/>
      <c r="AA377" s="1238"/>
      <c r="AB377" s="1238"/>
      <c r="AC377" s="1238"/>
      <c r="AD377" s="1238"/>
      <c r="AE377" s="1238"/>
      <c r="AF377" s="1054"/>
      <c r="AG377" s="1054"/>
      <c r="AH377" s="1054"/>
      <c r="AI377" s="1054"/>
      <c r="AJ377" s="1054"/>
      <c r="AK377" s="1054"/>
      <c r="AL377" s="1054"/>
      <c r="AM377" s="351"/>
      <c r="AN377" s="351"/>
      <c r="AO377" s="351"/>
      <c r="AP377" s="1054"/>
      <c r="AQ377" s="1054"/>
      <c r="AR377" s="1054"/>
      <c r="AS377" s="1054"/>
      <c r="AT377" s="1054"/>
      <c r="AU377" s="1054"/>
    </row>
    <row r="378" spans="2:47" s="8" customFormat="1">
      <c r="B378" s="66"/>
      <c r="C378" s="4"/>
      <c r="D378" s="4"/>
      <c r="E378" s="4"/>
      <c r="F378" s="4"/>
      <c r="G378" s="4"/>
      <c r="H378" s="4"/>
      <c r="I378" s="4"/>
      <c r="J378" s="4"/>
      <c r="K378" s="4"/>
      <c r="M378" s="10"/>
      <c r="N378" s="13"/>
      <c r="P378" s="11"/>
      <c r="Q378" s="11"/>
      <c r="R378" s="11"/>
      <c r="S378" s="13"/>
      <c r="T378" s="13"/>
      <c r="U378" s="13"/>
      <c r="V378" s="13"/>
      <c r="W378" s="1238"/>
      <c r="X378" s="1238"/>
      <c r="Y378" s="1420"/>
      <c r="Z378" s="1420"/>
      <c r="AA378" s="1238"/>
      <c r="AB378" s="1238"/>
      <c r="AC378" s="1238"/>
      <c r="AD378" s="1238"/>
      <c r="AE378" s="1238"/>
      <c r="AF378" s="1054"/>
      <c r="AG378" s="1054"/>
      <c r="AH378" s="1054"/>
      <c r="AI378" s="1054"/>
      <c r="AJ378" s="1054"/>
      <c r="AK378" s="1054"/>
      <c r="AL378" s="1054"/>
      <c r="AM378" s="351"/>
      <c r="AN378" s="351"/>
      <c r="AO378" s="351"/>
      <c r="AP378" s="1054"/>
      <c r="AQ378" s="1054"/>
      <c r="AR378" s="1054"/>
      <c r="AS378" s="1054"/>
      <c r="AT378" s="1054"/>
      <c r="AU378" s="1054"/>
    </row>
    <row r="379" spans="2:47" s="8" customFormat="1">
      <c r="B379" s="66"/>
      <c r="C379" s="4"/>
      <c r="D379" s="4"/>
      <c r="E379" s="4"/>
      <c r="F379" s="4"/>
      <c r="G379" s="4"/>
      <c r="H379" s="4"/>
      <c r="I379" s="4"/>
      <c r="J379" s="4"/>
      <c r="K379" s="4"/>
      <c r="M379" s="10"/>
      <c r="N379" s="13"/>
      <c r="P379" s="11"/>
      <c r="Q379" s="11"/>
      <c r="R379" s="11"/>
      <c r="S379" s="13"/>
      <c r="T379" s="13"/>
      <c r="U379" s="13"/>
      <c r="V379" s="13"/>
      <c r="W379" s="1238"/>
      <c r="X379" s="1238"/>
      <c r="Y379" s="1420"/>
      <c r="Z379" s="1420"/>
      <c r="AA379" s="1238"/>
      <c r="AB379" s="1238"/>
      <c r="AC379" s="1238"/>
      <c r="AD379" s="1238"/>
      <c r="AE379" s="1238"/>
      <c r="AF379" s="1054"/>
      <c r="AG379" s="1054"/>
      <c r="AH379" s="1054"/>
      <c r="AI379" s="1054"/>
      <c r="AJ379" s="1054"/>
      <c r="AK379" s="1054"/>
      <c r="AL379" s="1054"/>
      <c r="AM379" s="351"/>
      <c r="AN379" s="351"/>
      <c r="AO379" s="351"/>
      <c r="AP379" s="1054"/>
      <c r="AQ379" s="1054"/>
      <c r="AR379" s="1054"/>
      <c r="AS379" s="1054"/>
      <c r="AT379" s="1054"/>
      <c r="AU379" s="1054"/>
    </row>
    <row r="380" spans="2:47" s="8" customFormat="1">
      <c r="B380" s="66"/>
      <c r="C380" s="4"/>
      <c r="D380" s="4"/>
      <c r="E380" s="4"/>
      <c r="F380" s="4"/>
      <c r="G380" s="4"/>
      <c r="H380" s="4"/>
      <c r="I380" s="4"/>
      <c r="J380" s="4"/>
      <c r="K380" s="4"/>
      <c r="M380" s="10"/>
      <c r="N380" s="13"/>
      <c r="P380" s="11"/>
      <c r="Q380" s="11"/>
      <c r="R380" s="11"/>
      <c r="S380" s="13"/>
      <c r="T380" s="13"/>
      <c r="U380" s="13"/>
      <c r="V380" s="13"/>
      <c r="W380" s="1238"/>
      <c r="X380" s="1238"/>
      <c r="Y380" s="1420"/>
      <c r="Z380" s="1420"/>
      <c r="AA380" s="1238"/>
      <c r="AB380" s="1238"/>
      <c r="AC380" s="1238"/>
      <c r="AD380" s="1238"/>
      <c r="AE380" s="1238"/>
      <c r="AF380" s="1054"/>
      <c r="AG380" s="1054"/>
      <c r="AH380" s="1054"/>
      <c r="AI380" s="1054"/>
      <c r="AJ380" s="1054"/>
      <c r="AK380" s="1054"/>
      <c r="AL380" s="1054"/>
      <c r="AM380" s="351"/>
      <c r="AN380" s="351"/>
      <c r="AO380" s="351"/>
      <c r="AP380" s="1054"/>
      <c r="AQ380" s="1054"/>
      <c r="AR380" s="1054"/>
      <c r="AS380" s="1054"/>
      <c r="AT380" s="1054"/>
      <c r="AU380" s="1054"/>
    </row>
    <row r="381" spans="2:47" s="8" customFormat="1">
      <c r="B381" s="66"/>
      <c r="C381" s="4"/>
      <c r="D381" s="4"/>
      <c r="E381" s="4"/>
      <c r="F381" s="4"/>
      <c r="G381" s="4"/>
      <c r="H381" s="4"/>
      <c r="I381" s="4"/>
      <c r="J381" s="4"/>
      <c r="K381" s="4"/>
      <c r="M381" s="10"/>
      <c r="N381" s="13"/>
      <c r="P381" s="11"/>
      <c r="Q381" s="11"/>
      <c r="R381" s="11"/>
      <c r="S381" s="13"/>
      <c r="T381" s="13"/>
      <c r="U381" s="13"/>
      <c r="V381" s="13"/>
      <c r="W381" s="1238"/>
      <c r="X381" s="1238"/>
      <c r="Y381" s="1420"/>
      <c r="Z381" s="1420"/>
      <c r="AA381" s="1238"/>
      <c r="AB381" s="1238"/>
      <c r="AC381" s="1238"/>
      <c r="AD381" s="1238"/>
      <c r="AE381" s="1238"/>
      <c r="AF381" s="1054"/>
      <c r="AG381" s="1054"/>
      <c r="AH381" s="1054"/>
      <c r="AI381" s="1054"/>
      <c r="AJ381" s="1054"/>
      <c r="AK381" s="1054"/>
      <c r="AL381" s="1054"/>
      <c r="AM381" s="351"/>
      <c r="AN381" s="351"/>
      <c r="AO381" s="351"/>
      <c r="AP381" s="1054"/>
      <c r="AQ381" s="1054"/>
      <c r="AR381" s="1054"/>
      <c r="AS381" s="1054"/>
      <c r="AT381" s="1054"/>
      <c r="AU381" s="1054"/>
    </row>
    <row r="382" spans="2:47" s="8" customFormat="1">
      <c r="B382" s="66"/>
      <c r="C382" s="4"/>
      <c r="D382" s="4"/>
      <c r="E382" s="4"/>
      <c r="F382" s="4"/>
      <c r="G382" s="4"/>
      <c r="H382" s="4"/>
      <c r="I382" s="4"/>
      <c r="J382" s="4"/>
      <c r="K382" s="4"/>
      <c r="M382" s="10"/>
      <c r="N382" s="13"/>
      <c r="P382" s="11"/>
      <c r="Q382" s="11"/>
      <c r="R382" s="11"/>
      <c r="S382" s="13"/>
      <c r="T382" s="13"/>
      <c r="U382" s="13"/>
      <c r="V382" s="13"/>
      <c r="W382" s="1238"/>
      <c r="X382" s="1238"/>
      <c r="Y382" s="1420"/>
      <c r="Z382" s="1420"/>
      <c r="AA382" s="1238"/>
      <c r="AB382" s="1238"/>
      <c r="AC382" s="1238"/>
      <c r="AD382" s="1238"/>
      <c r="AE382" s="1238"/>
      <c r="AF382" s="1054"/>
      <c r="AG382" s="1054"/>
      <c r="AH382" s="1054"/>
      <c r="AI382" s="1054"/>
      <c r="AJ382" s="1054"/>
      <c r="AK382" s="1054"/>
      <c r="AL382" s="1054"/>
      <c r="AM382" s="351"/>
      <c r="AN382" s="351"/>
      <c r="AO382" s="351"/>
      <c r="AP382" s="1054"/>
      <c r="AQ382" s="1054"/>
      <c r="AR382" s="1054"/>
      <c r="AS382" s="1054"/>
      <c r="AT382" s="1054"/>
      <c r="AU382" s="1054"/>
    </row>
    <row r="383" spans="2:47" s="8" customFormat="1">
      <c r="B383" s="66"/>
      <c r="C383" s="4"/>
      <c r="D383" s="4"/>
      <c r="E383" s="4"/>
      <c r="F383" s="4"/>
      <c r="G383" s="4"/>
      <c r="H383" s="4"/>
      <c r="I383" s="4"/>
      <c r="J383" s="4"/>
      <c r="K383" s="4"/>
      <c r="M383" s="10"/>
      <c r="N383" s="13"/>
      <c r="P383" s="11"/>
      <c r="Q383" s="11"/>
      <c r="R383" s="11"/>
      <c r="S383" s="13"/>
      <c r="T383" s="13"/>
      <c r="U383" s="13"/>
      <c r="V383" s="13"/>
      <c r="W383" s="1238"/>
      <c r="X383" s="1238"/>
      <c r="Y383" s="1420"/>
      <c r="Z383" s="1420"/>
      <c r="AA383" s="1238"/>
      <c r="AB383" s="1238"/>
      <c r="AC383" s="1238"/>
      <c r="AD383" s="1238"/>
      <c r="AE383" s="1238"/>
      <c r="AF383" s="1054"/>
      <c r="AG383" s="1054"/>
      <c r="AH383" s="1054"/>
      <c r="AI383" s="1054"/>
      <c r="AJ383" s="1054"/>
      <c r="AK383" s="1054"/>
      <c r="AL383" s="1054"/>
      <c r="AM383" s="351"/>
      <c r="AN383" s="351"/>
      <c r="AO383" s="351"/>
      <c r="AP383" s="1054"/>
      <c r="AQ383" s="1054"/>
      <c r="AR383" s="1054"/>
      <c r="AS383" s="1054"/>
      <c r="AT383" s="1054"/>
      <c r="AU383" s="1054"/>
    </row>
    <row r="384" spans="2:47" s="8" customFormat="1">
      <c r="B384" s="66"/>
      <c r="C384" s="4"/>
      <c r="D384" s="4"/>
      <c r="E384" s="4"/>
      <c r="F384" s="4"/>
      <c r="G384" s="4"/>
      <c r="H384" s="4"/>
      <c r="I384" s="4"/>
      <c r="J384" s="4"/>
      <c r="K384" s="4"/>
      <c r="M384" s="10"/>
      <c r="N384" s="13"/>
      <c r="P384" s="11"/>
      <c r="Q384" s="11"/>
      <c r="R384" s="11"/>
      <c r="S384" s="13"/>
      <c r="T384" s="13"/>
      <c r="U384" s="13"/>
      <c r="V384" s="13"/>
      <c r="W384" s="1238"/>
      <c r="X384" s="1238"/>
      <c r="Y384" s="1420"/>
      <c r="Z384" s="1420"/>
      <c r="AA384" s="1238"/>
      <c r="AB384" s="1238"/>
      <c r="AC384" s="1238"/>
      <c r="AD384" s="1238"/>
      <c r="AE384" s="1238"/>
      <c r="AF384" s="1054"/>
      <c r="AG384" s="1054"/>
      <c r="AH384" s="1054"/>
      <c r="AI384" s="1054"/>
      <c r="AJ384" s="1054"/>
      <c r="AK384" s="1054"/>
      <c r="AL384" s="1054"/>
      <c r="AM384" s="351"/>
      <c r="AN384" s="351"/>
      <c r="AO384" s="351"/>
      <c r="AP384" s="1054"/>
      <c r="AQ384" s="1054"/>
      <c r="AR384" s="1054"/>
      <c r="AS384" s="1054"/>
      <c r="AT384" s="1054"/>
      <c r="AU384" s="1054"/>
    </row>
    <row r="385" spans="2:47" s="8" customFormat="1">
      <c r="B385" s="66"/>
      <c r="C385" s="4"/>
      <c r="D385" s="4"/>
      <c r="E385" s="4"/>
      <c r="F385" s="4"/>
      <c r="G385" s="4"/>
      <c r="H385" s="4"/>
      <c r="I385" s="4"/>
      <c r="J385" s="4"/>
      <c r="K385" s="4"/>
      <c r="M385" s="10"/>
      <c r="N385" s="13"/>
      <c r="P385" s="11"/>
      <c r="Q385" s="11"/>
      <c r="R385" s="11"/>
      <c r="S385" s="13"/>
      <c r="T385" s="13"/>
      <c r="U385" s="13"/>
      <c r="V385" s="13"/>
      <c r="W385" s="1238"/>
      <c r="X385" s="1238"/>
      <c r="Y385" s="1420"/>
      <c r="Z385" s="1420"/>
      <c r="AA385" s="1238"/>
      <c r="AB385" s="1238"/>
      <c r="AC385" s="1238"/>
      <c r="AD385" s="1238"/>
      <c r="AE385" s="1238"/>
      <c r="AF385" s="1054"/>
      <c r="AG385" s="1054"/>
      <c r="AH385" s="1054"/>
      <c r="AI385" s="1054"/>
      <c r="AJ385" s="1054"/>
      <c r="AK385" s="1054"/>
      <c r="AL385" s="1054"/>
      <c r="AM385" s="351"/>
      <c r="AN385" s="351"/>
      <c r="AO385" s="351"/>
      <c r="AP385" s="1054"/>
      <c r="AQ385" s="1054"/>
      <c r="AR385" s="1054"/>
      <c r="AS385" s="1054"/>
      <c r="AT385" s="1054"/>
      <c r="AU385" s="1054"/>
    </row>
    <row r="386" spans="2:47" s="8" customFormat="1">
      <c r="B386" s="66"/>
      <c r="C386" s="4"/>
      <c r="D386" s="4"/>
      <c r="E386" s="4"/>
      <c r="F386" s="4"/>
      <c r="G386" s="4"/>
      <c r="H386" s="4"/>
      <c r="I386" s="4"/>
      <c r="J386" s="4"/>
      <c r="K386" s="4"/>
      <c r="M386" s="10"/>
      <c r="N386" s="13"/>
      <c r="P386" s="11"/>
      <c r="Q386" s="11"/>
      <c r="R386" s="11"/>
      <c r="S386" s="13"/>
      <c r="T386" s="13"/>
      <c r="U386" s="13"/>
      <c r="V386" s="13"/>
      <c r="W386" s="1238"/>
      <c r="X386" s="1238"/>
      <c r="Y386" s="1420"/>
      <c r="Z386" s="1420"/>
      <c r="AA386" s="1238"/>
      <c r="AB386" s="1238"/>
      <c r="AC386" s="1238"/>
      <c r="AD386" s="1238"/>
      <c r="AE386" s="1238"/>
      <c r="AF386" s="1054"/>
      <c r="AG386" s="1054"/>
      <c r="AH386" s="1054"/>
      <c r="AI386" s="1054"/>
      <c r="AJ386" s="1054"/>
      <c r="AK386" s="1054"/>
      <c r="AL386" s="1054"/>
      <c r="AM386" s="351"/>
      <c r="AN386" s="351"/>
      <c r="AO386" s="351"/>
      <c r="AP386" s="1054"/>
      <c r="AQ386" s="1054"/>
      <c r="AR386" s="1054"/>
      <c r="AS386" s="1054"/>
      <c r="AT386" s="1054"/>
      <c r="AU386" s="1054"/>
    </row>
    <row r="387" spans="2:47" s="8" customFormat="1">
      <c r="B387" s="66"/>
      <c r="C387" s="4"/>
      <c r="D387" s="4"/>
      <c r="E387" s="4"/>
      <c r="F387" s="4"/>
      <c r="G387" s="4"/>
      <c r="H387" s="4"/>
      <c r="I387" s="4"/>
      <c r="J387" s="4"/>
      <c r="K387" s="4"/>
      <c r="M387" s="10"/>
      <c r="N387" s="13"/>
      <c r="P387" s="11"/>
      <c r="Q387" s="11"/>
      <c r="R387" s="11"/>
      <c r="S387" s="13"/>
      <c r="T387" s="13"/>
      <c r="U387" s="13"/>
      <c r="V387" s="13"/>
      <c r="W387" s="1238"/>
      <c r="X387" s="1238"/>
      <c r="Y387" s="1420"/>
      <c r="Z387" s="1420"/>
      <c r="AA387" s="1238"/>
      <c r="AB387" s="1238"/>
      <c r="AC387" s="1238"/>
      <c r="AD387" s="1238"/>
      <c r="AE387" s="1238"/>
      <c r="AF387" s="1054"/>
      <c r="AG387" s="1054"/>
      <c r="AH387" s="1054"/>
      <c r="AI387" s="1054"/>
      <c r="AJ387" s="1054"/>
      <c r="AK387" s="1054"/>
      <c r="AL387" s="1054"/>
      <c r="AM387" s="351"/>
      <c r="AN387" s="351"/>
      <c r="AO387" s="351"/>
      <c r="AP387" s="1054"/>
      <c r="AQ387" s="1054"/>
      <c r="AR387" s="1054"/>
      <c r="AS387" s="1054"/>
      <c r="AT387" s="1054"/>
      <c r="AU387" s="1054"/>
    </row>
    <row r="388" spans="2:47" s="8" customFormat="1">
      <c r="B388" s="66"/>
      <c r="C388" s="4"/>
      <c r="D388" s="4"/>
      <c r="E388" s="4"/>
      <c r="F388" s="4"/>
      <c r="G388" s="4"/>
      <c r="H388" s="4"/>
      <c r="I388" s="4"/>
      <c r="J388" s="4"/>
      <c r="K388" s="4"/>
      <c r="M388" s="10"/>
      <c r="N388" s="13"/>
      <c r="P388" s="11"/>
      <c r="Q388" s="11"/>
      <c r="R388" s="11"/>
      <c r="S388" s="13"/>
      <c r="T388" s="13"/>
      <c r="U388" s="13"/>
      <c r="V388" s="13"/>
      <c r="W388" s="1238"/>
      <c r="X388" s="1238"/>
      <c r="Y388" s="1420"/>
      <c r="Z388" s="1420"/>
      <c r="AA388" s="1238"/>
      <c r="AB388" s="1238"/>
      <c r="AC388" s="1238"/>
      <c r="AD388" s="1238"/>
      <c r="AE388" s="1238"/>
      <c r="AF388" s="1054"/>
      <c r="AG388" s="1054"/>
      <c r="AH388" s="1054"/>
      <c r="AI388" s="1054"/>
      <c r="AJ388" s="1054"/>
      <c r="AK388" s="1054"/>
      <c r="AL388" s="1054"/>
      <c r="AM388" s="351"/>
      <c r="AN388" s="351"/>
      <c r="AO388" s="351"/>
      <c r="AP388" s="1054"/>
      <c r="AQ388" s="1054"/>
      <c r="AR388" s="1054"/>
      <c r="AS388" s="1054"/>
      <c r="AT388" s="1054"/>
      <c r="AU388" s="1054"/>
    </row>
    <row r="389" spans="2:47" s="8" customFormat="1">
      <c r="B389" s="66"/>
      <c r="C389" s="4"/>
      <c r="D389" s="4"/>
      <c r="E389" s="4"/>
      <c r="F389" s="4"/>
      <c r="G389" s="4"/>
      <c r="H389" s="4"/>
      <c r="I389" s="4"/>
      <c r="J389" s="4"/>
      <c r="K389" s="4"/>
      <c r="M389" s="10"/>
      <c r="N389" s="13"/>
      <c r="P389" s="11"/>
      <c r="Q389" s="11"/>
      <c r="R389" s="11"/>
      <c r="S389" s="13"/>
      <c r="T389" s="13"/>
      <c r="U389" s="13"/>
      <c r="V389" s="13"/>
      <c r="W389" s="1238"/>
      <c r="X389" s="1238"/>
      <c r="Y389" s="1420"/>
      <c r="Z389" s="1420"/>
      <c r="AA389" s="1238"/>
      <c r="AB389" s="1238"/>
      <c r="AC389" s="1238"/>
      <c r="AD389" s="1238"/>
      <c r="AE389" s="1238"/>
      <c r="AF389" s="1054"/>
      <c r="AG389" s="1054"/>
      <c r="AH389" s="1054"/>
      <c r="AI389" s="1054"/>
      <c r="AJ389" s="1054"/>
      <c r="AK389" s="1054"/>
      <c r="AL389" s="1054"/>
      <c r="AM389" s="351"/>
      <c r="AN389" s="351"/>
      <c r="AO389" s="351"/>
      <c r="AP389" s="1054"/>
      <c r="AQ389" s="1054"/>
      <c r="AR389" s="1054"/>
      <c r="AS389" s="1054"/>
      <c r="AT389" s="1054"/>
      <c r="AU389" s="1054"/>
    </row>
    <row r="390" spans="2:47" s="8" customFormat="1">
      <c r="B390" s="66"/>
      <c r="C390" s="4"/>
      <c r="D390" s="4"/>
      <c r="E390" s="4"/>
      <c r="F390" s="4"/>
      <c r="G390" s="4"/>
      <c r="H390" s="4"/>
      <c r="I390" s="4"/>
      <c r="J390" s="4"/>
      <c r="K390" s="4"/>
      <c r="M390" s="10"/>
      <c r="N390" s="13"/>
      <c r="P390" s="11"/>
      <c r="Q390" s="11"/>
      <c r="R390" s="11"/>
      <c r="S390" s="13"/>
      <c r="T390" s="13"/>
      <c r="U390" s="13"/>
      <c r="V390" s="13"/>
      <c r="W390" s="1238"/>
      <c r="X390" s="1238"/>
      <c r="Y390" s="1420"/>
      <c r="Z390" s="1420"/>
      <c r="AA390" s="1238"/>
      <c r="AB390" s="1238"/>
      <c r="AC390" s="1238"/>
      <c r="AD390" s="1238"/>
      <c r="AE390" s="1238"/>
      <c r="AF390" s="1054"/>
      <c r="AG390" s="1054"/>
      <c r="AH390" s="1054"/>
      <c r="AI390" s="1054"/>
      <c r="AJ390" s="1054"/>
      <c r="AK390" s="1054"/>
      <c r="AL390" s="1054"/>
      <c r="AM390" s="351"/>
      <c r="AN390" s="351"/>
      <c r="AO390" s="351"/>
      <c r="AP390" s="1054"/>
      <c r="AQ390" s="1054"/>
      <c r="AR390" s="1054"/>
      <c r="AS390" s="1054"/>
      <c r="AT390" s="1054"/>
      <c r="AU390" s="1054"/>
    </row>
    <row r="391" spans="2:47" s="8" customFormat="1">
      <c r="B391" s="66"/>
      <c r="C391" s="4"/>
      <c r="D391" s="4"/>
      <c r="E391" s="4"/>
      <c r="F391" s="4"/>
      <c r="G391" s="4"/>
      <c r="H391" s="4"/>
      <c r="I391" s="4"/>
      <c r="J391" s="4"/>
      <c r="K391" s="4"/>
      <c r="M391" s="10"/>
      <c r="N391" s="13"/>
      <c r="P391" s="11"/>
      <c r="Q391" s="11"/>
      <c r="R391" s="11"/>
      <c r="S391" s="13"/>
      <c r="T391" s="13"/>
      <c r="U391" s="13"/>
      <c r="V391" s="13"/>
      <c r="W391" s="1238"/>
      <c r="X391" s="1238"/>
      <c r="Y391" s="1420"/>
      <c r="Z391" s="1420"/>
      <c r="AA391" s="1238"/>
      <c r="AB391" s="1238"/>
      <c r="AC391" s="1238"/>
      <c r="AD391" s="1238"/>
      <c r="AE391" s="1238"/>
      <c r="AF391" s="1054"/>
      <c r="AG391" s="1054"/>
      <c r="AH391" s="1054"/>
      <c r="AI391" s="1054"/>
      <c r="AJ391" s="1054"/>
      <c r="AK391" s="1054"/>
      <c r="AL391" s="1054"/>
      <c r="AM391" s="351"/>
      <c r="AN391" s="351"/>
      <c r="AO391" s="351"/>
      <c r="AP391" s="1054"/>
      <c r="AQ391" s="1054"/>
      <c r="AR391" s="1054"/>
      <c r="AS391" s="1054"/>
      <c r="AT391" s="1054"/>
      <c r="AU391" s="1054"/>
    </row>
    <row r="392" spans="2:47" s="8" customFormat="1">
      <c r="B392" s="66"/>
      <c r="C392" s="4"/>
      <c r="D392" s="4"/>
      <c r="E392" s="4"/>
      <c r="F392" s="4"/>
      <c r="G392" s="4"/>
      <c r="H392" s="4"/>
      <c r="I392" s="4"/>
      <c r="J392" s="4"/>
      <c r="K392" s="4"/>
      <c r="M392" s="10"/>
      <c r="N392" s="13"/>
      <c r="P392" s="11"/>
      <c r="Q392" s="11"/>
      <c r="R392" s="11"/>
      <c r="S392" s="13"/>
      <c r="T392" s="13"/>
      <c r="U392" s="13"/>
      <c r="V392" s="13"/>
      <c r="W392" s="1238"/>
      <c r="X392" s="1238"/>
      <c r="Y392" s="1420"/>
      <c r="Z392" s="1420"/>
      <c r="AA392" s="1238"/>
      <c r="AB392" s="1238"/>
      <c r="AC392" s="1238"/>
      <c r="AD392" s="1238"/>
      <c r="AE392" s="1238"/>
      <c r="AF392" s="1054"/>
      <c r="AG392" s="1054"/>
      <c r="AH392" s="1054"/>
      <c r="AI392" s="1054"/>
      <c r="AJ392" s="1054"/>
      <c r="AK392" s="1054"/>
      <c r="AL392" s="1054"/>
      <c r="AM392" s="351"/>
      <c r="AN392" s="351"/>
      <c r="AO392" s="351"/>
      <c r="AP392" s="1054"/>
      <c r="AQ392" s="1054"/>
      <c r="AR392" s="1054"/>
      <c r="AS392" s="1054"/>
      <c r="AT392" s="1054"/>
      <c r="AU392" s="1054"/>
    </row>
    <row r="393" spans="2:47" s="8" customFormat="1">
      <c r="B393" s="66"/>
      <c r="C393" s="4"/>
      <c r="D393" s="4"/>
      <c r="E393" s="4"/>
      <c r="F393" s="4"/>
      <c r="G393" s="4"/>
      <c r="H393" s="4"/>
      <c r="I393" s="4"/>
      <c r="J393" s="4"/>
      <c r="K393" s="4"/>
      <c r="M393" s="10"/>
      <c r="N393" s="13"/>
      <c r="P393" s="11"/>
      <c r="Q393" s="11"/>
      <c r="R393" s="11"/>
      <c r="S393" s="13"/>
      <c r="T393" s="13"/>
      <c r="U393" s="13"/>
      <c r="V393" s="13"/>
      <c r="W393" s="1238"/>
      <c r="X393" s="1238"/>
      <c r="Y393" s="1420"/>
      <c r="Z393" s="1420"/>
      <c r="AA393" s="1238"/>
      <c r="AB393" s="1238"/>
      <c r="AC393" s="1238"/>
      <c r="AD393" s="1238"/>
      <c r="AE393" s="1238"/>
      <c r="AF393" s="1054"/>
      <c r="AG393" s="1054"/>
      <c r="AH393" s="1054"/>
      <c r="AI393" s="1054"/>
      <c r="AJ393" s="1054"/>
      <c r="AK393" s="1054"/>
      <c r="AL393" s="1054"/>
      <c r="AM393" s="351"/>
      <c r="AN393" s="351"/>
      <c r="AO393" s="351"/>
      <c r="AP393" s="1054"/>
      <c r="AQ393" s="1054"/>
      <c r="AR393" s="1054"/>
      <c r="AS393" s="1054"/>
      <c r="AT393" s="1054"/>
      <c r="AU393" s="1054"/>
    </row>
    <row r="394" spans="2:47" s="8" customFormat="1">
      <c r="B394" s="66"/>
      <c r="C394" s="4"/>
      <c r="D394" s="4"/>
      <c r="E394" s="4"/>
      <c r="F394" s="4"/>
      <c r="G394" s="4"/>
      <c r="H394" s="4"/>
      <c r="I394" s="4"/>
      <c r="J394" s="4"/>
      <c r="K394" s="4"/>
      <c r="M394" s="10"/>
      <c r="N394" s="13"/>
      <c r="P394" s="11"/>
      <c r="Q394" s="11"/>
      <c r="R394" s="11"/>
      <c r="S394" s="13"/>
      <c r="T394" s="13"/>
      <c r="U394" s="13"/>
      <c r="V394" s="13"/>
      <c r="W394" s="1238"/>
      <c r="X394" s="1238"/>
      <c r="Y394" s="1420"/>
      <c r="Z394" s="1420"/>
      <c r="AA394" s="1238"/>
      <c r="AB394" s="1238"/>
      <c r="AC394" s="1238"/>
      <c r="AD394" s="1238"/>
      <c r="AE394" s="1238"/>
      <c r="AF394" s="1054"/>
      <c r="AG394" s="1054"/>
      <c r="AH394" s="1054"/>
      <c r="AI394" s="1054"/>
      <c r="AJ394" s="1054"/>
      <c r="AK394" s="1054"/>
      <c r="AL394" s="1054"/>
      <c r="AM394" s="351"/>
      <c r="AN394" s="351"/>
      <c r="AO394" s="351"/>
      <c r="AP394" s="1054"/>
      <c r="AQ394" s="1054"/>
      <c r="AR394" s="1054"/>
      <c r="AS394" s="1054"/>
      <c r="AT394" s="1054"/>
      <c r="AU394" s="1054"/>
    </row>
    <row r="395" spans="2:47" s="8" customFormat="1">
      <c r="B395" s="66"/>
      <c r="C395" s="4"/>
      <c r="D395" s="4"/>
      <c r="E395" s="4"/>
      <c r="F395" s="4"/>
      <c r="G395" s="4"/>
      <c r="H395" s="4"/>
      <c r="I395" s="4"/>
      <c r="J395" s="4"/>
      <c r="K395" s="4"/>
      <c r="M395" s="10"/>
      <c r="N395" s="13"/>
      <c r="P395" s="11"/>
      <c r="Q395" s="11"/>
      <c r="R395" s="11"/>
      <c r="S395" s="13"/>
      <c r="T395" s="13"/>
      <c r="U395" s="13"/>
      <c r="V395" s="13"/>
      <c r="W395" s="1238"/>
      <c r="X395" s="1238"/>
      <c r="Y395" s="1420"/>
      <c r="Z395" s="1420"/>
      <c r="AA395" s="1238"/>
      <c r="AB395" s="1238"/>
      <c r="AC395" s="1238"/>
      <c r="AD395" s="1238"/>
      <c r="AE395" s="1238"/>
      <c r="AF395" s="1054"/>
      <c r="AG395" s="1054"/>
      <c r="AH395" s="1054"/>
      <c r="AI395" s="1054"/>
      <c r="AJ395" s="1054"/>
      <c r="AK395" s="1054"/>
      <c r="AL395" s="1054"/>
      <c r="AM395" s="351"/>
      <c r="AN395" s="351"/>
      <c r="AO395" s="351"/>
      <c r="AP395" s="1054"/>
      <c r="AQ395" s="1054"/>
      <c r="AR395" s="1054"/>
      <c r="AS395" s="1054"/>
      <c r="AT395" s="1054"/>
      <c r="AU395" s="1054"/>
    </row>
    <row r="396" spans="2:47" s="8" customFormat="1">
      <c r="B396" s="66"/>
      <c r="C396" s="4"/>
      <c r="D396" s="4"/>
      <c r="E396" s="4"/>
      <c r="F396" s="4"/>
      <c r="G396" s="4"/>
      <c r="H396" s="4"/>
      <c r="I396" s="4"/>
      <c r="J396" s="4"/>
      <c r="K396" s="4"/>
      <c r="M396" s="10"/>
      <c r="N396" s="13"/>
      <c r="P396" s="11"/>
      <c r="Q396" s="11"/>
      <c r="R396" s="11"/>
      <c r="S396" s="13"/>
      <c r="T396" s="13"/>
      <c r="U396" s="13"/>
      <c r="V396" s="13"/>
      <c r="W396" s="1238"/>
      <c r="X396" s="1238"/>
      <c r="Y396" s="1420"/>
      <c r="Z396" s="1420"/>
      <c r="AA396" s="1238"/>
      <c r="AB396" s="1238"/>
      <c r="AC396" s="1238"/>
      <c r="AD396" s="1238"/>
      <c r="AE396" s="1238"/>
      <c r="AF396" s="1054"/>
      <c r="AG396" s="1054"/>
      <c r="AH396" s="1054"/>
      <c r="AI396" s="1054"/>
      <c r="AJ396" s="1054"/>
      <c r="AK396" s="1054"/>
      <c r="AL396" s="1054"/>
      <c r="AM396" s="351"/>
      <c r="AN396" s="351"/>
      <c r="AO396" s="351"/>
      <c r="AP396" s="1054"/>
      <c r="AQ396" s="1054"/>
      <c r="AR396" s="1054"/>
      <c r="AS396" s="1054"/>
      <c r="AT396" s="1054"/>
      <c r="AU396" s="1054"/>
    </row>
    <row r="397" spans="2:47" s="8" customFormat="1">
      <c r="B397" s="66"/>
      <c r="C397" s="4"/>
      <c r="D397" s="4"/>
      <c r="E397" s="4"/>
      <c r="F397" s="4"/>
      <c r="G397" s="4"/>
      <c r="H397" s="4"/>
      <c r="I397" s="4"/>
      <c r="J397" s="4"/>
      <c r="K397" s="4"/>
      <c r="M397" s="10"/>
      <c r="N397" s="13"/>
      <c r="P397" s="11"/>
      <c r="Q397" s="11"/>
      <c r="R397" s="11"/>
      <c r="S397" s="13"/>
      <c r="T397" s="13"/>
      <c r="U397" s="13"/>
      <c r="V397" s="13"/>
      <c r="W397" s="1238"/>
      <c r="X397" s="1238"/>
      <c r="Y397" s="1420"/>
      <c r="Z397" s="1420"/>
      <c r="AA397" s="1238"/>
      <c r="AB397" s="1238"/>
      <c r="AC397" s="1238"/>
      <c r="AD397" s="1238"/>
      <c r="AE397" s="1238"/>
      <c r="AF397" s="1054"/>
      <c r="AG397" s="1054"/>
      <c r="AH397" s="1054"/>
      <c r="AI397" s="1054"/>
      <c r="AJ397" s="1054"/>
      <c r="AK397" s="1054"/>
      <c r="AL397" s="1054"/>
      <c r="AM397" s="351"/>
      <c r="AN397" s="351"/>
      <c r="AO397" s="351"/>
      <c r="AP397" s="1054"/>
      <c r="AQ397" s="1054"/>
      <c r="AR397" s="1054"/>
      <c r="AS397" s="1054"/>
      <c r="AT397" s="1054"/>
      <c r="AU397" s="1054"/>
    </row>
    <row r="398" spans="2:47" s="8" customFormat="1">
      <c r="B398" s="66"/>
      <c r="C398" s="4"/>
      <c r="D398" s="4"/>
      <c r="E398" s="4"/>
      <c r="F398" s="4"/>
      <c r="G398" s="4"/>
      <c r="H398" s="4"/>
      <c r="I398" s="4"/>
      <c r="J398" s="4"/>
      <c r="K398" s="4"/>
      <c r="M398" s="10"/>
      <c r="N398" s="13"/>
      <c r="P398" s="11"/>
      <c r="Q398" s="11"/>
      <c r="R398" s="11"/>
      <c r="S398" s="13"/>
      <c r="T398" s="13"/>
      <c r="U398" s="13"/>
      <c r="V398" s="13"/>
      <c r="W398" s="1238"/>
      <c r="X398" s="1238"/>
      <c r="Y398" s="1420"/>
      <c r="Z398" s="1420"/>
      <c r="AA398" s="1238"/>
      <c r="AB398" s="1238"/>
      <c r="AC398" s="1238"/>
      <c r="AD398" s="1238"/>
      <c r="AE398" s="1238"/>
      <c r="AF398" s="1054"/>
      <c r="AG398" s="1054"/>
      <c r="AH398" s="1054"/>
      <c r="AI398" s="1054"/>
      <c r="AJ398" s="1054"/>
      <c r="AK398" s="1054"/>
      <c r="AL398" s="1054"/>
      <c r="AM398" s="351"/>
      <c r="AN398" s="351"/>
      <c r="AO398" s="351"/>
      <c r="AP398" s="1054"/>
      <c r="AQ398" s="1054"/>
      <c r="AR398" s="1054"/>
      <c r="AS398" s="1054"/>
      <c r="AT398" s="1054"/>
      <c r="AU398" s="1054"/>
    </row>
    <row r="399" spans="2:47" s="8" customFormat="1">
      <c r="B399" s="66"/>
      <c r="C399" s="4"/>
      <c r="D399" s="4"/>
      <c r="E399" s="4"/>
      <c r="F399" s="4"/>
      <c r="G399" s="4"/>
      <c r="H399" s="4"/>
      <c r="I399" s="4"/>
      <c r="J399" s="4"/>
      <c r="K399" s="4"/>
      <c r="M399" s="10"/>
      <c r="N399" s="13"/>
      <c r="P399" s="11"/>
      <c r="Q399" s="11"/>
      <c r="R399" s="11"/>
      <c r="S399" s="13"/>
      <c r="T399" s="13"/>
      <c r="U399" s="13"/>
      <c r="V399" s="13"/>
      <c r="W399" s="1238"/>
      <c r="X399" s="1238"/>
      <c r="Y399" s="1420"/>
      <c r="Z399" s="1420"/>
      <c r="AA399" s="1238"/>
      <c r="AB399" s="1238"/>
      <c r="AC399" s="1238"/>
      <c r="AD399" s="1238"/>
      <c r="AE399" s="1238"/>
      <c r="AF399" s="1054"/>
      <c r="AG399" s="1054"/>
      <c r="AH399" s="1054"/>
      <c r="AI399" s="1054"/>
      <c r="AJ399" s="1054"/>
      <c r="AK399" s="1054"/>
      <c r="AL399" s="1054"/>
      <c r="AM399" s="351"/>
      <c r="AN399" s="351"/>
      <c r="AO399" s="351"/>
      <c r="AP399" s="1054"/>
      <c r="AQ399" s="1054"/>
      <c r="AR399" s="1054"/>
      <c r="AS399" s="1054"/>
      <c r="AT399" s="1054"/>
      <c r="AU399" s="1054"/>
    </row>
    <row r="400" spans="2:47" s="8" customFormat="1">
      <c r="B400" s="66"/>
      <c r="C400" s="4"/>
      <c r="D400" s="4"/>
      <c r="E400" s="4"/>
      <c r="F400" s="4"/>
      <c r="G400" s="4"/>
      <c r="H400" s="4"/>
      <c r="I400" s="4"/>
      <c r="J400" s="4"/>
      <c r="K400" s="4"/>
      <c r="M400" s="10"/>
      <c r="N400" s="13"/>
      <c r="P400" s="11"/>
      <c r="Q400" s="11"/>
      <c r="R400" s="11"/>
      <c r="S400" s="13"/>
      <c r="T400" s="13"/>
      <c r="U400" s="13"/>
      <c r="V400" s="13"/>
      <c r="W400" s="1238"/>
      <c r="X400" s="1238"/>
      <c r="Y400" s="1420"/>
      <c r="Z400" s="1420"/>
      <c r="AA400" s="1238"/>
      <c r="AB400" s="1238"/>
      <c r="AC400" s="1238"/>
      <c r="AD400" s="1238"/>
      <c r="AE400" s="1238"/>
      <c r="AF400" s="1054"/>
      <c r="AG400" s="1054"/>
      <c r="AH400" s="1054"/>
      <c r="AI400" s="1054"/>
      <c r="AJ400" s="1054"/>
      <c r="AK400" s="1054"/>
      <c r="AL400" s="1054"/>
      <c r="AM400" s="351"/>
      <c r="AN400" s="351"/>
      <c r="AO400" s="351"/>
      <c r="AP400" s="1054"/>
      <c r="AQ400" s="1054"/>
      <c r="AR400" s="1054"/>
      <c r="AS400" s="1054"/>
      <c r="AT400" s="1054"/>
      <c r="AU400" s="1054"/>
    </row>
    <row r="401" spans="2:47" s="8" customFormat="1">
      <c r="B401" s="66"/>
      <c r="C401" s="4"/>
      <c r="D401" s="4"/>
      <c r="E401" s="4"/>
      <c r="F401" s="4"/>
      <c r="G401" s="4"/>
      <c r="H401" s="4"/>
      <c r="I401" s="4"/>
      <c r="J401" s="4"/>
      <c r="K401" s="4"/>
      <c r="M401" s="10"/>
      <c r="N401" s="13"/>
      <c r="P401" s="11"/>
      <c r="Q401" s="11"/>
      <c r="R401" s="11"/>
      <c r="S401" s="13"/>
      <c r="T401" s="13"/>
      <c r="U401" s="13"/>
      <c r="V401" s="13"/>
      <c r="W401" s="1238"/>
      <c r="X401" s="1238"/>
      <c r="Y401" s="1420"/>
      <c r="Z401" s="1420"/>
      <c r="AA401" s="1238"/>
      <c r="AB401" s="1238"/>
      <c r="AC401" s="1238"/>
      <c r="AD401" s="1238"/>
      <c r="AE401" s="1238"/>
      <c r="AF401" s="1054"/>
      <c r="AG401" s="1054"/>
      <c r="AH401" s="1054"/>
      <c r="AI401" s="1054"/>
      <c r="AJ401" s="1054"/>
      <c r="AK401" s="1054"/>
      <c r="AL401" s="1054"/>
      <c r="AM401" s="351"/>
      <c r="AN401" s="351"/>
      <c r="AO401" s="351"/>
      <c r="AP401" s="1054"/>
      <c r="AQ401" s="1054"/>
      <c r="AR401" s="1054"/>
      <c r="AS401" s="1054"/>
      <c r="AT401" s="1054"/>
      <c r="AU401" s="1054"/>
    </row>
    <row r="402" spans="2:47" s="8" customFormat="1">
      <c r="B402" s="66"/>
      <c r="C402" s="4"/>
      <c r="D402" s="4"/>
      <c r="E402" s="4"/>
      <c r="F402" s="4"/>
      <c r="G402" s="4"/>
      <c r="H402" s="4"/>
      <c r="I402" s="4"/>
      <c r="J402" s="4"/>
      <c r="K402" s="4"/>
      <c r="M402" s="10"/>
      <c r="N402" s="13"/>
      <c r="P402" s="11"/>
      <c r="Q402" s="11"/>
      <c r="R402" s="11"/>
      <c r="S402" s="13"/>
      <c r="T402" s="13"/>
      <c r="U402" s="13"/>
      <c r="V402" s="13"/>
      <c r="W402" s="1238"/>
      <c r="X402" s="1238"/>
      <c r="Y402" s="1420"/>
      <c r="Z402" s="1420"/>
      <c r="AA402" s="1238"/>
      <c r="AB402" s="1238"/>
      <c r="AC402" s="1238"/>
      <c r="AD402" s="1238"/>
      <c r="AE402" s="1238"/>
      <c r="AF402" s="1054"/>
      <c r="AG402" s="1054"/>
      <c r="AH402" s="1054"/>
      <c r="AI402" s="1054"/>
      <c r="AJ402" s="1054"/>
      <c r="AK402" s="1054"/>
      <c r="AL402" s="1054"/>
      <c r="AM402" s="351"/>
      <c r="AN402" s="351"/>
      <c r="AO402" s="351"/>
      <c r="AP402" s="1054"/>
      <c r="AQ402" s="1054"/>
      <c r="AR402" s="1054"/>
      <c r="AS402" s="1054"/>
      <c r="AT402" s="1054"/>
      <c r="AU402" s="1054"/>
    </row>
    <row r="403" spans="2:47" s="8" customFormat="1">
      <c r="B403" s="66"/>
      <c r="C403" s="4"/>
      <c r="D403" s="4"/>
      <c r="E403" s="4"/>
      <c r="F403" s="4"/>
      <c r="G403" s="4"/>
      <c r="H403" s="4"/>
      <c r="I403" s="4"/>
      <c r="J403" s="4"/>
      <c r="K403" s="4"/>
      <c r="M403" s="10"/>
      <c r="N403" s="13"/>
      <c r="P403" s="11"/>
      <c r="Q403" s="11"/>
      <c r="R403" s="11"/>
      <c r="S403" s="13"/>
      <c r="T403" s="13"/>
      <c r="U403" s="13"/>
      <c r="V403" s="13"/>
      <c r="W403" s="1238"/>
      <c r="X403" s="1238"/>
      <c r="Y403" s="1420"/>
      <c r="Z403" s="1420"/>
      <c r="AA403" s="1238"/>
      <c r="AB403" s="1238"/>
      <c r="AC403" s="1238"/>
      <c r="AD403" s="1238"/>
      <c r="AE403" s="1238"/>
      <c r="AF403" s="1054"/>
      <c r="AG403" s="1054"/>
      <c r="AH403" s="1054"/>
      <c r="AI403" s="1054"/>
      <c r="AJ403" s="1054"/>
      <c r="AK403" s="1054"/>
      <c r="AL403" s="1054"/>
      <c r="AM403" s="351"/>
      <c r="AN403" s="351"/>
      <c r="AO403" s="351"/>
      <c r="AP403" s="1054"/>
      <c r="AQ403" s="1054"/>
      <c r="AR403" s="1054"/>
      <c r="AS403" s="1054"/>
      <c r="AT403" s="1054"/>
      <c r="AU403" s="1054"/>
    </row>
    <row r="404" spans="2:47" s="8" customFormat="1">
      <c r="B404" s="66"/>
      <c r="C404" s="4"/>
      <c r="D404" s="4"/>
      <c r="E404" s="4"/>
      <c r="F404" s="4"/>
      <c r="G404" s="4"/>
      <c r="H404" s="4"/>
      <c r="I404" s="4"/>
      <c r="J404" s="4"/>
      <c r="K404" s="4"/>
      <c r="M404" s="10"/>
      <c r="N404" s="13"/>
      <c r="P404" s="11"/>
      <c r="Q404" s="11"/>
      <c r="R404" s="11"/>
      <c r="S404" s="13"/>
      <c r="T404" s="13"/>
      <c r="U404" s="13"/>
      <c r="V404" s="13"/>
      <c r="W404" s="1238"/>
      <c r="X404" s="1238"/>
      <c r="Y404" s="1420"/>
      <c r="Z404" s="1420"/>
      <c r="AA404" s="1238"/>
      <c r="AB404" s="1238"/>
      <c r="AC404" s="1238"/>
      <c r="AD404" s="1238"/>
      <c r="AE404" s="1238"/>
      <c r="AF404" s="1054"/>
      <c r="AG404" s="1054"/>
      <c r="AH404" s="1054"/>
      <c r="AI404" s="1054"/>
      <c r="AJ404" s="1054"/>
      <c r="AK404" s="1054"/>
      <c r="AL404" s="1054"/>
      <c r="AM404" s="351"/>
      <c r="AN404" s="351"/>
      <c r="AO404" s="351"/>
      <c r="AP404" s="1054"/>
      <c r="AQ404" s="1054"/>
      <c r="AR404" s="1054"/>
      <c r="AS404" s="1054"/>
      <c r="AT404" s="1054"/>
      <c r="AU404" s="1054"/>
    </row>
    <row r="405" spans="2:47" s="8" customFormat="1">
      <c r="B405" s="66"/>
      <c r="C405" s="4"/>
      <c r="D405" s="4"/>
      <c r="E405" s="4"/>
      <c r="F405" s="4"/>
      <c r="G405" s="4"/>
      <c r="H405" s="4"/>
      <c r="I405" s="4"/>
      <c r="J405" s="4"/>
      <c r="K405" s="4"/>
      <c r="M405" s="10"/>
      <c r="N405" s="13"/>
      <c r="P405" s="11"/>
      <c r="Q405" s="11"/>
      <c r="R405" s="11"/>
      <c r="S405" s="13"/>
      <c r="T405" s="13"/>
      <c r="U405" s="13"/>
      <c r="V405" s="13"/>
      <c r="W405" s="1238"/>
      <c r="X405" s="1238"/>
      <c r="Y405" s="1420"/>
      <c r="Z405" s="1420"/>
      <c r="AA405" s="1238"/>
      <c r="AB405" s="1238"/>
      <c r="AC405" s="1238"/>
      <c r="AD405" s="1238"/>
      <c r="AE405" s="1238"/>
      <c r="AF405" s="1054"/>
      <c r="AG405" s="1054"/>
      <c r="AH405" s="1054"/>
      <c r="AI405" s="1054"/>
      <c r="AJ405" s="1054"/>
      <c r="AK405" s="1054"/>
      <c r="AL405" s="1054"/>
      <c r="AM405" s="351"/>
      <c r="AN405" s="351"/>
      <c r="AO405" s="351"/>
      <c r="AP405" s="1054"/>
      <c r="AQ405" s="1054"/>
      <c r="AR405" s="1054"/>
      <c r="AS405" s="1054"/>
      <c r="AT405" s="1054"/>
      <c r="AU405" s="1054"/>
    </row>
    <row r="406" spans="2:47" s="8" customFormat="1">
      <c r="B406" s="66"/>
      <c r="C406" s="4"/>
      <c r="D406" s="4"/>
      <c r="E406" s="4"/>
      <c r="F406" s="4"/>
      <c r="G406" s="4"/>
      <c r="H406" s="4"/>
      <c r="I406" s="4"/>
      <c r="J406" s="4"/>
      <c r="K406" s="4"/>
      <c r="M406" s="10"/>
      <c r="N406" s="13"/>
      <c r="P406" s="11"/>
      <c r="Q406" s="11"/>
      <c r="R406" s="11"/>
      <c r="S406" s="13"/>
      <c r="T406" s="13"/>
      <c r="U406" s="13"/>
      <c r="V406" s="13"/>
      <c r="W406" s="1238"/>
      <c r="X406" s="1238"/>
      <c r="Y406" s="1420"/>
      <c r="Z406" s="1420"/>
      <c r="AA406" s="1238"/>
      <c r="AB406" s="1238"/>
      <c r="AC406" s="1238"/>
      <c r="AD406" s="1238"/>
      <c r="AE406" s="1238"/>
      <c r="AF406" s="1054"/>
      <c r="AG406" s="1054"/>
      <c r="AH406" s="1054"/>
      <c r="AI406" s="1054"/>
      <c r="AJ406" s="1054"/>
      <c r="AK406" s="1054"/>
      <c r="AL406" s="1054"/>
      <c r="AM406" s="351"/>
      <c r="AN406" s="351"/>
      <c r="AO406" s="351"/>
      <c r="AP406" s="1054"/>
      <c r="AQ406" s="1054"/>
      <c r="AR406" s="1054"/>
      <c r="AS406" s="1054"/>
      <c r="AT406" s="1054"/>
      <c r="AU406" s="1054"/>
    </row>
    <row r="407" spans="2:47" s="8" customFormat="1">
      <c r="B407" s="66"/>
      <c r="C407" s="4"/>
      <c r="D407" s="4"/>
      <c r="E407" s="4"/>
      <c r="F407" s="4"/>
      <c r="G407" s="4"/>
      <c r="H407" s="4"/>
      <c r="I407" s="4"/>
      <c r="J407" s="4"/>
      <c r="K407" s="4"/>
      <c r="M407" s="10"/>
      <c r="N407" s="13"/>
      <c r="P407" s="11"/>
      <c r="Q407" s="11"/>
      <c r="R407" s="11"/>
      <c r="S407" s="13"/>
      <c r="T407" s="13"/>
      <c r="U407" s="13"/>
      <c r="V407" s="13"/>
      <c r="W407" s="1238"/>
      <c r="X407" s="1238"/>
      <c r="Y407" s="1420"/>
      <c r="Z407" s="1420"/>
      <c r="AA407" s="1238"/>
      <c r="AB407" s="1238"/>
      <c r="AC407" s="1238"/>
      <c r="AD407" s="1238"/>
      <c r="AE407" s="1238"/>
      <c r="AF407" s="1054"/>
      <c r="AG407" s="1054"/>
      <c r="AH407" s="1054"/>
      <c r="AI407" s="1054"/>
      <c r="AJ407" s="1054"/>
      <c r="AK407" s="1054"/>
      <c r="AL407" s="1054"/>
      <c r="AM407" s="351"/>
      <c r="AN407" s="351"/>
      <c r="AO407" s="351"/>
      <c r="AP407" s="1054"/>
      <c r="AQ407" s="1054"/>
      <c r="AR407" s="1054"/>
      <c r="AS407" s="1054"/>
      <c r="AT407" s="1054"/>
      <c r="AU407" s="1054"/>
    </row>
    <row r="408" spans="2:47" s="8" customFormat="1">
      <c r="B408" s="66"/>
      <c r="C408" s="4"/>
      <c r="D408" s="4"/>
      <c r="E408" s="4"/>
      <c r="F408" s="4"/>
      <c r="G408" s="4"/>
      <c r="H408" s="4"/>
      <c r="I408" s="4"/>
      <c r="J408" s="4"/>
      <c r="K408" s="4"/>
      <c r="M408" s="10"/>
      <c r="N408" s="13"/>
      <c r="P408" s="11"/>
      <c r="Q408" s="11"/>
      <c r="R408" s="11"/>
      <c r="S408" s="13"/>
      <c r="T408" s="13"/>
      <c r="U408" s="13"/>
      <c r="V408" s="13"/>
      <c r="W408" s="1238"/>
      <c r="X408" s="1238"/>
      <c r="Y408" s="1420"/>
      <c r="Z408" s="1420"/>
      <c r="AA408" s="1238"/>
      <c r="AB408" s="1238"/>
      <c r="AC408" s="1238"/>
      <c r="AD408" s="1238"/>
      <c r="AE408" s="1238"/>
      <c r="AF408" s="1054"/>
      <c r="AG408" s="1054"/>
      <c r="AH408" s="1054"/>
      <c r="AI408" s="1054"/>
      <c r="AJ408" s="1054"/>
      <c r="AK408" s="1054"/>
      <c r="AL408" s="1054"/>
      <c r="AM408" s="351"/>
      <c r="AN408" s="351"/>
      <c r="AO408" s="351"/>
      <c r="AP408" s="1054"/>
      <c r="AQ408" s="1054"/>
      <c r="AR408" s="1054"/>
      <c r="AS408" s="1054"/>
      <c r="AT408" s="1054"/>
      <c r="AU408" s="1054"/>
    </row>
    <row r="409" spans="2:47" s="8" customFormat="1">
      <c r="B409" s="66"/>
      <c r="C409" s="4"/>
      <c r="D409" s="4"/>
      <c r="E409" s="4"/>
      <c r="F409" s="4"/>
      <c r="G409" s="4"/>
      <c r="H409" s="4"/>
      <c r="I409" s="4"/>
      <c r="J409" s="4"/>
      <c r="K409" s="4"/>
      <c r="M409" s="10"/>
      <c r="N409" s="13"/>
      <c r="P409" s="11"/>
      <c r="Q409" s="11"/>
      <c r="R409" s="11"/>
      <c r="S409" s="13"/>
      <c r="T409" s="13"/>
      <c r="U409" s="13"/>
      <c r="V409" s="13"/>
      <c r="W409" s="1238"/>
      <c r="X409" s="1238"/>
      <c r="Y409" s="1420"/>
      <c r="Z409" s="1420"/>
      <c r="AA409" s="1238"/>
      <c r="AB409" s="1238"/>
      <c r="AC409" s="1238"/>
      <c r="AD409" s="1238"/>
      <c r="AE409" s="1238"/>
      <c r="AF409" s="1054"/>
      <c r="AG409" s="1054"/>
      <c r="AH409" s="1054"/>
      <c r="AI409" s="1054"/>
      <c r="AJ409" s="1054"/>
      <c r="AK409" s="1054"/>
      <c r="AL409" s="1054"/>
      <c r="AM409" s="351"/>
      <c r="AN409" s="351"/>
      <c r="AO409" s="351"/>
      <c r="AP409" s="1054"/>
      <c r="AQ409" s="1054"/>
      <c r="AR409" s="1054"/>
      <c r="AS409" s="1054"/>
      <c r="AT409" s="1054"/>
      <c r="AU409" s="1054"/>
    </row>
    <row r="410" spans="2:47" s="8" customFormat="1">
      <c r="B410" s="66"/>
      <c r="C410" s="4"/>
      <c r="D410" s="4"/>
      <c r="E410" s="4"/>
      <c r="F410" s="4"/>
      <c r="G410" s="4"/>
      <c r="H410" s="4"/>
      <c r="I410" s="4"/>
      <c r="J410" s="4"/>
      <c r="K410" s="4"/>
      <c r="M410" s="10"/>
      <c r="N410" s="13"/>
      <c r="P410" s="11"/>
      <c r="Q410" s="11"/>
      <c r="R410" s="11"/>
      <c r="S410" s="13"/>
      <c r="T410" s="13"/>
      <c r="U410" s="13"/>
      <c r="V410" s="13"/>
      <c r="W410" s="1238"/>
      <c r="X410" s="1238"/>
      <c r="Y410" s="1420"/>
      <c r="Z410" s="1420"/>
      <c r="AA410" s="1238"/>
      <c r="AB410" s="1238"/>
      <c r="AC410" s="1238"/>
      <c r="AD410" s="1238"/>
      <c r="AE410" s="1238"/>
      <c r="AF410" s="1054"/>
      <c r="AG410" s="1054"/>
      <c r="AH410" s="1054"/>
      <c r="AI410" s="1054"/>
      <c r="AJ410" s="1054"/>
      <c r="AK410" s="1054"/>
      <c r="AL410" s="1054"/>
      <c r="AM410" s="351"/>
      <c r="AN410" s="351"/>
      <c r="AO410" s="351"/>
      <c r="AP410" s="1054"/>
      <c r="AQ410" s="1054"/>
      <c r="AR410" s="1054"/>
      <c r="AS410" s="1054"/>
      <c r="AT410" s="1054"/>
      <c r="AU410" s="1054"/>
    </row>
    <row r="411" spans="2:47" s="8" customFormat="1">
      <c r="B411" s="66"/>
      <c r="C411" s="4"/>
      <c r="D411" s="4"/>
      <c r="E411" s="4"/>
      <c r="F411" s="4"/>
      <c r="G411" s="4"/>
      <c r="H411" s="4"/>
      <c r="I411" s="4"/>
      <c r="J411" s="4"/>
      <c r="K411" s="4"/>
      <c r="M411" s="10"/>
      <c r="N411" s="13"/>
      <c r="P411" s="11"/>
      <c r="Q411" s="11"/>
      <c r="R411" s="11"/>
      <c r="S411" s="13"/>
      <c r="T411" s="13"/>
      <c r="U411" s="13"/>
      <c r="V411" s="13"/>
      <c r="W411" s="1238"/>
      <c r="X411" s="1238"/>
      <c r="Y411" s="1420"/>
      <c r="Z411" s="1420"/>
      <c r="AA411" s="1238"/>
      <c r="AB411" s="1238"/>
      <c r="AC411" s="1238"/>
      <c r="AD411" s="1238"/>
      <c r="AE411" s="1238"/>
      <c r="AF411" s="1054"/>
      <c r="AG411" s="1054"/>
      <c r="AH411" s="1054"/>
      <c r="AI411" s="1054"/>
      <c r="AJ411" s="1054"/>
      <c r="AK411" s="1054"/>
      <c r="AL411" s="1054"/>
      <c r="AM411" s="351"/>
      <c r="AN411" s="351"/>
      <c r="AO411" s="351"/>
      <c r="AP411" s="1054"/>
      <c r="AQ411" s="1054"/>
      <c r="AR411" s="1054"/>
      <c r="AS411" s="1054"/>
      <c r="AT411" s="1054"/>
      <c r="AU411" s="1054"/>
    </row>
    <row r="412" spans="2:47" s="8" customFormat="1">
      <c r="B412" s="66"/>
      <c r="C412" s="4"/>
      <c r="D412" s="4"/>
      <c r="E412" s="4"/>
      <c r="F412" s="4"/>
      <c r="G412" s="4"/>
      <c r="H412" s="4"/>
      <c r="I412" s="4"/>
      <c r="J412" s="4"/>
      <c r="K412" s="4"/>
      <c r="M412" s="10"/>
      <c r="N412" s="13"/>
      <c r="P412" s="11"/>
      <c r="Q412" s="11"/>
      <c r="R412" s="11"/>
      <c r="S412" s="13"/>
      <c r="T412" s="13"/>
      <c r="U412" s="13"/>
      <c r="V412" s="13"/>
      <c r="W412" s="1238"/>
      <c r="X412" s="1238"/>
      <c r="Y412" s="1420"/>
      <c r="Z412" s="1420"/>
      <c r="AA412" s="1238"/>
      <c r="AB412" s="1238"/>
      <c r="AC412" s="1238"/>
      <c r="AD412" s="1238"/>
      <c r="AE412" s="1238"/>
      <c r="AF412" s="1054"/>
      <c r="AG412" s="1054"/>
      <c r="AH412" s="1054"/>
      <c r="AI412" s="1054"/>
      <c r="AJ412" s="1054"/>
      <c r="AK412" s="1054"/>
      <c r="AL412" s="1054"/>
      <c r="AM412" s="351"/>
      <c r="AN412" s="351"/>
      <c r="AO412" s="351"/>
      <c r="AP412" s="1054"/>
      <c r="AQ412" s="1054"/>
      <c r="AR412" s="1054"/>
      <c r="AS412" s="1054"/>
      <c r="AT412" s="1054"/>
      <c r="AU412" s="1054"/>
    </row>
    <row r="413" spans="2:47" s="8" customFormat="1">
      <c r="B413" s="66"/>
      <c r="C413" s="4"/>
      <c r="D413" s="4"/>
      <c r="E413" s="4"/>
      <c r="F413" s="4"/>
      <c r="G413" s="4"/>
      <c r="H413" s="4"/>
      <c r="I413" s="4"/>
      <c r="J413" s="4"/>
      <c r="K413" s="4"/>
      <c r="M413" s="10"/>
      <c r="N413" s="13"/>
      <c r="P413" s="11"/>
      <c r="Q413" s="11"/>
      <c r="R413" s="11"/>
      <c r="S413" s="13"/>
      <c r="T413" s="13"/>
      <c r="U413" s="13"/>
      <c r="V413" s="13"/>
      <c r="W413" s="1238"/>
      <c r="X413" s="1238"/>
      <c r="Y413" s="1420"/>
      <c r="Z413" s="1420"/>
      <c r="AA413" s="1238"/>
      <c r="AB413" s="1238"/>
      <c r="AC413" s="1238"/>
      <c r="AD413" s="1238"/>
      <c r="AE413" s="1238"/>
      <c r="AF413" s="1054"/>
      <c r="AG413" s="1054"/>
      <c r="AH413" s="1054"/>
      <c r="AI413" s="1054"/>
      <c r="AJ413" s="1054"/>
      <c r="AK413" s="1054"/>
      <c r="AL413" s="1054"/>
      <c r="AM413" s="351"/>
      <c r="AN413" s="351"/>
      <c r="AO413" s="351"/>
      <c r="AP413" s="1054"/>
      <c r="AQ413" s="1054"/>
      <c r="AR413" s="1054"/>
      <c r="AS413" s="1054"/>
      <c r="AT413" s="1054"/>
      <c r="AU413" s="1054"/>
    </row>
    <row r="414" spans="2:47" s="8" customFormat="1">
      <c r="B414" s="66"/>
      <c r="C414" s="4"/>
      <c r="D414" s="4"/>
      <c r="E414" s="4"/>
      <c r="F414" s="4"/>
      <c r="G414" s="4"/>
      <c r="H414" s="4"/>
      <c r="I414" s="4"/>
      <c r="J414" s="4"/>
      <c r="K414" s="4"/>
      <c r="M414" s="10"/>
      <c r="N414" s="13"/>
      <c r="P414" s="11"/>
      <c r="Q414" s="11"/>
      <c r="R414" s="11"/>
      <c r="S414" s="13"/>
      <c r="T414" s="13"/>
      <c r="U414" s="13"/>
      <c r="V414" s="13"/>
      <c r="W414" s="1238"/>
      <c r="X414" s="1238"/>
      <c r="Y414" s="1420"/>
      <c r="Z414" s="1420"/>
      <c r="AA414" s="1238"/>
      <c r="AB414" s="1238"/>
      <c r="AC414" s="1238"/>
      <c r="AD414" s="1238"/>
      <c r="AE414" s="1238"/>
      <c r="AF414" s="1054"/>
      <c r="AG414" s="1054"/>
      <c r="AH414" s="1054"/>
      <c r="AI414" s="1054"/>
      <c r="AJ414" s="1054"/>
      <c r="AK414" s="1054"/>
      <c r="AL414" s="1054"/>
      <c r="AM414" s="351"/>
      <c r="AN414" s="351"/>
      <c r="AO414" s="351"/>
      <c r="AP414" s="1054"/>
      <c r="AQ414" s="1054"/>
      <c r="AR414" s="1054"/>
      <c r="AS414" s="1054"/>
      <c r="AT414" s="1054"/>
      <c r="AU414" s="1054"/>
    </row>
    <row r="415" spans="2:47" s="8" customFormat="1">
      <c r="B415" s="66"/>
      <c r="C415" s="4"/>
      <c r="D415" s="4"/>
      <c r="E415" s="4"/>
      <c r="F415" s="4"/>
      <c r="G415" s="4"/>
      <c r="H415" s="4"/>
      <c r="I415" s="4"/>
      <c r="J415" s="4"/>
      <c r="K415" s="4"/>
      <c r="M415" s="10"/>
      <c r="N415" s="13"/>
      <c r="P415" s="11"/>
      <c r="Q415" s="11"/>
      <c r="R415" s="11"/>
      <c r="S415" s="13"/>
      <c r="T415" s="13"/>
      <c r="U415" s="13"/>
      <c r="V415" s="13"/>
      <c r="W415" s="1238"/>
      <c r="X415" s="1238"/>
      <c r="Y415" s="1420"/>
      <c r="Z415" s="1420"/>
      <c r="AA415" s="1238"/>
      <c r="AB415" s="1238"/>
      <c r="AC415" s="1238"/>
      <c r="AD415" s="1238"/>
      <c r="AE415" s="1238"/>
      <c r="AF415" s="1054"/>
      <c r="AG415" s="1054"/>
      <c r="AH415" s="1054"/>
      <c r="AI415" s="1054"/>
      <c r="AJ415" s="1054"/>
      <c r="AK415" s="1054"/>
      <c r="AL415" s="1054"/>
      <c r="AM415" s="351"/>
      <c r="AN415" s="351"/>
      <c r="AO415" s="351"/>
      <c r="AP415" s="1054"/>
      <c r="AQ415" s="1054"/>
      <c r="AR415" s="1054"/>
      <c r="AS415" s="1054"/>
      <c r="AT415" s="1054"/>
      <c r="AU415" s="1054"/>
    </row>
    <row r="416" spans="2:47" s="8" customFormat="1">
      <c r="B416" s="66"/>
      <c r="C416" s="4"/>
      <c r="D416" s="4"/>
      <c r="E416" s="4"/>
      <c r="F416" s="4"/>
      <c r="G416" s="4"/>
      <c r="H416" s="4"/>
      <c r="I416" s="4"/>
      <c r="J416" s="4"/>
      <c r="K416" s="4"/>
      <c r="M416" s="10"/>
      <c r="N416" s="13"/>
      <c r="P416" s="11"/>
      <c r="Q416" s="11"/>
      <c r="R416" s="11"/>
      <c r="S416" s="13"/>
      <c r="T416" s="13"/>
      <c r="U416" s="13"/>
      <c r="V416" s="13"/>
      <c r="W416" s="1238"/>
      <c r="X416" s="1238"/>
      <c r="Y416" s="1420"/>
      <c r="Z416" s="1420"/>
      <c r="AA416" s="1238"/>
      <c r="AB416" s="1238"/>
      <c r="AC416" s="1238"/>
      <c r="AD416" s="1238"/>
      <c r="AE416" s="1238"/>
      <c r="AF416" s="1054"/>
      <c r="AG416" s="1054"/>
      <c r="AH416" s="1054"/>
      <c r="AI416" s="1054"/>
      <c r="AJ416" s="1054"/>
      <c r="AK416" s="1054"/>
      <c r="AL416" s="1054"/>
      <c r="AM416" s="351"/>
      <c r="AN416" s="351"/>
      <c r="AO416" s="351"/>
      <c r="AP416" s="1054"/>
      <c r="AQ416" s="1054"/>
      <c r="AR416" s="1054"/>
      <c r="AS416" s="1054"/>
      <c r="AT416" s="1054"/>
      <c r="AU416" s="1054"/>
    </row>
    <row r="417" spans="2:47" s="8" customFormat="1">
      <c r="B417" s="66"/>
      <c r="C417" s="4"/>
      <c r="D417" s="4"/>
      <c r="E417" s="4"/>
      <c r="F417" s="4"/>
      <c r="G417" s="4"/>
      <c r="H417" s="4"/>
      <c r="I417" s="4"/>
      <c r="J417" s="4"/>
      <c r="K417" s="4"/>
      <c r="M417" s="10"/>
      <c r="N417" s="13"/>
      <c r="P417" s="11"/>
      <c r="Q417" s="11"/>
      <c r="R417" s="11"/>
      <c r="S417" s="13"/>
      <c r="T417" s="13"/>
      <c r="U417" s="13"/>
      <c r="V417" s="13"/>
      <c r="W417" s="1238"/>
      <c r="X417" s="1238"/>
      <c r="Y417" s="1420"/>
      <c r="Z417" s="1420"/>
      <c r="AA417" s="1238"/>
      <c r="AB417" s="1238"/>
      <c r="AC417" s="1238"/>
      <c r="AD417" s="1238"/>
      <c r="AE417" s="1238"/>
      <c r="AF417" s="1054"/>
      <c r="AG417" s="1054"/>
      <c r="AH417" s="1054"/>
      <c r="AI417" s="1054"/>
      <c r="AJ417" s="1054"/>
      <c r="AK417" s="1054"/>
      <c r="AL417" s="1054"/>
      <c r="AM417" s="351"/>
      <c r="AN417" s="351"/>
      <c r="AO417" s="351"/>
      <c r="AP417" s="1054"/>
      <c r="AQ417" s="1054"/>
      <c r="AR417" s="1054"/>
      <c r="AS417" s="1054"/>
      <c r="AT417" s="1054"/>
      <c r="AU417" s="1054"/>
    </row>
    <row r="418" spans="2:47" s="8" customFormat="1">
      <c r="B418" s="66"/>
      <c r="C418" s="4"/>
      <c r="D418" s="4"/>
      <c r="E418" s="4"/>
      <c r="F418" s="4"/>
      <c r="G418" s="4"/>
      <c r="H418" s="4"/>
      <c r="I418" s="4"/>
      <c r="J418" s="4"/>
      <c r="K418" s="4"/>
      <c r="M418" s="10"/>
      <c r="N418" s="13"/>
      <c r="P418" s="11"/>
      <c r="Q418" s="11"/>
      <c r="R418" s="11"/>
      <c r="S418" s="13"/>
      <c r="T418" s="13"/>
      <c r="U418" s="13"/>
      <c r="V418" s="13"/>
      <c r="W418" s="1238"/>
      <c r="X418" s="1238"/>
      <c r="Y418" s="1420"/>
      <c r="Z418" s="1420"/>
      <c r="AA418" s="1238"/>
      <c r="AB418" s="1238"/>
      <c r="AC418" s="1238"/>
      <c r="AD418" s="1238"/>
      <c r="AE418" s="1238"/>
      <c r="AF418" s="1054"/>
      <c r="AG418" s="1054"/>
      <c r="AH418" s="1054"/>
      <c r="AI418" s="1054"/>
      <c r="AJ418" s="1054"/>
      <c r="AK418" s="1054"/>
      <c r="AL418" s="1054"/>
      <c r="AM418" s="351"/>
      <c r="AN418" s="351"/>
      <c r="AO418" s="351"/>
      <c r="AP418" s="1054"/>
      <c r="AQ418" s="1054"/>
      <c r="AR418" s="1054"/>
      <c r="AS418" s="1054"/>
      <c r="AT418" s="1054"/>
      <c r="AU418" s="1054"/>
    </row>
    <row r="419" spans="2:47" s="8" customFormat="1">
      <c r="B419" s="66"/>
      <c r="C419" s="4"/>
      <c r="D419" s="4"/>
      <c r="E419" s="4"/>
      <c r="F419" s="4"/>
      <c r="G419" s="4"/>
      <c r="H419" s="4"/>
      <c r="I419" s="4"/>
      <c r="J419" s="4"/>
      <c r="K419" s="4"/>
      <c r="M419" s="10"/>
      <c r="N419" s="13"/>
      <c r="P419" s="11"/>
      <c r="Q419" s="11"/>
      <c r="R419" s="11"/>
      <c r="S419" s="13"/>
      <c r="T419" s="13"/>
      <c r="U419" s="13"/>
      <c r="V419" s="13"/>
      <c r="W419" s="1238"/>
      <c r="X419" s="1238"/>
      <c r="Y419" s="1420"/>
      <c r="Z419" s="1420"/>
      <c r="AA419" s="1238"/>
      <c r="AB419" s="1238"/>
      <c r="AC419" s="1238"/>
      <c r="AD419" s="1238"/>
      <c r="AE419" s="1238"/>
      <c r="AF419" s="1054"/>
      <c r="AG419" s="1054"/>
      <c r="AH419" s="1054"/>
      <c r="AI419" s="1054"/>
      <c r="AJ419" s="1054"/>
      <c r="AK419" s="1054"/>
      <c r="AL419" s="1054"/>
      <c r="AM419" s="351"/>
      <c r="AN419" s="351"/>
      <c r="AO419" s="351"/>
      <c r="AP419" s="1054"/>
      <c r="AQ419" s="1054"/>
      <c r="AR419" s="1054"/>
      <c r="AS419" s="1054"/>
      <c r="AT419" s="1054"/>
      <c r="AU419" s="1054"/>
    </row>
    <row r="420" spans="2:47" s="8" customFormat="1">
      <c r="B420" s="66"/>
      <c r="C420" s="4"/>
      <c r="D420" s="4"/>
      <c r="E420" s="4"/>
      <c r="F420" s="4"/>
      <c r="G420" s="4"/>
      <c r="H420" s="4"/>
      <c r="I420" s="4"/>
      <c r="J420" s="4"/>
      <c r="K420" s="4"/>
      <c r="M420" s="10"/>
      <c r="N420" s="13"/>
      <c r="P420" s="11"/>
      <c r="Q420" s="11"/>
      <c r="R420" s="11"/>
      <c r="S420" s="13"/>
      <c r="T420" s="13"/>
      <c r="U420" s="13"/>
      <c r="V420" s="13"/>
      <c r="W420" s="1238"/>
      <c r="X420" s="1238"/>
      <c r="Y420" s="1420"/>
      <c r="Z420" s="1420"/>
      <c r="AA420" s="1238"/>
      <c r="AB420" s="1238"/>
      <c r="AC420" s="1238"/>
      <c r="AD420" s="1238"/>
      <c r="AE420" s="1238"/>
      <c r="AF420" s="1054"/>
      <c r="AG420" s="1054"/>
      <c r="AH420" s="1054"/>
      <c r="AI420" s="1054"/>
      <c r="AJ420" s="1054"/>
      <c r="AK420" s="1054"/>
      <c r="AL420" s="1054"/>
      <c r="AM420" s="351"/>
      <c r="AN420" s="351"/>
      <c r="AO420" s="351"/>
      <c r="AP420" s="1054"/>
      <c r="AQ420" s="1054"/>
      <c r="AR420" s="1054"/>
      <c r="AS420" s="1054"/>
      <c r="AT420" s="1054"/>
      <c r="AU420" s="1054"/>
    </row>
    <row r="421" spans="2:47" s="8" customFormat="1">
      <c r="B421" s="66"/>
      <c r="C421" s="4"/>
      <c r="D421" s="4"/>
      <c r="E421" s="4"/>
      <c r="F421" s="4"/>
      <c r="G421" s="4"/>
      <c r="H421" s="4"/>
      <c r="I421" s="4"/>
      <c r="J421" s="4"/>
      <c r="K421" s="4"/>
      <c r="M421" s="10"/>
      <c r="N421" s="13"/>
      <c r="P421" s="11"/>
      <c r="Q421" s="11"/>
      <c r="R421" s="11"/>
      <c r="S421" s="13"/>
      <c r="T421" s="13"/>
      <c r="U421" s="13"/>
      <c r="V421" s="13"/>
      <c r="W421" s="1238"/>
      <c r="X421" s="1238"/>
      <c r="Y421" s="1420"/>
      <c r="Z421" s="1420"/>
      <c r="AA421" s="1238"/>
      <c r="AB421" s="1238"/>
      <c r="AC421" s="1238"/>
      <c r="AD421" s="1238"/>
      <c r="AE421" s="1238"/>
      <c r="AF421" s="1054"/>
      <c r="AG421" s="1054"/>
      <c r="AH421" s="1054"/>
      <c r="AI421" s="1054"/>
      <c r="AJ421" s="1054"/>
      <c r="AK421" s="1054"/>
      <c r="AL421" s="1054"/>
      <c r="AM421" s="351"/>
      <c r="AN421" s="351"/>
      <c r="AO421" s="351"/>
      <c r="AP421" s="1054"/>
      <c r="AQ421" s="1054"/>
      <c r="AR421" s="1054"/>
      <c r="AS421" s="1054"/>
      <c r="AT421" s="1054"/>
      <c r="AU421" s="1054"/>
    </row>
    <row r="422" spans="2:47" s="8" customFormat="1">
      <c r="B422" s="66"/>
      <c r="C422" s="4"/>
      <c r="D422" s="4"/>
      <c r="E422" s="4"/>
      <c r="F422" s="4"/>
      <c r="G422" s="4"/>
      <c r="H422" s="4"/>
      <c r="I422" s="4"/>
      <c r="J422" s="4"/>
      <c r="K422" s="4"/>
      <c r="M422" s="10"/>
      <c r="N422" s="13"/>
      <c r="P422" s="11"/>
      <c r="Q422" s="11"/>
      <c r="R422" s="11"/>
      <c r="S422" s="13"/>
      <c r="T422" s="13"/>
      <c r="U422" s="13"/>
      <c r="V422" s="13"/>
      <c r="W422" s="1238"/>
      <c r="X422" s="1238"/>
      <c r="Y422" s="1420"/>
      <c r="Z422" s="1420"/>
      <c r="AA422" s="1238"/>
      <c r="AB422" s="1238"/>
      <c r="AC422" s="1238"/>
      <c r="AD422" s="1238"/>
      <c r="AE422" s="1238"/>
      <c r="AF422" s="1054"/>
      <c r="AG422" s="1054"/>
      <c r="AH422" s="1054"/>
      <c r="AI422" s="1054"/>
      <c r="AJ422" s="1054"/>
      <c r="AK422" s="1054"/>
      <c r="AL422" s="1054"/>
      <c r="AM422" s="351"/>
      <c r="AN422" s="351"/>
      <c r="AO422" s="351"/>
      <c r="AP422" s="1054"/>
      <c r="AQ422" s="1054"/>
      <c r="AR422" s="1054"/>
      <c r="AS422" s="1054"/>
      <c r="AT422" s="1054"/>
      <c r="AU422" s="1054"/>
    </row>
    <row r="423" spans="2:47" s="8" customFormat="1">
      <c r="B423" s="66"/>
      <c r="C423" s="4"/>
      <c r="D423" s="4"/>
      <c r="E423" s="4"/>
      <c r="F423" s="4"/>
      <c r="G423" s="4"/>
      <c r="H423" s="4"/>
      <c r="I423" s="4"/>
      <c r="J423" s="4"/>
      <c r="K423" s="4"/>
      <c r="M423" s="10"/>
      <c r="N423" s="13"/>
      <c r="P423" s="11"/>
      <c r="Q423" s="11"/>
      <c r="R423" s="11"/>
      <c r="S423" s="13"/>
      <c r="T423" s="13"/>
      <c r="U423" s="13"/>
      <c r="V423" s="13"/>
      <c r="W423" s="1238"/>
      <c r="X423" s="1238"/>
      <c r="Y423" s="1420"/>
      <c r="Z423" s="1420"/>
      <c r="AA423" s="1238"/>
      <c r="AB423" s="1238"/>
      <c r="AC423" s="1238"/>
      <c r="AD423" s="1238"/>
      <c r="AE423" s="1238"/>
      <c r="AF423" s="1054"/>
      <c r="AG423" s="1054"/>
      <c r="AH423" s="1054"/>
      <c r="AI423" s="1054"/>
      <c r="AJ423" s="1054"/>
      <c r="AK423" s="1054"/>
      <c r="AL423" s="1054"/>
      <c r="AM423" s="351"/>
      <c r="AN423" s="351"/>
      <c r="AO423" s="351"/>
      <c r="AP423" s="1054"/>
      <c r="AQ423" s="1054"/>
      <c r="AR423" s="1054"/>
      <c r="AS423" s="1054"/>
      <c r="AT423" s="1054"/>
      <c r="AU423" s="1054"/>
    </row>
    <row r="424" spans="2:47" s="8" customFormat="1">
      <c r="B424" s="66"/>
      <c r="C424" s="4"/>
      <c r="D424" s="4"/>
      <c r="E424" s="4"/>
      <c r="F424" s="4"/>
      <c r="G424" s="4"/>
      <c r="H424" s="4"/>
      <c r="I424" s="4"/>
      <c r="J424" s="4"/>
      <c r="K424" s="4"/>
      <c r="M424" s="10"/>
      <c r="N424" s="13"/>
      <c r="P424" s="11"/>
      <c r="Q424" s="11"/>
      <c r="R424" s="11"/>
      <c r="S424" s="13"/>
      <c r="T424" s="13"/>
      <c r="U424" s="13"/>
      <c r="V424" s="13"/>
      <c r="W424" s="1238"/>
      <c r="X424" s="1238"/>
      <c r="Y424" s="1420"/>
      <c r="Z424" s="1420"/>
      <c r="AA424" s="1238"/>
      <c r="AB424" s="1238"/>
      <c r="AC424" s="1238"/>
      <c r="AD424" s="1238"/>
      <c r="AE424" s="1238"/>
      <c r="AF424" s="1054"/>
      <c r="AG424" s="1054"/>
      <c r="AH424" s="1054"/>
      <c r="AI424" s="1054"/>
      <c r="AJ424" s="1054"/>
      <c r="AK424" s="1054"/>
      <c r="AL424" s="1054"/>
      <c r="AM424" s="351"/>
      <c r="AN424" s="351"/>
      <c r="AO424" s="351"/>
      <c r="AP424" s="1054"/>
      <c r="AQ424" s="1054"/>
      <c r="AR424" s="1054"/>
      <c r="AS424" s="1054"/>
      <c r="AT424" s="1054"/>
      <c r="AU424" s="1054"/>
    </row>
    <row r="425" spans="2:47" s="8" customFormat="1">
      <c r="B425" s="66"/>
      <c r="C425" s="4"/>
      <c r="D425" s="4"/>
      <c r="E425" s="4"/>
      <c r="F425" s="4"/>
      <c r="G425" s="4"/>
      <c r="H425" s="4"/>
      <c r="I425" s="4"/>
      <c r="J425" s="4"/>
      <c r="K425" s="4"/>
      <c r="M425" s="10"/>
      <c r="N425" s="13"/>
      <c r="P425" s="11"/>
      <c r="Q425" s="11"/>
      <c r="R425" s="11"/>
      <c r="S425" s="13"/>
      <c r="T425" s="13"/>
      <c r="U425" s="13"/>
      <c r="V425" s="13"/>
      <c r="W425" s="1238"/>
      <c r="X425" s="1238"/>
      <c r="Y425" s="1420"/>
      <c r="Z425" s="1420"/>
      <c r="AA425" s="1238"/>
      <c r="AB425" s="1238"/>
      <c r="AC425" s="1238"/>
      <c r="AD425" s="1238"/>
      <c r="AE425" s="1238"/>
      <c r="AF425" s="1054"/>
      <c r="AG425" s="1054"/>
      <c r="AH425" s="1054"/>
      <c r="AI425" s="1054"/>
      <c r="AJ425" s="1054"/>
      <c r="AK425" s="1054"/>
      <c r="AL425" s="1054"/>
      <c r="AM425" s="351"/>
      <c r="AN425" s="351"/>
      <c r="AO425" s="351"/>
      <c r="AP425" s="1054"/>
      <c r="AQ425" s="1054"/>
      <c r="AR425" s="1054"/>
      <c r="AS425" s="1054"/>
      <c r="AT425" s="1054"/>
      <c r="AU425" s="1054"/>
    </row>
    <row r="426" spans="2:47" s="8" customFormat="1">
      <c r="B426" s="66"/>
      <c r="C426" s="4"/>
      <c r="D426" s="4"/>
      <c r="E426" s="4"/>
      <c r="F426" s="4"/>
      <c r="G426" s="4"/>
      <c r="H426" s="4"/>
      <c r="I426" s="4"/>
      <c r="J426" s="4"/>
      <c r="K426" s="4"/>
      <c r="M426" s="10"/>
      <c r="N426" s="13"/>
      <c r="P426" s="11"/>
      <c r="Q426" s="11"/>
      <c r="R426" s="11"/>
      <c r="S426" s="13"/>
      <c r="T426" s="13"/>
      <c r="U426" s="13"/>
      <c r="V426" s="13"/>
      <c r="W426" s="1238"/>
      <c r="X426" s="1238"/>
      <c r="Y426" s="1420"/>
      <c r="Z426" s="1420"/>
      <c r="AA426" s="1238"/>
      <c r="AB426" s="1238"/>
      <c r="AC426" s="1238"/>
      <c r="AD426" s="1238"/>
      <c r="AE426" s="1238"/>
      <c r="AF426" s="1054"/>
      <c r="AG426" s="1054"/>
      <c r="AH426" s="1054"/>
      <c r="AI426" s="1054"/>
      <c r="AJ426" s="1054"/>
      <c r="AK426" s="1054"/>
      <c r="AL426" s="1054"/>
      <c r="AM426" s="351"/>
      <c r="AN426" s="351"/>
      <c r="AO426" s="351"/>
      <c r="AP426" s="1054"/>
      <c r="AQ426" s="1054"/>
      <c r="AR426" s="1054"/>
      <c r="AS426" s="1054"/>
      <c r="AT426" s="1054"/>
      <c r="AU426" s="1054"/>
    </row>
    <row r="427" spans="2:47" s="8" customFormat="1">
      <c r="B427" s="66"/>
      <c r="C427" s="4"/>
      <c r="D427" s="4"/>
      <c r="E427" s="4"/>
      <c r="F427" s="4"/>
      <c r="G427" s="4"/>
      <c r="H427" s="4"/>
      <c r="I427" s="4"/>
      <c r="J427" s="4"/>
      <c r="K427" s="4"/>
      <c r="M427" s="10"/>
      <c r="N427" s="13"/>
      <c r="P427" s="11"/>
      <c r="Q427" s="11"/>
      <c r="R427" s="11"/>
      <c r="S427" s="13"/>
      <c r="T427" s="13"/>
      <c r="U427" s="13"/>
      <c r="V427" s="13"/>
      <c r="W427" s="1238"/>
      <c r="X427" s="1238"/>
      <c r="Y427" s="1420"/>
      <c r="Z427" s="1420"/>
      <c r="AA427" s="1238"/>
      <c r="AB427" s="1238"/>
      <c r="AC427" s="1238"/>
      <c r="AD427" s="1238"/>
      <c r="AE427" s="1238"/>
      <c r="AF427" s="1054"/>
      <c r="AG427" s="1054"/>
      <c r="AH427" s="1054"/>
      <c r="AI427" s="1054"/>
      <c r="AJ427" s="1054"/>
      <c r="AK427" s="1054"/>
      <c r="AL427" s="1054"/>
      <c r="AM427" s="351"/>
      <c r="AN427" s="351"/>
      <c r="AO427" s="351"/>
      <c r="AP427" s="1054"/>
      <c r="AQ427" s="1054"/>
      <c r="AR427" s="1054"/>
      <c r="AS427" s="1054"/>
      <c r="AT427" s="1054"/>
      <c r="AU427" s="1054"/>
    </row>
    <row r="428" spans="2:47" s="8" customFormat="1">
      <c r="B428" s="66"/>
      <c r="C428" s="4"/>
      <c r="D428" s="4"/>
      <c r="E428" s="4"/>
      <c r="F428" s="4"/>
      <c r="G428" s="4"/>
      <c r="H428" s="4"/>
      <c r="I428" s="4"/>
      <c r="J428" s="4"/>
      <c r="K428" s="4"/>
      <c r="M428" s="10"/>
      <c r="N428" s="13"/>
      <c r="P428" s="11"/>
      <c r="Q428" s="11"/>
      <c r="R428" s="11"/>
      <c r="S428" s="13"/>
      <c r="T428" s="13"/>
      <c r="U428" s="13"/>
      <c r="V428" s="13"/>
      <c r="W428" s="1238"/>
      <c r="X428" s="1238"/>
      <c r="Y428" s="1420"/>
      <c r="Z428" s="1420"/>
      <c r="AA428" s="1238"/>
      <c r="AB428" s="1238"/>
      <c r="AC428" s="1238"/>
      <c r="AD428" s="1238"/>
      <c r="AE428" s="1238"/>
      <c r="AF428" s="1054"/>
      <c r="AG428" s="1054"/>
      <c r="AH428" s="1054"/>
      <c r="AI428" s="1054"/>
      <c r="AJ428" s="1054"/>
      <c r="AK428" s="1054"/>
      <c r="AL428" s="1054"/>
      <c r="AM428" s="351"/>
      <c r="AN428" s="351"/>
      <c r="AO428" s="351"/>
      <c r="AP428" s="1054"/>
      <c r="AQ428" s="1054"/>
      <c r="AR428" s="1054"/>
      <c r="AS428" s="1054"/>
      <c r="AT428" s="1054"/>
      <c r="AU428" s="1054"/>
    </row>
    <row r="429" spans="2:47" s="8" customFormat="1">
      <c r="B429" s="66"/>
      <c r="C429" s="4"/>
      <c r="D429" s="4"/>
      <c r="E429" s="4"/>
      <c r="F429" s="4"/>
      <c r="G429" s="4"/>
      <c r="H429" s="4"/>
      <c r="I429" s="4"/>
      <c r="J429" s="4"/>
      <c r="K429" s="4"/>
      <c r="M429" s="10"/>
      <c r="N429" s="13"/>
      <c r="P429" s="11"/>
      <c r="Q429" s="11"/>
      <c r="R429" s="11"/>
      <c r="S429" s="13"/>
      <c r="T429" s="13"/>
      <c r="U429" s="13"/>
      <c r="V429" s="13"/>
      <c r="W429" s="1238"/>
      <c r="X429" s="1238"/>
      <c r="Y429" s="1420"/>
      <c r="Z429" s="1420"/>
      <c r="AA429" s="1238"/>
      <c r="AB429" s="1238"/>
      <c r="AC429" s="1238"/>
      <c r="AD429" s="1238"/>
      <c r="AE429" s="1238"/>
      <c r="AF429" s="1054"/>
      <c r="AG429" s="1054"/>
      <c r="AH429" s="1054"/>
      <c r="AI429" s="1054"/>
      <c r="AJ429" s="1054"/>
      <c r="AK429" s="1054"/>
      <c r="AL429" s="1054"/>
      <c r="AM429" s="351"/>
      <c r="AN429" s="351"/>
      <c r="AO429" s="351"/>
      <c r="AP429" s="1054"/>
      <c r="AQ429" s="1054"/>
      <c r="AR429" s="1054"/>
      <c r="AS429" s="1054"/>
      <c r="AT429" s="1054"/>
      <c r="AU429" s="1054"/>
    </row>
    <row r="430" spans="2:47" s="8" customFormat="1">
      <c r="B430" s="66"/>
      <c r="C430" s="4"/>
      <c r="D430" s="4"/>
      <c r="E430" s="4"/>
      <c r="F430" s="4"/>
      <c r="G430" s="4"/>
      <c r="H430" s="4"/>
      <c r="I430" s="4"/>
      <c r="J430" s="4"/>
      <c r="K430" s="4"/>
      <c r="M430" s="10"/>
      <c r="N430" s="13"/>
      <c r="P430" s="11"/>
      <c r="Q430" s="11"/>
      <c r="R430" s="11"/>
      <c r="S430" s="13"/>
      <c r="T430" s="13"/>
      <c r="U430" s="13"/>
      <c r="V430" s="13"/>
      <c r="W430" s="1238"/>
      <c r="X430" s="1238"/>
      <c r="Y430" s="1420"/>
      <c r="Z430" s="1420"/>
      <c r="AA430" s="1238"/>
      <c r="AB430" s="1238"/>
      <c r="AC430" s="1238"/>
      <c r="AD430" s="1238"/>
      <c r="AE430" s="1238"/>
      <c r="AF430" s="1054"/>
      <c r="AG430" s="1054"/>
      <c r="AH430" s="1054"/>
      <c r="AI430" s="1054"/>
      <c r="AJ430" s="1054"/>
      <c r="AK430" s="1054"/>
      <c r="AL430" s="1054"/>
      <c r="AM430" s="351"/>
      <c r="AN430" s="351"/>
      <c r="AO430" s="351"/>
      <c r="AP430" s="1054"/>
      <c r="AQ430" s="1054"/>
      <c r="AR430" s="1054"/>
      <c r="AS430" s="1054"/>
      <c r="AT430" s="1054"/>
      <c r="AU430" s="1054"/>
    </row>
    <row r="431" spans="2:47" s="8" customFormat="1">
      <c r="B431" s="66"/>
      <c r="C431" s="4"/>
      <c r="D431" s="4"/>
      <c r="E431" s="4"/>
      <c r="F431" s="4"/>
      <c r="G431" s="4"/>
      <c r="H431" s="4"/>
      <c r="I431" s="4"/>
      <c r="J431" s="4"/>
      <c r="K431" s="4"/>
      <c r="M431" s="10"/>
      <c r="N431" s="13"/>
      <c r="P431" s="11"/>
      <c r="Q431" s="11"/>
      <c r="R431" s="11"/>
      <c r="S431" s="13"/>
      <c r="T431" s="13"/>
      <c r="U431" s="13"/>
      <c r="V431" s="13"/>
      <c r="W431" s="1238"/>
      <c r="X431" s="1238"/>
      <c r="Y431" s="1420"/>
      <c r="Z431" s="1420"/>
      <c r="AA431" s="1238"/>
      <c r="AB431" s="1238"/>
      <c r="AC431" s="1238"/>
      <c r="AD431" s="1238"/>
      <c r="AE431" s="1238"/>
      <c r="AF431" s="1054"/>
      <c r="AG431" s="1054"/>
      <c r="AH431" s="1054"/>
      <c r="AI431" s="1054"/>
      <c r="AJ431" s="1054"/>
      <c r="AK431" s="1054"/>
      <c r="AL431" s="1054"/>
      <c r="AM431" s="351"/>
      <c r="AN431" s="351"/>
      <c r="AO431" s="351"/>
      <c r="AP431" s="1054"/>
      <c r="AQ431" s="1054"/>
      <c r="AR431" s="1054"/>
      <c r="AS431" s="1054"/>
      <c r="AT431" s="1054"/>
      <c r="AU431" s="1054"/>
    </row>
    <row r="432" spans="2:47" s="8" customFormat="1">
      <c r="B432" s="66"/>
      <c r="C432" s="4"/>
      <c r="D432" s="4"/>
      <c r="E432" s="4"/>
      <c r="F432" s="4"/>
      <c r="G432" s="4"/>
      <c r="H432" s="4"/>
      <c r="I432" s="4"/>
      <c r="J432" s="4"/>
      <c r="K432" s="4"/>
      <c r="M432" s="10"/>
      <c r="N432" s="13"/>
      <c r="P432" s="11"/>
      <c r="Q432" s="11"/>
      <c r="R432" s="11"/>
      <c r="S432" s="13"/>
      <c r="T432" s="13"/>
      <c r="U432" s="13"/>
      <c r="V432" s="13"/>
      <c r="W432" s="1238"/>
      <c r="X432" s="1238"/>
      <c r="Y432" s="1420"/>
      <c r="Z432" s="1420"/>
      <c r="AA432" s="1238"/>
      <c r="AB432" s="1238"/>
      <c r="AC432" s="1238"/>
      <c r="AD432" s="1238"/>
      <c r="AE432" s="1238"/>
      <c r="AF432" s="1054"/>
      <c r="AG432" s="1054"/>
      <c r="AH432" s="1054"/>
      <c r="AI432" s="1054"/>
      <c r="AJ432" s="1054"/>
      <c r="AK432" s="1054"/>
      <c r="AL432" s="1054"/>
      <c r="AM432" s="351"/>
      <c r="AN432" s="351"/>
      <c r="AO432" s="351"/>
      <c r="AP432" s="1054"/>
      <c r="AQ432" s="1054"/>
      <c r="AR432" s="1054"/>
      <c r="AS432" s="1054"/>
      <c r="AT432" s="1054"/>
      <c r="AU432" s="1054"/>
    </row>
    <row r="433" spans="2:47" s="8" customFormat="1">
      <c r="B433" s="66"/>
      <c r="C433" s="4"/>
      <c r="D433" s="4"/>
      <c r="E433" s="4"/>
      <c r="F433" s="4"/>
      <c r="G433" s="4"/>
      <c r="H433" s="4"/>
      <c r="I433" s="4"/>
      <c r="J433" s="4"/>
      <c r="K433" s="4"/>
      <c r="M433" s="10"/>
      <c r="N433" s="13"/>
      <c r="P433" s="11"/>
      <c r="Q433" s="11"/>
      <c r="R433" s="11"/>
      <c r="S433" s="13"/>
      <c r="T433" s="13"/>
      <c r="U433" s="13"/>
      <c r="V433" s="13"/>
      <c r="W433" s="1238"/>
      <c r="X433" s="1238"/>
      <c r="Y433" s="1420"/>
      <c r="Z433" s="1420"/>
      <c r="AA433" s="1238"/>
      <c r="AB433" s="1238"/>
      <c r="AC433" s="1238"/>
      <c r="AD433" s="1238"/>
      <c r="AE433" s="1238"/>
      <c r="AF433" s="1054"/>
      <c r="AG433" s="1054"/>
      <c r="AH433" s="1054"/>
      <c r="AI433" s="1054"/>
      <c r="AJ433" s="1054"/>
      <c r="AK433" s="1054"/>
      <c r="AL433" s="1054"/>
      <c r="AM433" s="351"/>
      <c r="AN433" s="351"/>
      <c r="AO433" s="351"/>
      <c r="AP433" s="1054"/>
      <c r="AQ433" s="1054"/>
      <c r="AR433" s="1054"/>
      <c r="AS433" s="1054"/>
      <c r="AT433" s="1054"/>
      <c r="AU433" s="1054"/>
    </row>
    <row r="434" spans="2:47" s="8" customFormat="1">
      <c r="B434" s="66"/>
      <c r="C434" s="4"/>
      <c r="D434" s="4"/>
      <c r="E434" s="4"/>
      <c r="F434" s="4"/>
      <c r="G434" s="4"/>
      <c r="H434" s="4"/>
      <c r="I434" s="4"/>
      <c r="J434" s="4"/>
      <c r="K434" s="4"/>
      <c r="M434" s="10"/>
      <c r="N434" s="13"/>
      <c r="P434" s="11"/>
      <c r="Q434" s="11"/>
      <c r="R434" s="11"/>
      <c r="S434" s="13"/>
      <c r="T434" s="13"/>
      <c r="U434" s="13"/>
      <c r="V434" s="13"/>
      <c r="W434" s="1238"/>
      <c r="X434" s="1238"/>
      <c r="Y434" s="1420"/>
      <c r="Z434" s="1420"/>
      <c r="AA434" s="1238"/>
      <c r="AB434" s="1238"/>
      <c r="AC434" s="1238"/>
      <c r="AD434" s="1238"/>
      <c r="AE434" s="1238"/>
      <c r="AF434" s="1054"/>
      <c r="AG434" s="1054"/>
      <c r="AH434" s="1054"/>
      <c r="AI434" s="1054"/>
      <c r="AJ434" s="1054"/>
      <c r="AK434" s="1054"/>
      <c r="AL434" s="1054"/>
      <c r="AM434" s="351"/>
      <c r="AN434" s="351"/>
      <c r="AO434" s="351"/>
      <c r="AP434" s="1054"/>
      <c r="AQ434" s="1054"/>
      <c r="AR434" s="1054"/>
      <c r="AS434" s="1054"/>
      <c r="AT434" s="1054"/>
      <c r="AU434" s="1054"/>
    </row>
    <row r="435" spans="2:47" s="8" customFormat="1">
      <c r="B435" s="66"/>
      <c r="C435" s="4"/>
      <c r="D435" s="4"/>
      <c r="E435" s="4"/>
      <c r="F435" s="4"/>
      <c r="G435" s="4"/>
      <c r="H435" s="4"/>
      <c r="I435" s="4"/>
      <c r="J435" s="4"/>
      <c r="K435" s="4"/>
      <c r="M435" s="10"/>
      <c r="N435" s="13"/>
      <c r="P435" s="11"/>
      <c r="Q435" s="11"/>
      <c r="R435" s="11"/>
      <c r="S435" s="13"/>
      <c r="T435" s="13"/>
      <c r="U435" s="13"/>
      <c r="V435" s="13"/>
      <c r="W435" s="1238"/>
      <c r="X435" s="1238"/>
      <c r="Y435" s="1420"/>
      <c r="Z435" s="1420"/>
      <c r="AA435" s="1238"/>
      <c r="AB435" s="1238"/>
      <c r="AC435" s="1238"/>
      <c r="AD435" s="1238"/>
      <c r="AE435" s="1238"/>
      <c r="AF435" s="1054"/>
      <c r="AG435" s="1054"/>
      <c r="AH435" s="1054"/>
      <c r="AI435" s="1054"/>
      <c r="AJ435" s="1054"/>
      <c r="AK435" s="1054"/>
      <c r="AL435" s="1054"/>
      <c r="AM435" s="351"/>
      <c r="AN435" s="351"/>
      <c r="AO435" s="351"/>
      <c r="AP435" s="1054"/>
      <c r="AQ435" s="1054"/>
      <c r="AR435" s="1054"/>
      <c r="AS435" s="1054"/>
      <c r="AT435" s="1054"/>
      <c r="AU435" s="1054"/>
    </row>
    <row r="436" spans="2:47" s="8" customFormat="1">
      <c r="B436" s="66"/>
      <c r="C436" s="4"/>
      <c r="D436" s="4"/>
      <c r="E436" s="4"/>
      <c r="F436" s="4"/>
      <c r="G436" s="4"/>
      <c r="H436" s="4"/>
      <c r="I436" s="4"/>
      <c r="J436" s="4"/>
      <c r="K436" s="4"/>
      <c r="M436" s="10"/>
      <c r="N436" s="13"/>
      <c r="P436" s="11"/>
      <c r="Q436" s="11"/>
      <c r="R436" s="11"/>
      <c r="S436" s="13"/>
      <c r="T436" s="13"/>
      <c r="U436" s="13"/>
      <c r="V436" s="13"/>
      <c r="W436" s="1238"/>
      <c r="X436" s="1238"/>
      <c r="Y436" s="1420"/>
      <c r="Z436" s="1420"/>
      <c r="AA436" s="1238"/>
      <c r="AB436" s="1238"/>
      <c r="AC436" s="1238"/>
      <c r="AD436" s="1238"/>
      <c r="AE436" s="1238"/>
      <c r="AF436" s="1054"/>
      <c r="AG436" s="1054"/>
      <c r="AH436" s="1054"/>
      <c r="AI436" s="1054"/>
      <c r="AJ436" s="1054"/>
      <c r="AK436" s="1054"/>
      <c r="AL436" s="1054"/>
      <c r="AM436" s="351"/>
      <c r="AN436" s="351"/>
      <c r="AO436" s="351"/>
      <c r="AP436" s="1054"/>
      <c r="AQ436" s="1054"/>
      <c r="AR436" s="1054"/>
      <c r="AS436" s="1054"/>
      <c r="AT436" s="1054"/>
      <c r="AU436" s="1054"/>
    </row>
    <row r="437" spans="2:47" s="8" customFormat="1">
      <c r="B437" s="66"/>
      <c r="C437" s="4"/>
      <c r="D437" s="4"/>
      <c r="E437" s="4"/>
      <c r="F437" s="4"/>
      <c r="G437" s="4"/>
      <c r="H437" s="4"/>
      <c r="I437" s="4"/>
      <c r="J437" s="4"/>
      <c r="K437" s="4"/>
      <c r="M437" s="10"/>
      <c r="N437" s="13"/>
      <c r="P437" s="11"/>
      <c r="Q437" s="11"/>
      <c r="R437" s="11"/>
      <c r="S437" s="13"/>
      <c r="T437" s="13"/>
      <c r="U437" s="13"/>
      <c r="V437" s="13"/>
      <c r="W437" s="1238"/>
      <c r="X437" s="1238"/>
      <c r="Y437" s="1420"/>
      <c r="Z437" s="1420"/>
      <c r="AA437" s="1238"/>
      <c r="AB437" s="1238"/>
      <c r="AC437" s="1238"/>
      <c r="AD437" s="1238"/>
      <c r="AE437" s="1238"/>
      <c r="AF437" s="1054"/>
      <c r="AG437" s="1054"/>
      <c r="AH437" s="1054"/>
      <c r="AI437" s="1054"/>
      <c r="AJ437" s="1054"/>
      <c r="AK437" s="1054"/>
      <c r="AL437" s="1054"/>
      <c r="AM437" s="351"/>
      <c r="AN437" s="351"/>
      <c r="AO437" s="351"/>
      <c r="AP437" s="1054"/>
      <c r="AQ437" s="1054"/>
      <c r="AR437" s="1054"/>
      <c r="AS437" s="1054"/>
      <c r="AT437" s="1054"/>
      <c r="AU437" s="1054"/>
    </row>
    <row r="438" spans="2:47" s="8" customFormat="1">
      <c r="B438" s="66"/>
      <c r="C438" s="4"/>
      <c r="D438" s="4"/>
      <c r="E438" s="4"/>
      <c r="F438" s="4"/>
      <c r="G438" s="4"/>
      <c r="H438" s="4"/>
      <c r="I438" s="4"/>
      <c r="J438" s="4"/>
      <c r="K438" s="4"/>
      <c r="M438" s="10"/>
      <c r="N438" s="13"/>
      <c r="P438" s="11"/>
      <c r="Q438" s="11"/>
      <c r="R438" s="11"/>
      <c r="S438" s="13"/>
      <c r="T438" s="13"/>
      <c r="U438" s="13"/>
      <c r="V438" s="13"/>
      <c r="W438" s="1238"/>
      <c r="X438" s="1238"/>
      <c r="Y438" s="1420"/>
      <c r="Z438" s="1420"/>
      <c r="AA438" s="1238"/>
      <c r="AB438" s="1238"/>
      <c r="AC438" s="1238"/>
      <c r="AD438" s="1238"/>
      <c r="AE438" s="1238"/>
      <c r="AF438" s="1054"/>
      <c r="AG438" s="1054"/>
      <c r="AH438" s="1054"/>
      <c r="AI438" s="1054"/>
      <c r="AJ438" s="1054"/>
      <c r="AK438" s="1054"/>
      <c r="AL438" s="1054"/>
      <c r="AM438" s="351"/>
      <c r="AN438" s="351"/>
      <c r="AO438" s="351"/>
      <c r="AP438" s="1054"/>
      <c r="AQ438" s="1054"/>
      <c r="AR438" s="1054"/>
      <c r="AS438" s="1054"/>
      <c r="AT438" s="1054"/>
      <c r="AU438" s="1054"/>
    </row>
    <row r="439" spans="2:47" s="8" customFormat="1">
      <c r="B439" s="66"/>
      <c r="C439" s="4"/>
      <c r="D439" s="4"/>
      <c r="E439" s="4"/>
      <c r="F439" s="4"/>
      <c r="G439" s="4"/>
      <c r="H439" s="4"/>
      <c r="I439" s="4"/>
      <c r="J439" s="4"/>
      <c r="K439" s="4"/>
      <c r="M439" s="10"/>
      <c r="N439" s="13"/>
      <c r="P439" s="11"/>
      <c r="Q439" s="11"/>
      <c r="R439" s="11"/>
      <c r="S439" s="13"/>
      <c r="T439" s="13"/>
      <c r="U439" s="13"/>
      <c r="V439" s="13"/>
      <c r="W439" s="1238"/>
      <c r="X439" s="1238"/>
      <c r="Y439" s="1420"/>
      <c r="Z439" s="1420"/>
      <c r="AA439" s="1238"/>
      <c r="AB439" s="1238"/>
      <c r="AC439" s="1238"/>
      <c r="AD439" s="1238"/>
      <c r="AE439" s="1238"/>
      <c r="AF439" s="1054"/>
      <c r="AG439" s="1054"/>
      <c r="AH439" s="1054"/>
      <c r="AI439" s="1054"/>
      <c r="AJ439" s="1054"/>
      <c r="AK439" s="1054"/>
      <c r="AL439" s="1054"/>
      <c r="AM439" s="351"/>
      <c r="AN439" s="351"/>
      <c r="AO439" s="351"/>
      <c r="AP439" s="1054"/>
      <c r="AQ439" s="1054"/>
      <c r="AR439" s="1054"/>
      <c r="AS439" s="1054"/>
      <c r="AT439" s="1054"/>
      <c r="AU439" s="1054"/>
    </row>
    <row r="440" spans="2:47" s="8" customFormat="1">
      <c r="B440" s="66"/>
      <c r="C440" s="4"/>
      <c r="D440" s="4"/>
      <c r="E440" s="4"/>
      <c r="F440" s="4"/>
      <c r="G440" s="4"/>
      <c r="H440" s="4"/>
      <c r="I440" s="4"/>
      <c r="J440" s="4"/>
      <c r="K440" s="4"/>
      <c r="M440" s="10"/>
      <c r="N440" s="13"/>
      <c r="P440" s="11"/>
      <c r="Q440" s="11"/>
      <c r="R440" s="11"/>
      <c r="S440" s="13"/>
      <c r="T440" s="13"/>
      <c r="U440" s="13"/>
      <c r="V440" s="13"/>
      <c r="W440" s="1238"/>
      <c r="X440" s="1238"/>
      <c r="Y440" s="1420"/>
      <c r="Z440" s="1420"/>
      <c r="AA440" s="1238"/>
      <c r="AB440" s="1238"/>
      <c r="AC440" s="1238"/>
      <c r="AD440" s="1238"/>
      <c r="AE440" s="1238"/>
      <c r="AF440" s="1054"/>
      <c r="AG440" s="1054"/>
      <c r="AH440" s="1054"/>
      <c r="AI440" s="1054"/>
      <c r="AJ440" s="1054"/>
      <c r="AK440" s="1054"/>
      <c r="AL440" s="1054"/>
      <c r="AM440" s="351"/>
      <c r="AN440" s="351"/>
      <c r="AO440" s="351"/>
      <c r="AP440" s="1054"/>
      <c r="AQ440" s="1054"/>
      <c r="AR440" s="1054"/>
      <c r="AS440" s="1054"/>
      <c r="AT440" s="1054"/>
      <c r="AU440" s="1054"/>
    </row>
    <row r="441" spans="2:47" s="8" customFormat="1">
      <c r="B441" s="66"/>
      <c r="C441" s="4"/>
      <c r="D441" s="4"/>
      <c r="E441" s="4"/>
      <c r="F441" s="4"/>
      <c r="G441" s="4"/>
      <c r="H441" s="4"/>
      <c r="I441" s="4"/>
      <c r="J441" s="4"/>
      <c r="K441" s="4"/>
      <c r="M441" s="10"/>
      <c r="N441" s="13"/>
      <c r="P441" s="11"/>
      <c r="Q441" s="11"/>
      <c r="R441" s="11"/>
      <c r="S441" s="13"/>
      <c r="T441" s="13"/>
      <c r="U441" s="13"/>
      <c r="V441" s="13"/>
      <c r="W441" s="1238"/>
      <c r="X441" s="1238"/>
      <c r="Y441" s="1420"/>
      <c r="Z441" s="1420"/>
      <c r="AA441" s="1238"/>
      <c r="AB441" s="1238"/>
      <c r="AC441" s="1238"/>
      <c r="AD441" s="1238"/>
      <c r="AE441" s="1238"/>
      <c r="AF441" s="1054"/>
      <c r="AG441" s="1054"/>
      <c r="AH441" s="1054"/>
      <c r="AI441" s="1054"/>
      <c r="AJ441" s="1054"/>
      <c r="AK441" s="1054"/>
      <c r="AL441" s="1054"/>
      <c r="AM441" s="351"/>
      <c r="AN441" s="351"/>
      <c r="AO441" s="351"/>
      <c r="AP441" s="1054"/>
      <c r="AQ441" s="1054"/>
      <c r="AR441" s="1054"/>
      <c r="AS441" s="1054"/>
      <c r="AT441" s="1054"/>
      <c r="AU441" s="1054"/>
    </row>
    <row r="442" spans="2:47" s="8" customFormat="1">
      <c r="B442" s="66"/>
      <c r="C442" s="4"/>
      <c r="D442" s="4"/>
      <c r="E442" s="4"/>
      <c r="F442" s="4"/>
      <c r="G442" s="4"/>
      <c r="H442" s="4"/>
      <c r="I442" s="4"/>
      <c r="J442" s="4"/>
      <c r="K442" s="4"/>
      <c r="M442" s="10"/>
      <c r="N442" s="13"/>
      <c r="P442" s="11"/>
      <c r="Q442" s="11"/>
      <c r="R442" s="11"/>
      <c r="S442" s="13"/>
      <c r="T442" s="13"/>
      <c r="U442" s="13"/>
      <c r="V442" s="13"/>
      <c r="W442" s="1238"/>
      <c r="X442" s="1238"/>
      <c r="Y442" s="1420"/>
      <c r="Z442" s="1420"/>
      <c r="AA442" s="1238"/>
      <c r="AB442" s="1238"/>
      <c r="AC442" s="1238"/>
      <c r="AD442" s="1238"/>
      <c r="AE442" s="1238"/>
      <c r="AF442" s="1054"/>
      <c r="AG442" s="1054"/>
      <c r="AH442" s="1054"/>
      <c r="AI442" s="1054"/>
      <c r="AJ442" s="1054"/>
      <c r="AK442" s="1054"/>
      <c r="AL442" s="1054"/>
      <c r="AM442" s="351"/>
      <c r="AN442" s="351"/>
      <c r="AO442" s="351"/>
      <c r="AP442" s="1054"/>
      <c r="AQ442" s="1054"/>
      <c r="AR442" s="1054"/>
      <c r="AS442" s="1054"/>
      <c r="AT442" s="1054"/>
      <c r="AU442" s="1054"/>
    </row>
    <row r="443" spans="2:47" s="8" customFormat="1">
      <c r="B443" s="66"/>
      <c r="C443" s="4"/>
      <c r="D443" s="4"/>
      <c r="E443" s="4"/>
      <c r="F443" s="4"/>
      <c r="G443" s="4"/>
      <c r="H443" s="4"/>
      <c r="I443" s="4"/>
      <c r="J443" s="4"/>
      <c r="K443" s="4"/>
      <c r="M443" s="10"/>
      <c r="N443" s="13"/>
      <c r="P443" s="11"/>
      <c r="Q443" s="11"/>
      <c r="R443" s="11"/>
      <c r="S443" s="13"/>
      <c r="T443" s="13"/>
      <c r="U443" s="13"/>
      <c r="V443" s="13"/>
      <c r="W443" s="1238"/>
      <c r="X443" s="1238"/>
      <c r="Y443" s="1420"/>
      <c r="Z443" s="1420"/>
      <c r="AA443" s="1238"/>
      <c r="AB443" s="1238"/>
      <c r="AC443" s="1238"/>
      <c r="AD443" s="1238"/>
      <c r="AE443" s="1238"/>
      <c r="AF443" s="1054"/>
      <c r="AG443" s="1054"/>
      <c r="AH443" s="1054"/>
      <c r="AI443" s="1054"/>
      <c r="AJ443" s="1054"/>
      <c r="AK443" s="1054"/>
      <c r="AL443" s="1054"/>
      <c r="AM443" s="351"/>
      <c r="AN443" s="351"/>
      <c r="AO443" s="351"/>
      <c r="AP443" s="1054"/>
      <c r="AQ443" s="1054"/>
      <c r="AR443" s="1054"/>
      <c r="AS443" s="1054"/>
      <c r="AT443" s="1054"/>
      <c r="AU443" s="1054"/>
    </row>
    <row r="444" spans="2:47" s="8" customFormat="1">
      <c r="B444" s="66"/>
      <c r="C444" s="4"/>
      <c r="D444" s="4"/>
      <c r="E444" s="4"/>
      <c r="F444" s="4"/>
      <c r="G444" s="4"/>
      <c r="H444" s="4"/>
      <c r="I444" s="4"/>
      <c r="J444" s="4"/>
      <c r="K444" s="4"/>
      <c r="M444" s="10"/>
      <c r="N444" s="13"/>
      <c r="P444" s="11"/>
      <c r="Q444" s="11"/>
      <c r="R444" s="11"/>
      <c r="S444" s="13"/>
      <c r="T444" s="13"/>
      <c r="U444" s="13"/>
      <c r="V444" s="13"/>
      <c r="W444" s="1238"/>
      <c r="X444" s="1238"/>
      <c r="Y444" s="1420"/>
      <c r="Z444" s="1420"/>
      <c r="AA444" s="1238"/>
      <c r="AB444" s="1238"/>
      <c r="AC444" s="1238"/>
      <c r="AD444" s="1238"/>
      <c r="AE444" s="1238"/>
      <c r="AF444" s="1054"/>
      <c r="AG444" s="1054"/>
      <c r="AH444" s="1054"/>
      <c r="AI444" s="1054"/>
      <c r="AJ444" s="1054"/>
      <c r="AK444" s="1054"/>
      <c r="AL444" s="1054"/>
      <c r="AM444" s="351"/>
      <c r="AN444" s="351"/>
      <c r="AO444" s="351"/>
      <c r="AP444" s="1054"/>
      <c r="AQ444" s="1054"/>
      <c r="AR444" s="1054"/>
      <c r="AS444" s="1054"/>
      <c r="AT444" s="1054"/>
      <c r="AU444" s="1054"/>
    </row>
    <row r="445" spans="2:47" s="8" customFormat="1">
      <c r="B445" s="66"/>
      <c r="C445" s="4"/>
      <c r="D445" s="4"/>
      <c r="E445" s="4"/>
      <c r="F445" s="4"/>
      <c r="G445" s="4"/>
      <c r="H445" s="4"/>
      <c r="I445" s="4"/>
      <c r="J445" s="4"/>
      <c r="K445" s="4"/>
      <c r="M445" s="10"/>
      <c r="N445" s="13"/>
      <c r="P445" s="11"/>
      <c r="Q445" s="11"/>
      <c r="R445" s="11"/>
      <c r="S445" s="13"/>
      <c r="T445" s="13"/>
      <c r="U445" s="13"/>
      <c r="V445" s="13"/>
      <c r="W445" s="1238"/>
      <c r="X445" s="1238"/>
      <c r="Y445" s="1420"/>
      <c r="Z445" s="1420"/>
      <c r="AA445" s="1238"/>
      <c r="AB445" s="1238"/>
      <c r="AC445" s="1238"/>
      <c r="AD445" s="1238"/>
      <c r="AE445" s="1238"/>
      <c r="AF445" s="1054"/>
      <c r="AG445" s="1054"/>
      <c r="AH445" s="1054"/>
      <c r="AI445" s="1054"/>
      <c r="AJ445" s="1054"/>
      <c r="AK445" s="1054"/>
      <c r="AL445" s="1054"/>
      <c r="AM445" s="351"/>
      <c r="AN445" s="351"/>
      <c r="AO445" s="351"/>
      <c r="AP445" s="1054"/>
      <c r="AQ445" s="1054"/>
      <c r="AR445" s="1054"/>
      <c r="AS445" s="1054"/>
      <c r="AT445" s="1054"/>
      <c r="AU445" s="1054"/>
    </row>
    <row r="446" spans="2:47" s="8" customFormat="1">
      <c r="B446" s="66"/>
      <c r="C446" s="4"/>
      <c r="D446" s="4"/>
      <c r="E446" s="4"/>
      <c r="F446" s="4"/>
      <c r="G446" s="4"/>
      <c r="H446" s="4"/>
      <c r="I446" s="4"/>
      <c r="J446" s="4"/>
      <c r="K446" s="4"/>
      <c r="M446" s="10"/>
      <c r="N446" s="13"/>
      <c r="P446" s="11"/>
      <c r="Q446" s="11"/>
      <c r="R446" s="11"/>
      <c r="S446" s="13"/>
      <c r="T446" s="13"/>
      <c r="U446" s="13"/>
      <c r="V446" s="13"/>
      <c r="W446" s="1238"/>
      <c r="X446" s="1238"/>
      <c r="Y446" s="1420"/>
      <c r="Z446" s="1420"/>
      <c r="AA446" s="1238"/>
      <c r="AB446" s="1238"/>
      <c r="AC446" s="1238"/>
      <c r="AD446" s="1238"/>
      <c r="AE446" s="1238"/>
      <c r="AF446" s="1054"/>
      <c r="AG446" s="1054"/>
      <c r="AH446" s="1054"/>
      <c r="AI446" s="1054"/>
      <c r="AJ446" s="1054"/>
      <c r="AK446" s="1054"/>
      <c r="AL446" s="1054"/>
      <c r="AM446" s="351"/>
      <c r="AN446" s="351"/>
      <c r="AO446" s="351"/>
      <c r="AP446" s="1054"/>
      <c r="AQ446" s="1054"/>
      <c r="AR446" s="1054"/>
      <c r="AS446" s="1054"/>
      <c r="AT446" s="1054"/>
      <c r="AU446" s="1054"/>
    </row>
    <row r="447" spans="2:47" s="8" customFormat="1">
      <c r="B447" s="66"/>
      <c r="C447" s="4"/>
      <c r="D447" s="4"/>
      <c r="E447" s="4"/>
      <c r="F447" s="4"/>
      <c r="G447" s="4"/>
      <c r="H447" s="4"/>
      <c r="I447" s="4"/>
      <c r="J447" s="4"/>
      <c r="K447" s="4"/>
      <c r="M447" s="10"/>
      <c r="N447" s="13"/>
      <c r="P447" s="11"/>
      <c r="Q447" s="11"/>
      <c r="R447" s="11"/>
      <c r="S447" s="13"/>
      <c r="T447" s="13"/>
      <c r="U447" s="13"/>
      <c r="V447" s="13"/>
      <c r="W447" s="1238"/>
      <c r="X447" s="1238"/>
      <c r="Y447" s="1420"/>
      <c r="Z447" s="1420"/>
      <c r="AA447" s="1238"/>
      <c r="AB447" s="1238"/>
      <c r="AC447" s="1238"/>
      <c r="AD447" s="1238"/>
      <c r="AE447" s="1238"/>
      <c r="AF447" s="1054"/>
      <c r="AG447" s="1054"/>
      <c r="AH447" s="1054"/>
      <c r="AI447" s="1054"/>
      <c r="AJ447" s="1054"/>
      <c r="AK447" s="1054"/>
      <c r="AL447" s="1054"/>
      <c r="AM447" s="351"/>
      <c r="AN447" s="351"/>
      <c r="AO447" s="351"/>
      <c r="AP447" s="1054"/>
      <c r="AQ447" s="1054"/>
      <c r="AR447" s="1054"/>
      <c r="AS447" s="1054"/>
      <c r="AT447" s="1054"/>
      <c r="AU447" s="1054"/>
    </row>
    <row r="448" spans="2:47" s="8" customFormat="1">
      <c r="B448" s="66"/>
      <c r="C448" s="4"/>
      <c r="D448" s="4"/>
      <c r="E448" s="4"/>
      <c r="F448" s="4"/>
      <c r="G448" s="4"/>
      <c r="H448" s="4"/>
      <c r="I448" s="4"/>
      <c r="J448" s="4"/>
      <c r="K448" s="4"/>
      <c r="M448" s="10"/>
      <c r="N448" s="13"/>
      <c r="P448" s="11"/>
      <c r="Q448" s="11"/>
      <c r="R448" s="11"/>
      <c r="S448" s="13"/>
      <c r="T448" s="13"/>
      <c r="U448" s="13"/>
      <c r="V448" s="13"/>
      <c r="W448" s="1238"/>
      <c r="X448" s="1238"/>
      <c r="Y448" s="1420"/>
      <c r="Z448" s="1420"/>
      <c r="AA448" s="1238"/>
      <c r="AB448" s="1238"/>
      <c r="AC448" s="1238"/>
      <c r="AD448" s="1238"/>
      <c r="AE448" s="1238"/>
      <c r="AF448" s="1054"/>
      <c r="AG448" s="1054"/>
      <c r="AH448" s="1054"/>
      <c r="AI448" s="1054"/>
      <c r="AJ448" s="1054"/>
      <c r="AK448" s="1054"/>
      <c r="AL448" s="1054"/>
      <c r="AM448" s="351"/>
      <c r="AN448" s="351"/>
      <c r="AO448" s="351"/>
      <c r="AP448" s="1054"/>
      <c r="AQ448" s="1054"/>
      <c r="AR448" s="1054"/>
      <c r="AS448" s="1054"/>
      <c r="AT448" s="1054"/>
      <c r="AU448" s="1054"/>
    </row>
    <row r="449" spans="2:47" s="8" customFormat="1">
      <c r="B449" s="66"/>
      <c r="C449" s="4"/>
      <c r="D449" s="4"/>
      <c r="E449" s="4"/>
      <c r="F449" s="4"/>
      <c r="G449" s="4"/>
      <c r="H449" s="4"/>
      <c r="I449" s="4"/>
      <c r="J449" s="4"/>
      <c r="K449" s="4"/>
      <c r="M449" s="10"/>
      <c r="N449" s="13"/>
      <c r="P449" s="11"/>
      <c r="Q449" s="11"/>
      <c r="R449" s="11"/>
      <c r="S449" s="13"/>
      <c r="T449" s="13"/>
      <c r="U449" s="13"/>
      <c r="V449" s="13"/>
      <c r="W449" s="1238"/>
      <c r="X449" s="1238"/>
      <c r="Y449" s="1420"/>
      <c r="Z449" s="1420"/>
      <c r="AA449" s="1238"/>
      <c r="AB449" s="1238"/>
      <c r="AC449" s="1238"/>
      <c r="AD449" s="1238"/>
      <c r="AE449" s="1238"/>
      <c r="AF449" s="1054"/>
      <c r="AG449" s="1054"/>
      <c r="AH449" s="1054"/>
      <c r="AI449" s="1054"/>
      <c r="AJ449" s="1054"/>
      <c r="AK449" s="1054"/>
      <c r="AL449" s="1054"/>
      <c r="AM449" s="351"/>
      <c r="AN449" s="351"/>
      <c r="AO449" s="351"/>
      <c r="AP449" s="1054"/>
      <c r="AQ449" s="1054"/>
      <c r="AR449" s="1054"/>
      <c r="AS449" s="1054"/>
      <c r="AT449" s="1054"/>
      <c r="AU449" s="1054"/>
    </row>
    <row r="450" spans="2:47" s="8" customFormat="1">
      <c r="B450" s="66"/>
      <c r="C450" s="4"/>
      <c r="D450" s="4"/>
      <c r="E450" s="4"/>
      <c r="F450" s="4"/>
      <c r="G450" s="4"/>
      <c r="H450" s="4"/>
      <c r="I450" s="4"/>
      <c r="J450" s="4"/>
      <c r="K450" s="4"/>
      <c r="M450" s="10"/>
      <c r="N450" s="13"/>
      <c r="P450" s="11"/>
      <c r="Q450" s="11"/>
      <c r="R450" s="11"/>
      <c r="S450" s="13"/>
      <c r="T450" s="13"/>
      <c r="U450" s="13"/>
      <c r="V450" s="13"/>
      <c r="W450" s="1238"/>
      <c r="X450" s="1238"/>
      <c r="Y450" s="1420"/>
      <c r="Z450" s="1420"/>
      <c r="AA450" s="1238"/>
      <c r="AB450" s="1238"/>
      <c r="AC450" s="1238"/>
      <c r="AD450" s="1238"/>
      <c r="AE450" s="1238"/>
      <c r="AF450" s="1054"/>
      <c r="AG450" s="1054"/>
      <c r="AH450" s="1054"/>
      <c r="AI450" s="1054"/>
      <c r="AJ450" s="1054"/>
      <c r="AK450" s="1054"/>
      <c r="AL450" s="1054"/>
      <c r="AM450" s="351"/>
      <c r="AN450" s="351"/>
      <c r="AO450" s="351"/>
      <c r="AP450" s="1054"/>
      <c r="AQ450" s="1054"/>
      <c r="AR450" s="1054"/>
      <c r="AS450" s="1054"/>
      <c r="AT450" s="1054"/>
      <c r="AU450" s="1054"/>
    </row>
    <row r="451" spans="2:47" s="8" customFormat="1">
      <c r="B451" s="66"/>
      <c r="C451" s="4"/>
      <c r="D451" s="4"/>
      <c r="E451" s="4"/>
      <c r="F451" s="4"/>
      <c r="G451" s="4"/>
      <c r="H451" s="4"/>
      <c r="I451" s="4"/>
      <c r="J451" s="4"/>
      <c r="K451" s="4"/>
      <c r="M451" s="10"/>
      <c r="N451" s="13"/>
      <c r="P451" s="11"/>
      <c r="Q451" s="11"/>
      <c r="R451" s="11"/>
      <c r="S451" s="13"/>
      <c r="T451" s="13"/>
      <c r="U451" s="13"/>
      <c r="V451" s="13"/>
      <c r="W451" s="1238"/>
      <c r="X451" s="1238"/>
      <c r="Y451" s="1420"/>
      <c r="Z451" s="1420"/>
      <c r="AA451" s="1238"/>
      <c r="AB451" s="1238"/>
      <c r="AC451" s="1238"/>
      <c r="AD451" s="1238"/>
      <c r="AE451" s="1238"/>
      <c r="AF451" s="1054"/>
      <c r="AG451" s="1054"/>
      <c r="AH451" s="1054"/>
      <c r="AI451" s="1054"/>
      <c r="AJ451" s="1054"/>
      <c r="AK451" s="1054"/>
      <c r="AL451" s="1054"/>
      <c r="AM451" s="351"/>
      <c r="AN451" s="351"/>
      <c r="AO451" s="351"/>
      <c r="AP451" s="1054"/>
      <c r="AQ451" s="1054"/>
      <c r="AR451" s="1054"/>
      <c r="AS451" s="1054"/>
      <c r="AT451" s="1054"/>
      <c r="AU451" s="1054"/>
    </row>
    <row r="452" spans="2:47" s="8" customFormat="1">
      <c r="B452" s="66"/>
      <c r="C452" s="4"/>
      <c r="D452" s="4"/>
      <c r="E452" s="4"/>
      <c r="F452" s="4"/>
      <c r="G452" s="4"/>
      <c r="H452" s="4"/>
      <c r="I452" s="4"/>
      <c r="J452" s="4"/>
      <c r="K452" s="4"/>
      <c r="M452" s="10"/>
      <c r="N452" s="13"/>
      <c r="P452" s="11"/>
      <c r="Q452" s="11"/>
      <c r="R452" s="11"/>
      <c r="S452" s="13"/>
      <c r="T452" s="13"/>
      <c r="U452" s="13"/>
      <c r="V452" s="13"/>
      <c r="W452" s="1238"/>
      <c r="X452" s="1238"/>
      <c r="Y452" s="1420"/>
      <c r="Z452" s="1420"/>
      <c r="AA452" s="1238"/>
      <c r="AB452" s="1238"/>
      <c r="AC452" s="1238"/>
      <c r="AD452" s="1238"/>
      <c r="AE452" s="1238"/>
      <c r="AF452" s="1054"/>
      <c r="AG452" s="1054"/>
      <c r="AH452" s="1054"/>
      <c r="AI452" s="1054"/>
      <c r="AJ452" s="1054"/>
      <c r="AK452" s="1054"/>
      <c r="AL452" s="1054"/>
      <c r="AM452" s="351"/>
      <c r="AN452" s="351"/>
      <c r="AO452" s="351"/>
      <c r="AP452" s="1054"/>
      <c r="AQ452" s="1054"/>
      <c r="AR452" s="1054"/>
      <c r="AS452" s="1054"/>
      <c r="AT452" s="1054"/>
      <c r="AU452" s="1054"/>
    </row>
    <row r="453" spans="2:47" s="8" customFormat="1">
      <c r="B453" s="66"/>
      <c r="C453" s="4"/>
      <c r="D453" s="4"/>
      <c r="E453" s="4"/>
      <c r="F453" s="4"/>
      <c r="G453" s="4"/>
      <c r="H453" s="4"/>
      <c r="I453" s="4"/>
      <c r="J453" s="4"/>
      <c r="K453" s="4"/>
      <c r="M453" s="10"/>
      <c r="N453" s="13"/>
      <c r="P453" s="11"/>
      <c r="Q453" s="11"/>
      <c r="R453" s="11"/>
      <c r="S453" s="13"/>
      <c r="T453" s="13"/>
      <c r="U453" s="13"/>
      <c r="V453" s="13"/>
      <c r="W453" s="1238"/>
      <c r="X453" s="1238"/>
      <c r="Y453" s="1420"/>
      <c r="Z453" s="1420"/>
      <c r="AA453" s="1238"/>
      <c r="AB453" s="1238"/>
      <c r="AC453" s="1238"/>
      <c r="AD453" s="1238"/>
      <c r="AE453" s="1238"/>
      <c r="AF453" s="1054"/>
      <c r="AG453" s="1054"/>
      <c r="AH453" s="1054"/>
      <c r="AI453" s="1054"/>
      <c r="AJ453" s="1054"/>
      <c r="AK453" s="1054"/>
      <c r="AL453" s="1054"/>
      <c r="AM453" s="351"/>
      <c r="AN453" s="351"/>
      <c r="AO453" s="351"/>
      <c r="AP453" s="1054"/>
      <c r="AQ453" s="1054"/>
      <c r="AR453" s="1054"/>
      <c r="AS453" s="1054"/>
      <c r="AT453" s="1054"/>
      <c r="AU453" s="1054"/>
    </row>
    <row r="454" spans="2:47" s="8" customFormat="1">
      <c r="B454" s="66"/>
      <c r="C454" s="4"/>
      <c r="D454" s="4"/>
      <c r="E454" s="4"/>
      <c r="F454" s="4"/>
      <c r="G454" s="4"/>
      <c r="H454" s="4"/>
      <c r="I454" s="4"/>
      <c r="J454" s="4"/>
      <c r="K454" s="4"/>
      <c r="M454" s="10"/>
      <c r="N454" s="13"/>
      <c r="P454" s="11"/>
      <c r="Q454" s="11"/>
      <c r="R454" s="11"/>
      <c r="S454" s="13"/>
      <c r="T454" s="13"/>
      <c r="U454" s="13"/>
      <c r="V454" s="13"/>
      <c r="W454" s="1238"/>
      <c r="X454" s="1238"/>
      <c r="Y454" s="1420"/>
      <c r="Z454" s="1420"/>
      <c r="AA454" s="1238"/>
      <c r="AB454" s="1238"/>
      <c r="AC454" s="1238"/>
      <c r="AD454" s="1238"/>
      <c r="AE454" s="1238"/>
      <c r="AF454" s="1054"/>
      <c r="AG454" s="1054"/>
      <c r="AH454" s="1054"/>
      <c r="AI454" s="1054"/>
      <c r="AJ454" s="1054"/>
      <c r="AK454" s="1054"/>
      <c r="AL454" s="1054"/>
      <c r="AM454" s="351"/>
      <c r="AN454" s="351"/>
      <c r="AO454" s="351"/>
      <c r="AP454" s="1054"/>
      <c r="AQ454" s="1054"/>
      <c r="AR454" s="1054"/>
      <c r="AS454" s="1054"/>
      <c r="AT454" s="1054"/>
      <c r="AU454" s="1054"/>
    </row>
    <row r="455" spans="2:47" s="8" customFormat="1">
      <c r="B455" s="66"/>
      <c r="C455" s="4"/>
      <c r="D455" s="4"/>
      <c r="E455" s="4"/>
      <c r="F455" s="4"/>
      <c r="G455" s="4"/>
      <c r="H455" s="4"/>
      <c r="I455" s="4"/>
      <c r="J455" s="4"/>
      <c r="K455" s="4"/>
      <c r="M455" s="10"/>
      <c r="N455" s="13"/>
      <c r="P455" s="11"/>
      <c r="Q455" s="11"/>
      <c r="R455" s="11"/>
      <c r="S455" s="13"/>
      <c r="T455" s="13"/>
      <c r="U455" s="13"/>
      <c r="V455" s="13"/>
      <c r="W455" s="1238"/>
      <c r="X455" s="1238"/>
      <c r="Y455" s="1420"/>
      <c r="Z455" s="1420"/>
      <c r="AA455" s="1238"/>
      <c r="AB455" s="1238"/>
      <c r="AC455" s="1238"/>
      <c r="AD455" s="1238"/>
      <c r="AE455" s="1238"/>
      <c r="AF455" s="1054"/>
      <c r="AG455" s="1054"/>
      <c r="AH455" s="1054"/>
      <c r="AI455" s="1054"/>
      <c r="AJ455" s="1054"/>
      <c r="AK455" s="1054"/>
      <c r="AL455" s="1054"/>
      <c r="AM455" s="351"/>
      <c r="AN455" s="351"/>
      <c r="AO455" s="351"/>
      <c r="AP455" s="1054"/>
      <c r="AQ455" s="1054"/>
      <c r="AR455" s="1054"/>
      <c r="AS455" s="1054"/>
      <c r="AT455" s="1054"/>
      <c r="AU455" s="1054"/>
    </row>
    <row r="456" spans="2:47" s="8" customFormat="1">
      <c r="B456" s="66"/>
      <c r="C456" s="4"/>
      <c r="D456" s="4"/>
      <c r="E456" s="4"/>
      <c r="F456" s="4"/>
      <c r="G456" s="4"/>
      <c r="H456" s="4"/>
      <c r="I456" s="4"/>
      <c r="J456" s="4"/>
      <c r="K456" s="4"/>
      <c r="M456" s="10"/>
      <c r="N456" s="13"/>
      <c r="P456" s="11"/>
      <c r="Q456" s="11"/>
      <c r="R456" s="11"/>
      <c r="S456" s="13"/>
      <c r="T456" s="13"/>
      <c r="U456" s="13"/>
      <c r="V456" s="13"/>
      <c r="W456" s="1238"/>
      <c r="X456" s="1238"/>
      <c r="Y456" s="1420"/>
      <c r="Z456" s="1420"/>
      <c r="AA456" s="1238"/>
      <c r="AB456" s="1238"/>
      <c r="AC456" s="1238"/>
      <c r="AD456" s="1238"/>
      <c r="AE456" s="1238"/>
      <c r="AF456" s="1054"/>
      <c r="AG456" s="1054"/>
      <c r="AH456" s="1054"/>
      <c r="AI456" s="1054"/>
      <c r="AJ456" s="1054"/>
      <c r="AK456" s="1054"/>
      <c r="AL456" s="1054"/>
      <c r="AM456" s="351"/>
      <c r="AN456" s="351"/>
      <c r="AO456" s="351"/>
      <c r="AP456" s="1054"/>
      <c r="AQ456" s="1054"/>
      <c r="AR456" s="1054"/>
      <c r="AS456" s="1054"/>
      <c r="AT456" s="1054"/>
      <c r="AU456" s="1054"/>
    </row>
    <row r="457" spans="2:47" s="8" customFormat="1">
      <c r="B457" s="66"/>
      <c r="C457" s="4"/>
      <c r="D457" s="4"/>
      <c r="E457" s="4"/>
      <c r="F457" s="4"/>
      <c r="G457" s="4"/>
      <c r="H457" s="4"/>
      <c r="I457" s="4"/>
      <c r="J457" s="4"/>
      <c r="K457" s="4"/>
      <c r="M457" s="10"/>
      <c r="N457" s="13"/>
      <c r="P457" s="11"/>
      <c r="Q457" s="11"/>
      <c r="R457" s="11"/>
      <c r="S457" s="13"/>
      <c r="T457" s="13"/>
      <c r="U457" s="13"/>
      <c r="V457" s="13"/>
      <c r="W457" s="1238"/>
      <c r="X457" s="1238"/>
      <c r="Y457" s="1420"/>
      <c r="Z457" s="1420"/>
      <c r="AA457" s="1238"/>
      <c r="AB457" s="1238"/>
      <c r="AC457" s="1238"/>
      <c r="AD457" s="1238"/>
      <c r="AE457" s="1238"/>
      <c r="AF457" s="1054"/>
      <c r="AG457" s="1054"/>
      <c r="AH457" s="1054"/>
      <c r="AI457" s="1054"/>
      <c r="AJ457" s="1054"/>
      <c r="AK457" s="1054"/>
      <c r="AL457" s="1054"/>
      <c r="AM457" s="351"/>
      <c r="AN457" s="351"/>
      <c r="AO457" s="351"/>
      <c r="AP457" s="1054"/>
      <c r="AQ457" s="1054"/>
      <c r="AR457" s="1054"/>
      <c r="AS457" s="1054"/>
      <c r="AT457" s="1054"/>
      <c r="AU457" s="1054"/>
    </row>
    <row r="458" spans="2:47" s="8" customFormat="1">
      <c r="B458" s="67"/>
      <c r="C458" s="4"/>
      <c r="D458" s="4"/>
      <c r="E458" s="4"/>
      <c r="F458" s="4"/>
      <c r="G458" s="4"/>
      <c r="H458" s="4"/>
      <c r="I458" s="4"/>
      <c r="J458" s="4"/>
      <c r="K458" s="4"/>
      <c r="M458" s="10"/>
      <c r="N458" s="13"/>
      <c r="P458" s="11"/>
      <c r="Q458" s="11"/>
      <c r="R458" s="11"/>
      <c r="S458" s="13"/>
      <c r="T458" s="13"/>
      <c r="U458" s="13"/>
      <c r="V458" s="13"/>
      <c r="W458" s="1238"/>
      <c r="X458" s="1238"/>
      <c r="Y458" s="1420"/>
      <c r="Z458" s="1420"/>
      <c r="AA458" s="1238"/>
      <c r="AB458" s="1238"/>
      <c r="AC458" s="1238"/>
      <c r="AD458" s="1238"/>
      <c r="AE458" s="1238"/>
      <c r="AF458" s="1054"/>
      <c r="AG458" s="1054"/>
      <c r="AH458" s="1054"/>
      <c r="AI458" s="1054"/>
      <c r="AJ458" s="1054"/>
      <c r="AK458" s="1054"/>
      <c r="AL458" s="1054"/>
      <c r="AM458" s="351"/>
      <c r="AN458" s="351"/>
      <c r="AO458" s="351"/>
      <c r="AP458" s="1054"/>
      <c r="AQ458" s="1054"/>
      <c r="AR458" s="1054"/>
      <c r="AS458" s="1054"/>
      <c r="AT458" s="1054"/>
      <c r="AU458" s="1054"/>
    </row>
  </sheetData>
  <sheetProtection selectLockedCells="1" selectUnlockedCells="1"/>
  <mergeCells count="66">
    <mergeCell ref="O4:V6"/>
    <mergeCell ref="M8:M9"/>
    <mergeCell ref="N20:N21"/>
    <mergeCell ref="S11:S12"/>
    <mergeCell ref="V43:V44"/>
    <mergeCell ref="O8:O9"/>
    <mergeCell ref="V11:V12"/>
    <mergeCell ref="U11:U12"/>
    <mergeCell ref="O1:V1"/>
    <mergeCell ref="O2:V2"/>
    <mergeCell ref="B1:M1"/>
    <mergeCell ref="B2:M2"/>
    <mergeCell ref="B20:B21"/>
    <mergeCell ref="E20:E21"/>
    <mergeCell ref="F20:F21"/>
    <mergeCell ref="G20:G21"/>
    <mergeCell ref="H20:H21"/>
    <mergeCell ref="I20:I21"/>
    <mergeCell ref="J20:J21"/>
    <mergeCell ref="B11:B12"/>
    <mergeCell ref="I8:K8"/>
    <mergeCell ref="L8:L9"/>
    <mergeCell ref="N8:N9"/>
    <mergeCell ref="W54:W55"/>
    <mergeCell ref="P8:R8"/>
    <mergeCell ref="S8:S9"/>
    <mergeCell ref="T8:T9"/>
    <mergeCell ref="U8:U9"/>
    <mergeCell ref="V8:V9"/>
    <mergeCell ref="V20:V21"/>
    <mergeCell ref="U20:U21"/>
    <mergeCell ref="S20:S21"/>
    <mergeCell ref="T20:T21"/>
    <mergeCell ref="W43:W44"/>
    <mergeCell ref="P39:S40"/>
    <mergeCell ref="T39:T40"/>
    <mergeCell ref="U39:U40"/>
    <mergeCell ref="U41:U42"/>
    <mergeCell ref="C49:K49"/>
    <mergeCell ref="I11:I12"/>
    <mergeCell ref="N11:N12"/>
    <mergeCell ref="T11:T12"/>
    <mergeCell ref="P43:U44"/>
    <mergeCell ref="P41:S42"/>
    <mergeCell ref="C46:K46"/>
    <mergeCell ref="C11:C12"/>
    <mergeCell ref="D11:D12"/>
    <mergeCell ref="E11:E12"/>
    <mergeCell ref="G11:G12"/>
    <mergeCell ref="I40:K40"/>
    <mergeCell ref="H11:H12"/>
    <mergeCell ref="A58:B58"/>
    <mergeCell ref="H8:H9"/>
    <mergeCell ref="G8:G9"/>
    <mergeCell ref="F8:F9"/>
    <mergeCell ref="E8:E9"/>
    <mergeCell ref="D8:D9"/>
    <mergeCell ref="C8:C9"/>
    <mergeCell ref="C20:C21"/>
    <mergeCell ref="D20:D21"/>
    <mergeCell ref="A8:A9"/>
    <mergeCell ref="B8:B9"/>
    <mergeCell ref="A39:H39"/>
    <mergeCell ref="A40:H40"/>
    <mergeCell ref="C47:K47"/>
    <mergeCell ref="C48:K48"/>
  </mergeCells>
  <conditionalFormatting sqref="A37:G37 L37:N37">
    <cfRule type="expression" dxfId="32" priority="91">
      <formula>$O$4="Zulassung zur Abschlussarbeit nicht möglich"</formula>
    </cfRule>
  </conditionalFormatting>
  <conditionalFormatting sqref="A38:G38 L38:N38">
    <cfRule type="expression" dxfId="31" priority="32">
      <formula>$AI$38="NEIN"</formula>
    </cfRule>
  </conditionalFormatting>
  <conditionalFormatting sqref="A10:V10 A16:V17 A22:V22 A26:V26">
    <cfRule type="expression" dxfId="30" priority="31">
      <formula>RIGHT($B10,5)="!!! -"</formula>
    </cfRule>
  </conditionalFormatting>
  <conditionalFormatting sqref="O4">
    <cfRule type="cellIs" dxfId="29" priority="34" operator="equal">
      <formula>"Zulassung zur Abschlussarbeit nicht möglich"</formula>
    </cfRule>
  </conditionalFormatting>
  <conditionalFormatting sqref="P11:R12 P14:R14 P18:R18 P20:R21 P23:R23 P25:R25 P27:R27 P29:R29 P31:R31 P34:R34 P37:R37">
    <cfRule type="cellIs" dxfId="28" priority="28" operator="equal">
      <formula>""</formula>
    </cfRule>
    <cfRule type="cellIs" dxfId="27" priority="29" operator="lessThanOrEqual">
      <formula>49</formula>
    </cfRule>
    <cfRule type="cellIs" dxfId="26" priority="30" operator="greaterThanOrEqual">
      <formula>50</formula>
    </cfRule>
  </conditionalFormatting>
  <conditionalFormatting sqref="P11:R15 P18:R21 P23:R25 P27:R29 P31:R32 P34:R35 P37:R38">
    <cfRule type="cellIs" dxfId="25" priority="23" operator="greaterThan">
      <formula>100</formula>
    </cfRule>
  </conditionalFormatting>
  <conditionalFormatting sqref="P13:R13 P15:R15 P19:R19 P24:R24 P28:R28 P32:R32 P35:R35 P38:R38">
    <cfRule type="cellIs" dxfId="24" priority="25" operator="equal">
      <formula>""</formula>
    </cfRule>
    <cfRule type="cellIs" dxfId="23" priority="26" operator="lessThanOrEqual">
      <formula>49</formula>
    </cfRule>
    <cfRule type="cellIs" dxfId="22" priority="27" operator="greaterThanOrEqual">
      <formula>50</formula>
    </cfRule>
  </conditionalFormatting>
  <conditionalFormatting sqref="P39:S40">
    <cfRule type="expression" dxfId="21" priority="16">
      <formula>$T$39="BE"</formula>
    </cfRule>
  </conditionalFormatting>
  <conditionalFormatting sqref="P43:U44">
    <cfRule type="expression" dxfId="20" priority="11">
      <formula>$V$43=90</formula>
    </cfRule>
  </conditionalFormatting>
  <conditionalFormatting sqref="S11 S14 S18 S20 S23 S25 S27 S29 S31 S34 S37">
    <cfRule type="cellIs" dxfId="19" priority="17" operator="equal">
      <formula>"NB"</formula>
    </cfRule>
    <cfRule type="cellIs" dxfId="18" priority="18" operator="equal">
      <formula>"BE"</formula>
    </cfRule>
  </conditionalFormatting>
  <conditionalFormatting sqref="S13 S15 S19 S24 S28 S32 S35 S38 T39">
    <cfRule type="cellIs" dxfId="17" priority="20" operator="equal">
      <formula>"NB"</formula>
    </cfRule>
    <cfRule type="cellIs" dxfId="16" priority="21" operator="equal">
      <formula>"BE"</formula>
    </cfRule>
  </conditionalFormatting>
  <conditionalFormatting sqref="S34:S35">
    <cfRule type="cellIs" dxfId="15" priority="19" operator="equal">
      <formula>"FEHLER"</formula>
    </cfRule>
  </conditionalFormatting>
  <conditionalFormatting sqref="T11 V11 T14 V14 T18 V18 T20 V20 T23 V23 T25 V25 T27 V27 T29 V29 T31 V31 T34 V34 T37 V37">
    <cfRule type="expression" dxfId="14" priority="1">
      <formula>$S11="NB"</formula>
    </cfRule>
    <cfRule type="expression" dxfId="13" priority="2">
      <formula>$S11="BE"</formula>
    </cfRule>
  </conditionalFormatting>
  <conditionalFormatting sqref="T13 V13 T15 V15 T19 V19 T24 V24 T28 V28 T32 V32 T35 V35 T38 V38">
    <cfRule type="expression" dxfId="12" priority="8">
      <formula>$S13="NB"</formula>
    </cfRule>
    <cfRule type="expression" dxfId="11" priority="9">
      <formula>$S13="BE"</formula>
    </cfRule>
  </conditionalFormatting>
  <conditionalFormatting sqref="U11 U14 U18 U20 U23 U25 U27 U29 U31 U34 U37">
    <cfRule type="expression" dxfId="10" priority="3">
      <formula>$S11="NB"</formula>
    </cfRule>
    <cfRule type="expression" dxfId="9" priority="4">
      <formula>$S11="BE"</formula>
    </cfRule>
  </conditionalFormatting>
  <conditionalFormatting sqref="U11:U15 U18:U21 U27:U29 U31:U32 U34:U35 S11:S15 S18:S21 S23:S25 S27:S29 S31:S32 S37:S38 T39:T40">
    <cfRule type="cellIs" dxfId="8" priority="24" operator="equal">
      <formula>"FEHLER"</formula>
    </cfRule>
  </conditionalFormatting>
  <conditionalFormatting sqref="U13 U15 U19 U24 U28 U32 U35 U38">
    <cfRule type="expression" dxfId="7" priority="6">
      <formula>$S13="NB"</formula>
    </cfRule>
    <cfRule type="expression" dxfId="6" priority="7">
      <formula>$S13="BE"</formula>
    </cfRule>
  </conditionalFormatting>
  <conditionalFormatting sqref="U23:U24">
    <cfRule type="cellIs" dxfId="5" priority="10" operator="equal">
      <formula>"FEHLER"</formula>
    </cfRule>
  </conditionalFormatting>
  <conditionalFormatting sqref="U25">
    <cfRule type="cellIs" dxfId="4" priority="5" operator="equal">
      <formula>"FEHLER"</formula>
    </cfRule>
  </conditionalFormatting>
  <conditionalFormatting sqref="U37:U42">
    <cfRule type="cellIs" dxfId="3" priority="13" operator="equal">
      <formula>"FEHLER"</formula>
    </cfRule>
  </conditionalFormatting>
  <conditionalFormatting sqref="U39:U40">
    <cfRule type="expression" dxfId="2" priority="12">
      <formula>$T$39="BE"</formula>
    </cfRule>
  </conditionalFormatting>
  <conditionalFormatting sqref="V43:V44">
    <cfRule type="cellIs" dxfId="1" priority="14" operator="greaterThan">
      <formula>90</formula>
    </cfRule>
    <cfRule type="cellIs" dxfId="0" priority="15" operator="equal">
      <formula>90</formula>
    </cfRule>
  </conditionalFormatting>
  <hyperlinks>
    <hyperlink ref="B5" r:id="rId1" xr:uid="{00000000-0004-0000-0800-000000000000}"/>
    <hyperlink ref="B4" r:id="rId2" display="Modulhandbuch 2021" xr:uid="{00000000-0004-0000-0800-000002000000}"/>
    <hyperlink ref="A56:B56" r:id="rId3" display="Informationen und Anmeldeformular (Thesis/Kolloqium) " xr:uid="{00000000-0004-0000-0800-000003000000}"/>
    <hyperlink ref="B6" r:id="rId4" xr:uid="{7BC6C3B6-D76A-4AC6-8FDD-B08F9729EEE6}"/>
  </hyperlinks>
  <printOptions gridLines="1"/>
  <pageMargins left="0.23622047244094491" right="0.23622047244094491" top="0.55118110236220474" bottom="0.55118110236220474" header="0.31496062992125984" footer="0.31496062992125984"/>
  <pageSetup paperSize="9" scale="10" firstPageNumber="0" orientation="portrait" r:id="rId5"/>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E26B0A"/>
  </sheetPr>
  <dimension ref="A1:Z149"/>
  <sheetViews>
    <sheetView zoomScaleNormal="100" workbookViewId="0">
      <selection activeCell="H4" sqref="H4"/>
    </sheetView>
  </sheetViews>
  <sheetFormatPr baseColWidth="10" defaultColWidth="11.5703125" defaultRowHeight="12.75"/>
  <cols>
    <col min="1" max="1" width="3.5703125" style="1" customWidth="1"/>
    <col min="2" max="2" width="13" style="12" customWidth="1"/>
    <col min="3" max="3" width="5.28515625" style="1" bestFit="1" customWidth="1"/>
    <col min="4" max="4" width="11" style="1" bestFit="1" customWidth="1"/>
    <col min="5" max="5" width="36.5703125" style="1" customWidth="1"/>
    <col min="6" max="6" width="6.7109375" style="1" customWidth="1"/>
    <col min="7" max="7" width="30.7109375" style="1" bestFit="1" customWidth="1"/>
    <col min="8" max="8" width="11.28515625" style="12" customWidth="1"/>
    <col min="9" max="9" width="17.28515625" style="1" bestFit="1" customWidth="1"/>
    <col min="10" max="10" width="11.5703125" style="1"/>
    <col min="11" max="11" width="12.7109375" style="1" customWidth="1"/>
    <col min="12" max="16384" width="11.5703125" style="1"/>
  </cols>
  <sheetData>
    <row r="1" spans="1:26">
      <c r="A1" s="8"/>
      <c r="B1" s="8"/>
      <c r="C1" s="8"/>
      <c r="D1" s="8"/>
      <c r="E1" s="8"/>
      <c r="F1" s="8"/>
      <c r="G1" s="8"/>
      <c r="H1" s="11"/>
      <c r="I1" s="8"/>
      <c r="J1" s="8"/>
      <c r="K1" s="8"/>
      <c r="L1" s="8"/>
      <c r="M1" s="8"/>
      <c r="N1" s="8"/>
      <c r="O1" s="8"/>
      <c r="P1" s="8"/>
      <c r="Q1" s="8"/>
      <c r="R1" s="8"/>
      <c r="S1" s="8"/>
      <c r="T1" s="8"/>
      <c r="U1" s="8"/>
      <c r="V1" s="8"/>
      <c r="W1" s="8"/>
      <c r="X1" s="8"/>
      <c r="Y1" s="8"/>
      <c r="Z1" s="8"/>
    </row>
    <row r="2" spans="1:26" ht="13.5" thickBot="1">
      <c r="A2" s="8"/>
      <c r="B2" s="8"/>
      <c r="C2" s="8"/>
      <c r="D2" s="8"/>
      <c r="E2" s="8"/>
      <c r="F2" s="8"/>
      <c r="G2" s="8"/>
      <c r="H2" s="11"/>
      <c r="I2" s="8"/>
      <c r="J2" s="8"/>
      <c r="K2" s="8"/>
      <c r="L2" s="8"/>
      <c r="M2" s="8"/>
      <c r="N2" s="8"/>
      <c r="O2" s="8"/>
      <c r="P2" s="8"/>
      <c r="Q2" s="8"/>
      <c r="R2" s="8"/>
      <c r="S2" s="8"/>
      <c r="T2" s="8"/>
      <c r="U2" s="8"/>
      <c r="V2" s="8"/>
      <c r="W2" s="8"/>
      <c r="X2" s="8"/>
      <c r="Y2" s="8"/>
      <c r="Z2" s="8"/>
    </row>
    <row r="3" spans="1:26" ht="12.75" customHeight="1">
      <c r="A3" s="8"/>
      <c r="B3" s="2114" t="s">
        <v>120</v>
      </c>
      <c r="C3" s="2114"/>
      <c r="D3" s="2114"/>
      <c r="E3" s="2114"/>
      <c r="F3" s="8"/>
      <c r="G3" s="52"/>
      <c r="H3" s="51"/>
      <c r="I3" s="50"/>
      <c r="J3" s="8"/>
      <c r="K3" s="8"/>
      <c r="L3" s="8"/>
      <c r="M3" s="8"/>
      <c r="N3" s="8"/>
      <c r="O3" s="8"/>
      <c r="P3" s="8"/>
      <c r="Q3" s="8"/>
      <c r="R3" s="8"/>
      <c r="S3" s="8"/>
      <c r="T3" s="8"/>
      <c r="U3" s="8"/>
      <c r="V3" s="8"/>
      <c r="W3" s="8"/>
      <c r="X3" s="8"/>
      <c r="Y3" s="8"/>
      <c r="Z3" s="8"/>
    </row>
    <row r="4" spans="1:26">
      <c r="A4" s="8"/>
      <c r="B4" s="2114"/>
      <c r="C4" s="2114"/>
      <c r="D4" s="2114"/>
      <c r="E4" s="2114"/>
      <c r="F4" s="8"/>
      <c r="G4" s="42" t="s">
        <v>119</v>
      </c>
      <c r="H4" s="49">
        <v>100</v>
      </c>
      <c r="I4" s="43"/>
      <c r="J4" s="8"/>
      <c r="K4" s="8"/>
      <c r="L4" s="8"/>
      <c r="M4" s="8"/>
      <c r="N4" s="8"/>
      <c r="O4" s="8"/>
      <c r="P4" s="8"/>
      <c r="Q4" s="8"/>
      <c r="R4" s="8"/>
      <c r="S4" s="8"/>
      <c r="T4" s="8"/>
      <c r="U4" s="8"/>
      <c r="V4" s="8"/>
      <c r="W4" s="8"/>
      <c r="X4" s="8"/>
      <c r="Y4" s="8"/>
      <c r="Z4" s="8"/>
    </row>
    <row r="5" spans="1:26">
      <c r="A5" s="8"/>
      <c r="B5" s="2114"/>
      <c r="C5" s="2114"/>
      <c r="D5" s="2114"/>
      <c r="E5" s="2114"/>
      <c r="F5" s="8"/>
      <c r="G5" s="48" t="s">
        <v>118</v>
      </c>
      <c r="H5" s="47">
        <v>100</v>
      </c>
      <c r="I5" s="43"/>
      <c r="J5" s="8"/>
      <c r="K5" s="8"/>
      <c r="L5" s="8"/>
      <c r="M5" s="8"/>
      <c r="N5" s="8"/>
      <c r="O5" s="8"/>
      <c r="P5" s="8"/>
      <c r="Q5" s="8"/>
      <c r="R5" s="8"/>
      <c r="S5" s="8"/>
      <c r="T5" s="8"/>
      <c r="U5" s="8"/>
      <c r="V5" s="8"/>
      <c r="W5" s="8"/>
      <c r="X5" s="8"/>
      <c r="Y5" s="8"/>
      <c r="Z5" s="8"/>
    </row>
    <row r="6" spans="1:26">
      <c r="A6" s="8"/>
      <c r="B6" s="46"/>
      <c r="C6" s="46"/>
      <c r="D6" s="46"/>
      <c r="E6" s="46"/>
      <c r="F6" s="8"/>
      <c r="G6" s="42"/>
      <c r="H6" s="45"/>
      <c r="I6" s="43"/>
      <c r="J6" s="8"/>
      <c r="K6" s="8"/>
      <c r="L6" s="8"/>
      <c r="M6" s="8"/>
      <c r="N6" s="8"/>
      <c r="O6" s="8"/>
      <c r="P6" s="8"/>
      <c r="Q6" s="8"/>
      <c r="R6" s="8"/>
      <c r="S6" s="8"/>
      <c r="T6" s="8"/>
      <c r="U6" s="8"/>
      <c r="V6" s="8"/>
      <c r="W6" s="8"/>
      <c r="X6" s="8"/>
      <c r="Y6" s="8"/>
      <c r="Z6" s="8"/>
    </row>
    <row r="7" spans="1:26">
      <c r="A7" s="8"/>
      <c r="B7" s="8"/>
      <c r="C7" s="8"/>
      <c r="D7" s="8"/>
      <c r="E7" s="8"/>
      <c r="F7" s="8"/>
      <c r="G7" s="42" t="s">
        <v>117</v>
      </c>
      <c r="H7" s="44">
        <f>IF(ROUND(H4/H5,2)&gt;1,"FEHLER",ROUND(H4/H5,2))</f>
        <v>1</v>
      </c>
      <c r="I7" s="43"/>
      <c r="J7" s="8"/>
      <c r="K7" s="8"/>
      <c r="L7" s="8"/>
      <c r="M7" s="8"/>
      <c r="N7" s="8"/>
      <c r="O7" s="8"/>
      <c r="P7" s="8"/>
      <c r="Q7" s="8"/>
      <c r="R7" s="8"/>
      <c r="S7" s="8"/>
      <c r="T7" s="8"/>
      <c r="U7" s="8"/>
      <c r="V7" s="8"/>
      <c r="W7" s="8"/>
      <c r="X7" s="8"/>
      <c r="Y7" s="8"/>
      <c r="Z7" s="8"/>
    </row>
    <row r="8" spans="1:26">
      <c r="A8" s="8"/>
      <c r="B8" s="8"/>
      <c r="C8" s="8"/>
      <c r="D8" s="8"/>
      <c r="E8" s="8"/>
      <c r="F8" s="8"/>
      <c r="G8" s="42" t="s">
        <v>116</v>
      </c>
      <c r="H8" s="41">
        <f>IF(OR(H4="",H5="",H7=""),"",IF(H7="FEHLER","FEHLER",ROUND(1+3/50*(100-(H7*100)),1)))</f>
        <v>1</v>
      </c>
      <c r="I8" s="40" t="str">
        <f>IF(H8="FEHLER","FEHLER",IF(H4="","",IF(H7&gt;0.9,"sehr gut",IF(H7&gt;0.74,"gut",IF(H7&gt;0.57,"befriedigend",IF(H7&gt;0.49,"ausreichend","nicht ausreichend"))))))</f>
        <v>sehr gut</v>
      </c>
      <c r="J8" s="8"/>
      <c r="K8" s="8"/>
      <c r="L8" s="8"/>
      <c r="M8" s="8"/>
      <c r="N8" s="8"/>
      <c r="O8" s="8"/>
      <c r="P8" s="8"/>
      <c r="Q8" s="8"/>
      <c r="R8" s="8"/>
      <c r="S8" s="8"/>
      <c r="T8" s="8"/>
      <c r="U8" s="8"/>
      <c r="V8" s="8"/>
      <c r="W8" s="8"/>
      <c r="X8" s="8"/>
      <c r="Y8" s="8"/>
      <c r="Z8" s="8"/>
    </row>
    <row r="9" spans="1:26" ht="13.5" thickBot="1">
      <c r="A9" s="8"/>
      <c r="B9" s="8"/>
      <c r="C9" s="8"/>
      <c r="D9" s="8"/>
      <c r="E9" s="8"/>
      <c r="F9" s="8"/>
      <c r="G9" s="39"/>
      <c r="H9" s="38"/>
      <c r="I9" s="37"/>
      <c r="J9" s="8"/>
      <c r="K9" s="8"/>
      <c r="L9" s="8"/>
      <c r="M9" s="8"/>
      <c r="N9" s="8"/>
      <c r="O9" s="8"/>
      <c r="P9" s="8"/>
      <c r="Q9" s="8"/>
      <c r="R9" s="8"/>
      <c r="S9" s="8"/>
      <c r="T9" s="8"/>
      <c r="U9" s="8"/>
      <c r="V9" s="8"/>
      <c r="W9" s="8"/>
      <c r="X9" s="8"/>
      <c r="Y9" s="8"/>
      <c r="Z9" s="8"/>
    </row>
    <row r="10" spans="1:26" ht="12.75" customHeight="1">
      <c r="A10" s="8"/>
      <c r="B10" s="8"/>
      <c r="C10" s="8"/>
      <c r="D10" s="8"/>
      <c r="E10" s="8"/>
      <c r="F10" s="8"/>
      <c r="G10" s="8"/>
      <c r="H10" s="11"/>
      <c r="I10" s="8"/>
      <c r="J10" s="8"/>
      <c r="K10" s="8"/>
      <c r="L10" s="8"/>
      <c r="M10" s="8"/>
      <c r="N10" s="8"/>
      <c r="O10" s="8"/>
      <c r="P10" s="8"/>
      <c r="Q10" s="8"/>
      <c r="R10" s="8"/>
      <c r="S10" s="8"/>
      <c r="T10" s="8"/>
      <c r="U10" s="8"/>
      <c r="V10" s="8"/>
      <c r="W10" s="8"/>
      <c r="X10" s="8"/>
      <c r="Y10" s="8"/>
      <c r="Z10" s="8"/>
    </row>
    <row r="11" spans="1:26" ht="15.75" customHeight="1">
      <c r="A11" s="8"/>
      <c r="B11" s="2114" t="s">
        <v>115</v>
      </c>
      <c r="C11" s="2114"/>
      <c r="D11" s="2114"/>
      <c r="E11" s="2114"/>
      <c r="F11" s="8"/>
      <c r="G11" s="8"/>
      <c r="H11" s="11"/>
      <c r="I11" s="8"/>
      <c r="J11" s="8"/>
      <c r="K11" s="8"/>
      <c r="L11" s="8"/>
      <c r="M11" s="8"/>
      <c r="N11" s="8"/>
      <c r="O11" s="8"/>
      <c r="P11" s="8"/>
      <c r="Q11" s="8"/>
      <c r="R11" s="8"/>
      <c r="S11" s="8"/>
      <c r="T11" s="8"/>
      <c r="U11" s="8"/>
      <c r="V11" s="8"/>
      <c r="W11" s="8"/>
      <c r="X11" s="8"/>
      <c r="Y11" s="8"/>
      <c r="Z11" s="8"/>
    </row>
    <row r="12" spans="1:26" ht="12.75" customHeight="1">
      <c r="A12" s="8"/>
      <c r="B12" s="2114"/>
      <c r="C12" s="2114"/>
      <c r="D12" s="2114"/>
      <c r="E12" s="2114"/>
      <c r="F12" s="8"/>
      <c r="G12" s="8"/>
      <c r="H12" s="11"/>
      <c r="I12" s="8"/>
      <c r="J12" s="8"/>
      <c r="K12" s="8"/>
      <c r="L12" s="8"/>
      <c r="M12" s="8"/>
      <c r="N12" s="8"/>
      <c r="O12" s="8"/>
      <c r="P12" s="8"/>
      <c r="Q12" s="8"/>
      <c r="R12" s="8"/>
      <c r="S12" s="8"/>
      <c r="T12" s="8"/>
      <c r="U12" s="8"/>
      <c r="V12" s="8"/>
      <c r="W12" s="8"/>
      <c r="X12" s="8"/>
      <c r="Y12" s="8"/>
      <c r="Z12" s="8"/>
    </row>
    <row r="13" spans="1:26" ht="13.5" thickBot="1">
      <c r="A13" s="8"/>
      <c r="B13" s="11"/>
      <c r="C13" s="8"/>
      <c r="D13" s="8"/>
      <c r="E13" s="8"/>
      <c r="F13" s="8"/>
      <c r="G13" s="8"/>
      <c r="H13" s="11"/>
      <c r="I13" s="8"/>
      <c r="J13" s="8"/>
      <c r="K13" s="8"/>
      <c r="L13" s="8"/>
      <c r="M13" s="8"/>
      <c r="N13" s="8"/>
      <c r="O13" s="8"/>
      <c r="P13" s="8"/>
      <c r="Q13" s="8"/>
      <c r="R13" s="8"/>
      <c r="S13" s="8"/>
      <c r="T13" s="8"/>
      <c r="U13" s="8"/>
      <c r="V13" s="8"/>
      <c r="W13" s="8"/>
      <c r="X13" s="8"/>
      <c r="Y13" s="8"/>
      <c r="Z13" s="8"/>
    </row>
    <row r="14" spans="1:26" ht="12.75" customHeight="1">
      <c r="A14" s="8"/>
      <c r="B14" s="2115" t="s">
        <v>114</v>
      </c>
      <c r="C14" s="2118" t="s">
        <v>99</v>
      </c>
      <c r="D14" s="2121" t="s">
        <v>113</v>
      </c>
      <c r="E14" s="2124" t="s">
        <v>112</v>
      </c>
      <c r="F14" s="8"/>
      <c r="G14" s="8"/>
      <c r="H14" s="11"/>
      <c r="I14" s="8"/>
      <c r="J14" s="8"/>
      <c r="K14" s="8"/>
      <c r="L14" s="8"/>
      <c r="M14" s="8"/>
      <c r="N14" s="8"/>
      <c r="O14" s="8"/>
      <c r="P14" s="8"/>
      <c r="Q14" s="8"/>
      <c r="R14" s="8"/>
      <c r="S14" s="8"/>
      <c r="T14" s="8"/>
      <c r="U14" s="8"/>
      <c r="V14" s="8"/>
      <c r="W14" s="8"/>
      <c r="X14" s="8"/>
      <c r="Y14" s="8"/>
      <c r="Z14" s="8"/>
    </row>
    <row r="15" spans="1:26">
      <c r="A15" s="8"/>
      <c r="B15" s="2116"/>
      <c r="C15" s="2119"/>
      <c r="D15" s="2122"/>
      <c r="E15" s="2125"/>
      <c r="F15" s="8"/>
      <c r="G15" s="8"/>
      <c r="H15" s="11"/>
      <c r="I15" s="8"/>
      <c r="J15" s="8"/>
      <c r="K15" s="8"/>
      <c r="L15" s="8"/>
      <c r="M15" s="8"/>
      <c r="N15" s="8"/>
      <c r="O15" s="8"/>
      <c r="P15" s="8"/>
      <c r="Q15" s="8"/>
      <c r="R15" s="8"/>
      <c r="S15" s="8"/>
      <c r="T15" s="8"/>
      <c r="U15" s="8"/>
      <c r="V15" s="8"/>
      <c r="W15" s="8"/>
      <c r="X15" s="8"/>
      <c r="Y15" s="8"/>
      <c r="Z15" s="8"/>
    </row>
    <row r="16" spans="1:26" ht="13.5" customHeight="1" thickBot="1">
      <c r="A16" s="8"/>
      <c r="B16" s="2117"/>
      <c r="C16" s="2120"/>
      <c r="D16" s="2123"/>
      <c r="E16" s="2126"/>
      <c r="F16" s="8"/>
      <c r="G16" s="8"/>
      <c r="H16" s="11"/>
      <c r="I16" s="8"/>
      <c r="J16" s="8"/>
      <c r="K16" s="8"/>
      <c r="L16" s="8"/>
      <c r="M16" s="8"/>
      <c r="N16" s="8"/>
      <c r="O16" s="8"/>
      <c r="P16" s="8"/>
      <c r="Q16" s="8"/>
      <c r="R16" s="8"/>
      <c r="S16" s="8"/>
      <c r="T16" s="8"/>
      <c r="U16" s="8"/>
      <c r="V16" s="8"/>
      <c r="W16" s="8"/>
      <c r="X16" s="8"/>
      <c r="Y16" s="8"/>
      <c r="Z16" s="8"/>
    </row>
    <row r="17" spans="1:26" ht="12.75" customHeight="1">
      <c r="A17" s="8"/>
      <c r="B17" s="36">
        <v>100</v>
      </c>
      <c r="C17" s="35">
        <v>1</v>
      </c>
      <c r="D17" s="2098" t="s">
        <v>111</v>
      </c>
      <c r="E17" s="2100" t="s">
        <v>110</v>
      </c>
      <c r="F17" s="8"/>
      <c r="G17" s="8"/>
      <c r="H17" s="11"/>
      <c r="I17" s="8"/>
      <c r="J17" s="8"/>
      <c r="K17" s="8"/>
      <c r="L17" s="8"/>
      <c r="M17" s="8"/>
      <c r="N17" s="8"/>
      <c r="O17" s="8"/>
      <c r="P17" s="8"/>
      <c r="Q17" s="8"/>
      <c r="R17" s="8"/>
      <c r="S17" s="8"/>
      <c r="T17" s="8"/>
      <c r="U17" s="8"/>
      <c r="V17" s="8"/>
      <c r="W17" s="8"/>
      <c r="X17" s="8"/>
      <c r="Y17" s="8"/>
      <c r="Z17" s="8"/>
    </row>
    <row r="18" spans="1:26">
      <c r="A18" s="8"/>
      <c r="B18" s="36">
        <v>99</v>
      </c>
      <c r="C18" s="35">
        <v>1.1000000000000001</v>
      </c>
      <c r="D18" s="2098"/>
      <c r="E18" s="2100"/>
      <c r="F18" s="8"/>
      <c r="G18" s="8"/>
      <c r="H18" s="11"/>
      <c r="I18" s="8"/>
      <c r="J18" s="8"/>
      <c r="K18" s="8"/>
      <c r="L18" s="8"/>
      <c r="M18" s="8"/>
      <c r="N18" s="8"/>
      <c r="O18" s="8"/>
      <c r="P18" s="8"/>
      <c r="Q18" s="8"/>
      <c r="R18" s="8"/>
      <c r="S18" s="8"/>
      <c r="T18" s="8"/>
      <c r="U18" s="8"/>
      <c r="V18" s="8"/>
      <c r="W18" s="8"/>
      <c r="X18" s="8"/>
      <c r="Y18" s="8"/>
      <c r="Z18" s="8"/>
    </row>
    <row r="19" spans="1:26">
      <c r="A19" s="8"/>
      <c r="B19" s="36">
        <v>98</v>
      </c>
      <c r="C19" s="35">
        <v>1.1000000000000001</v>
      </c>
      <c r="D19" s="2098"/>
      <c r="E19" s="2100"/>
      <c r="F19" s="8"/>
      <c r="G19" s="8"/>
      <c r="H19" s="11"/>
      <c r="I19" s="8"/>
      <c r="J19" s="8"/>
      <c r="K19" s="8"/>
      <c r="L19" s="8"/>
      <c r="M19" s="8"/>
      <c r="N19" s="8"/>
      <c r="O19" s="8"/>
      <c r="P19" s="8"/>
      <c r="Q19" s="8"/>
      <c r="R19" s="8"/>
      <c r="S19" s="8"/>
      <c r="T19" s="8"/>
      <c r="U19" s="8"/>
      <c r="V19" s="8"/>
      <c r="W19" s="8"/>
      <c r="X19" s="8"/>
      <c r="Y19" s="8"/>
      <c r="Z19" s="8"/>
    </row>
    <row r="20" spans="1:26" ht="12.75" customHeight="1">
      <c r="A20" s="8"/>
      <c r="B20" s="36">
        <v>97</v>
      </c>
      <c r="C20" s="35">
        <v>1.2</v>
      </c>
      <c r="D20" s="2098"/>
      <c r="E20" s="2100"/>
      <c r="F20" s="8"/>
      <c r="G20" s="8"/>
      <c r="H20" s="11"/>
      <c r="I20" s="8"/>
      <c r="J20" s="8"/>
      <c r="K20" s="8"/>
      <c r="L20" s="8"/>
      <c r="M20" s="8"/>
      <c r="N20" s="8"/>
      <c r="O20" s="8"/>
      <c r="P20" s="8"/>
      <c r="Q20" s="8"/>
      <c r="R20" s="8"/>
      <c r="S20" s="8"/>
      <c r="T20" s="8"/>
      <c r="U20" s="8"/>
      <c r="V20" s="8"/>
      <c r="W20" s="8"/>
      <c r="X20" s="8"/>
      <c r="Y20" s="8"/>
      <c r="Z20" s="8"/>
    </row>
    <row r="21" spans="1:26">
      <c r="A21" s="8"/>
      <c r="B21" s="36">
        <v>96</v>
      </c>
      <c r="C21" s="35">
        <v>1.2</v>
      </c>
      <c r="D21" s="2098"/>
      <c r="E21" s="2100"/>
      <c r="F21" s="8"/>
      <c r="G21" s="8"/>
      <c r="H21" s="11"/>
      <c r="I21" s="8"/>
      <c r="J21" s="8"/>
      <c r="K21" s="8"/>
      <c r="L21" s="8"/>
      <c r="M21" s="8"/>
      <c r="N21" s="8"/>
      <c r="O21" s="8"/>
      <c r="P21" s="8"/>
      <c r="Q21" s="8"/>
      <c r="R21" s="8"/>
      <c r="S21" s="8"/>
      <c r="T21" s="8"/>
      <c r="U21" s="8"/>
      <c r="V21" s="8"/>
      <c r="W21" s="8"/>
      <c r="X21" s="8"/>
      <c r="Y21" s="8"/>
      <c r="Z21" s="8"/>
    </row>
    <row r="22" spans="1:26" ht="14.25" customHeight="1">
      <c r="A22" s="8"/>
      <c r="B22" s="36">
        <v>95</v>
      </c>
      <c r="C22" s="35">
        <v>1.3</v>
      </c>
      <c r="D22" s="2098"/>
      <c r="E22" s="2100"/>
      <c r="F22" s="8"/>
      <c r="G22" s="8"/>
      <c r="H22" s="11"/>
      <c r="I22" s="8"/>
      <c r="J22" s="8"/>
      <c r="K22" s="8"/>
      <c r="L22" s="8"/>
      <c r="M22" s="8"/>
      <c r="N22" s="8"/>
      <c r="O22" s="8"/>
      <c r="P22" s="8"/>
      <c r="Q22" s="8"/>
      <c r="R22" s="8"/>
      <c r="S22" s="8"/>
      <c r="T22" s="8"/>
      <c r="U22" s="8"/>
      <c r="V22" s="8"/>
      <c r="W22" s="8"/>
      <c r="X22" s="8"/>
      <c r="Y22" s="8"/>
      <c r="Z22" s="8"/>
    </row>
    <row r="23" spans="1:26" ht="15.75" customHeight="1">
      <c r="A23" s="8"/>
      <c r="B23" s="36">
        <v>94</v>
      </c>
      <c r="C23" s="35">
        <v>1.4</v>
      </c>
      <c r="D23" s="2098"/>
      <c r="E23" s="2100"/>
      <c r="F23" s="8"/>
      <c r="G23" s="8"/>
      <c r="H23" s="11"/>
      <c r="I23" s="8"/>
      <c r="J23" s="8"/>
      <c r="K23" s="8"/>
      <c r="L23" s="8"/>
      <c r="M23" s="8"/>
      <c r="N23" s="8"/>
      <c r="O23" s="8"/>
      <c r="P23" s="8"/>
      <c r="Q23" s="8"/>
      <c r="R23" s="8"/>
      <c r="S23" s="8"/>
      <c r="T23" s="8"/>
      <c r="U23" s="8"/>
      <c r="V23" s="8"/>
      <c r="W23" s="8"/>
      <c r="X23" s="8"/>
      <c r="Y23" s="8"/>
      <c r="Z23" s="8"/>
    </row>
    <row r="24" spans="1:26" ht="12.75" customHeight="1">
      <c r="A24" s="8"/>
      <c r="B24" s="36">
        <v>93</v>
      </c>
      <c r="C24" s="35">
        <v>1.4</v>
      </c>
      <c r="D24" s="2098"/>
      <c r="E24" s="2100"/>
      <c r="F24" s="8"/>
      <c r="G24" s="8"/>
      <c r="H24" s="11"/>
      <c r="I24" s="8"/>
      <c r="J24" s="8"/>
      <c r="K24" s="8"/>
      <c r="L24" s="8"/>
      <c r="M24" s="8"/>
      <c r="N24" s="8"/>
      <c r="O24" s="8"/>
      <c r="P24" s="8"/>
      <c r="Q24" s="8"/>
      <c r="R24" s="8"/>
      <c r="S24" s="8"/>
      <c r="T24" s="8"/>
      <c r="U24" s="8"/>
      <c r="V24" s="8"/>
      <c r="W24" s="8"/>
      <c r="X24" s="8"/>
      <c r="Y24" s="8"/>
      <c r="Z24" s="8"/>
    </row>
    <row r="25" spans="1:26" ht="12.75" customHeight="1">
      <c r="A25" s="8"/>
      <c r="B25" s="36">
        <v>92</v>
      </c>
      <c r="C25" s="35">
        <v>1.5</v>
      </c>
      <c r="D25" s="2098"/>
      <c r="E25" s="2100"/>
      <c r="F25" s="8"/>
      <c r="G25" s="8"/>
      <c r="H25" s="11"/>
      <c r="I25" s="8"/>
      <c r="J25" s="8"/>
      <c r="K25" s="8"/>
      <c r="L25" s="8"/>
      <c r="M25" s="8"/>
      <c r="N25" s="8"/>
      <c r="O25" s="8"/>
      <c r="P25" s="8"/>
      <c r="Q25" s="8"/>
      <c r="R25" s="8"/>
      <c r="S25" s="8"/>
      <c r="T25" s="8"/>
      <c r="U25" s="8"/>
      <c r="V25" s="8"/>
      <c r="W25" s="8"/>
      <c r="X25" s="8"/>
      <c r="Y25" s="8"/>
      <c r="Z25" s="8"/>
    </row>
    <row r="26" spans="1:26" ht="13.5" thickBot="1">
      <c r="A26" s="8"/>
      <c r="B26" s="34">
        <v>91</v>
      </c>
      <c r="C26" s="33">
        <v>1.5</v>
      </c>
      <c r="D26" s="2099"/>
      <c r="E26" s="2101"/>
      <c r="F26" s="8"/>
      <c r="G26" s="8"/>
      <c r="H26" s="11"/>
      <c r="I26" s="8"/>
      <c r="J26" s="8"/>
      <c r="K26" s="8"/>
      <c r="L26" s="8"/>
      <c r="M26" s="8"/>
      <c r="N26" s="8"/>
      <c r="O26" s="8"/>
      <c r="P26" s="8"/>
      <c r="Q26" s="8"/>
      <c r="R26" s="8"/>
      <c r="S26" s="8"/>
      <c r="T26" s="8"/>
      <c r="U26" s="8"/>
      <c r="V26" s="8"/>
      <c r="W26" s="8"/>
      <c r="X26" s="8"/>
      <c r="Y26" s="8"/>
      <c r="Z26" s="8"/>
    </row>
    <row r="27" spans="1:26" ht="12.75" customHeight="1">
      <c r="A27" s="8"/>
      <c r="B27" s="32">
        <v>90</v>
      </c>
      <c r="C27" s="31">
        <v>1.6</v>
      </c>
      <c r="D27" s="2102" t="s">
        <v>109</v>
      </c>
      <c r="E27" s="2105" t="s">
        <v>108</v>
      </c>
      <c r="F27" s="8"/>
      <c r="G27" s="8"/>
      <c r="H27" s="11"/>
      <c r="I27" s="8"/>
      <c r="J27" s="8"/>
      <c r="K27" s="8"/>
      <c r="L27" s="8"/>
      <c r="M27" s="8"/>
      <c r="N27" s="8"/>
      <c r="O27" s="8"/>
      <c r="P27" s="8"/>
      <c r="Q27" s="8"/>
      <c r="R27" s="8"/>
      <c r="S27" s="8"/>
      <c r="T27" s="8"/>
      <c r="U27" s="8"/>
      <c r="V27" s="8"/>
      <c r="W27" s="8"/>
      <c r="X27" s="8"/>
      <c r="Y27" s="8"/>
      <c r="Z27" s="8"/>
    </row>
    <row r="28" spans="1:26">
      <c r="A28" s="8"/>
      <c r="B28" s="30">
        <v>89</v>
      </c>
      <c r="C28" s="29">
        <v>1.7</v>
      </c>
      <c r="D28" s="2103"/>
      <c r="E28" s="2106"/>
      <c r="F28" s="8"/>
      <c r="G28" s="8"/>
      <c r="H28" s="11"/>
      <c r="I28" s="8"/>
      <c r="J28" s="8"/>
      <c r="K28" s="8"/>
      <c r="L28" s="8"/>
      <c r="M28" s="8"/>
      <c r="N28" s="8"/>
      <c r="O28" s="8"/>
      <c r="P28" s="8"/>
      <c r="Q28" s="8"/>
      <c r="R28" s="8"/>
      <c r="S28" s="8"/>
      <c r="T28" s="8"/>
      <c r="U28" s="8"/>
      <c r="V28" s="8"/>
      <c r="W28" s="8"/>
      <c r="X28" s="8"/>
      <c r="Y28" s="8"/>
      <c r="Z28" s="8"/>
    </row>
    <row r="29" spans="1:26" ht="15.75" customHeight="1">
      <c r="A29" s="8"/>
      <c r="B29" s="30">
        <v>88</v>
      </c>
      <c r="C29" s="29">
        <v>1.7</v>
      </c>
      <c r="D29" s="2103"/>
      <c r="E29" s="2106"/>
      <c r="F29" s="8"/>
      <c r="G29" s="8"/>
      <c r="H29" s="11"/>
      <c r="I29" s="8"/>
      <c r="J29" s="8"/>
      <c r="K29" s="8"/>
      <c r="L29" s="8"/>
      <c r="M29" s="8"/>
      <c r="N29" s="8"/>
      <c r="O29" s="8"/>
      <c r="P29" s="8"/>
      <c r="Q29" s="8"/>
      <c r="R29" s="8"/>
      <c r="S29" s="8"/>
      <c r="T29" s="8"/>
      <c r="U29" s="8"/>
      <c r="V29" s="8"/>
      <c r="W29" s="8"/>
      <c r="X29" s="8"/>
      <c r="Y29" s="8"/>
      <c r="Z29" s="8"/>
    </row>
    <row r="30" spans="1:26" ht="12.75" customHeight="1">
      <c r="A30" s="8"/>
      <c r="B30" s="30">
        <v>87</v>
      </c>
      <c r="C30" s="29">
        <v>1.8</v>
      </c>
      <c r="D30" s="2103"/>
      <c r="E30" s="2106"/>
      <c r="F30" s="8"/>
      <c r="G30" s="8"/>
      <c r="H30" s="11"/>
      <c r="I30" s="8"/>
      <c r="J30" s="8"/>
      <c r="K30" s="8"/>
      <c r="L30" s="8"/>
      <c r="M30" s="8"/>
      <c r="N30" s="8"/>
      <c r="O30" s="8"/>
      <c r="P30" s="8"/>
      <c r="Q30" s="8"/>
      <c r="R30" s="8"/>
      <c r="S30" s="8"/>
      <c r="T30" s="8"/>
      <c r="U30" s="8"/>
      <c r="V30" s="8"/>
      <c r="W30" s="8"/>
      <c r="X30" s="8"/>
      <c r="Y30" s="8"/>
      <c r="Z30" s="8"/>
    </row>
    <row r="31" spans="1:26" ht="12.75" customHeight="1">
      <c r="A31" s="8"/>
      <c r="B31" s="30">
        <v>86</v>
      </c>
      <c r="C31" s="29">
        <v>1.8</v>
      </c>
      <c r="D31" s="2103"/>
      <c r="E31" s="2106"/>
      <c r="F31" s="8"/>
      <c r="G31" s="8"/>
      <c r="H31" s="11"/>
      <c r="I31" s="8"/>
      <c r="J31" s="8"/>
      <c r="K31" s="8"/>
      <c r="L31" s="8"/>
      <c r="M31" s="8"/>
      <c r="N31" s="8"/>
      <c r="O31" s="8"/>
      <c r="P31" s="8"/>
      <c r="Q31" s="8"/>
      <c r="R31" s="8"/>
      <c r="S31" s="8"/>
      <c r="T31" s="8"/>
      <c r="U31" s="8"/>
      <c r="V31" s="8"/>
      <c r="W31" s="8"/>
      <c r="X31" s="8"/>
      <c r="Y31" s="8"/>
      <c r="Z31" s="8"/>
    </row>
    <row r="32" spans="1:26" ht="14.25" customHeight="1">
      <c r="A32" s="8"/>
      <c r="B32" s="30">
        <v>85</v>
      </c>
      <c r="C32" s="29">
        <v>1.9</v>
      </c>
      <c r="D32" s="2103"/>
      <c r="E32" s="2106"/>
      <c r="F32" s="8"/>
      <c r="G32" s="8"/>
      <c r="H32" s="11"/>
      <c r="I32" s="8"/>
      <c r="J32" s="8"/>
      <c r="K32" s="8"/>
      <c r="L32" s="8"/>
      <c r="M32" s="8"/>
      <c r="N32" s="8"/>
      <c r="O32" s="8"/>
      <c r="P32" s="8"/>
      <c r="Q32" s="8"/>
      <c r="R32" s="8"/>
      <c r="S32" s="8"/>
      <c r="T32" s="8"/>
      <c r="U32" s="8"/>
      <c r="V32" s="8"/>
      <c r="W32" s="8"/>
      <c r="X32" s="8"/>
      <c r="Y32" s="8"/>
      <c r="Z32" s="8"/>
    </row>
    <row r="33" spans="1:26" ht="15.75" customHeight="1">
      <c r="A33" s="8"/>
      <c r="B33" s="30">
        <v>84</v>
      </c>
      <c r="C33" s="29">
        <v>2</v>
      </c>
      <c r="D33" s="2103"/>
      <c r="E33" s="2106"/>
      <c r="F33" s="8"/>
      <c r="G33" s="8"/>
      <c r="H33" s="11"/>
      <c r="I33" s="8"/>
      <c r="J33" s="8"/>
      <c r="K33" s="8"/>
      <c r="L33" s="8"/>
      <c r="M33" s="8"/>
      <c r="N33" s="8"/>
      <c r="O33" s="8"/>
      <c r="P33" s="8"/>
      <c r="Q33" s="8"/>
      <c r="R33" s="8"/>
      <c r="S33" s="8"/>
      <c r="T33" s="8"/>
      <c r="U33" s="8"/>
      <c r="V33" s="8"/>
      <c r="W33" s="8"/>
      <c r="X33" s="8"/>
      <c r="Y33" s="8"/>
      <c r="Z33" s="8"/>
    </row>
    <row r="34" spans="1:26">
      <c r="A34" s="8"/>
      <c r="B34" s="30">
        <v>83</v>
      </c>
      <c r="C34" s="29">
        <v>2</v>
      </c>
      <c r="D34" s="2103"/>
      <c r="E34" s="2106"/>
      <c r="F34" s="8"/>
      <c r="G34" s="8"/>
      <c r="H34" s="11"/>
      <c r="I34" s="8"/>
      <c r="J34" s="8"/>
      <c r="K34" s="8"/>
      <c r="L34" s="8"/>
      <c r="M34" s="8"/>
      <c r="N34" s="8"/>
      <c r="O34" s="8"/>
      <c r="P34" s="8"/>
      <c r="Q34" s="8"/>
      <c r="R34" s="8"/>
      <c r="S34" s="8"/>
      <c r="T34" s="8"/>
      <c r="U34" s="8"/>
      <c r="V34" s="8"/>
      <c r="W34" s="8"/>
      <c r="X34" s="8"/>
      <c r="Y34" s="8"/>
      <c r="Z34" s="8"/>
    </row>
    <row r="35" spans="1:26" ht="12.75" customHeight="1">
      <c r="A35" s="8"/>
      <c r="B35" s="30">
        <v>82</v>
      </c>
      <c r="C35" s="29">
        <v>2.1</v>
      </c>
      <c r="D35" s="2103"/>
      <c r="E35" s="2106"/>
      <c r="F35" s="8"/>
      <c r="G35" s="8"/>
      <c r="H35" s="11"/>
      <c r="I35" s="8"/>
      <c r="J35" s="8"/>
      <c r="K35" s="8"/>
      <c r="L35" s="8"/>
      <c r="M35" s="8"/>
      <c r="N35" s="8"/>
      <c r="O35" s="8"/>
      <c r="P35" s="8"/>
      <c r="Q35" s="8"/>
      <c r="R35" s="8"/>
      <c r="S35" s="8"/>
      <c r="T35" s="8"/>
      <c r="U35" s="8"/>
      <c r="V35" s="8"/>
      <c r="W35" s="8"/>
      <c r="X35" s="8"/>
      <c r="Y35" s="8"/>
      <c r="Z35" s="8"/>
    </row>
    <row r="36" spans="1:26">
      <c r="A36" s="8"/>
      <c r="B36" s="30">
        <v>81</v>
      </c>
      <c r="C36" s="29">
        <v>2.1</v>
      </c>
      <c r="D36" s="2103"/>
      <c r="E36" s="2106"/>
      <c r="F36" s="8"/>
      <c r="G36" s="8"/>
      <c r="H36" s="11"/>
      <c r="I36" s="8"/>
      <c r="J36" s="8"/>
      <c r="K36" s="8"/>
      <c r="L36" s="8"/>
      <c r="M36" s="8"/>
      <c r="N36" s="8"/>
      <c r="O36" s="8"/>
      <c r="P36" s="8"/>
      <c r="Q36" s="8"/>
      <c r="R36" s="8"/>
      <c r="S36" s="8"/>
      <c r="T36" s="8"/>
      <c r="U36" s="8"/>
      <c r="V36" s="8"/>
      <c r="W36" s="8"/>
      <c r="X36" s="8"/>
      <c r="Y36" s="8"/>
      <c r="Z36" s="8"/>
    </row>
    <row r="37" spans="1:26">
      <c r="A37" s="8"/>
      <c r="B37" s="30">
        <v>80</v>
      </c>
      <c r="C37" s="29">
        <v>2.2000000000000002</v>
      </c>
      <c r="D37" s="2103"/>
      <c r="E37" s="2106"/>
      <c r="F37" s="8"/>
      <c r="G37" s="8"/>
      <c r="H37" s="11"/>
      <c r="I37" s="8"/>
      <c r="J37" s="8"/>
      <c r="K37" s="8"/>
      <c r="L37" s="8"/>
      <c r="M37" s="8"/>
      <c r="N37" s="8"/>
      <c r="O37" s="8"/>
      <c r="P37" s="8"/>
      <c r="Q37" s="8"/>
      <c r="R37" s="8"/>
      <c r="S37" s="8"/>
      <c r="T37" s="8"/>
      <c r="U37" s="8"/>
      <c r="V37" s="8"/>
      <c r="W37" s="8"/>
      <c r="X37" s="8"/>
      <c r="Y37" s="8"/>
      <c r="Z37" s="8"/>
    </row>
    <row r="38" spans="1:26">
      <c r="A38" s="8"/>
      <c r="B38" s="30">
        <v>79</v>
      </c>
      <c r="C38" s="29">
        <v>2.2999999999999998</v>
      </c>
      <c r="D38" s="2103"/>
      <c r="E38" s="2106"/>
      <c r="F38" s="8"/>
      <c r="G38" s="8"/>
      <c r="H38" s="11"/>
      <c r="I38" s="8"/>
      <c r="J38" s="8"/>
      <c r="K38" s="8"/>
      <c r="L38" s="8"/>
      <c r="M38" s="8"/>
      <c r="N38" s="8"/>
      <c r="O38" s="8"/>
      <c r="P38" s="8"/>
      <c r="Q38" s="8"/>
      <c r="R38" s="8"/>
      <c r="S38" s="8"/>
      <c r="T38" s="8"/>
      <c r="U38" s="8"/>
      <c r="V38" s="8"/>
      <c r="W38" s="8"/>
      <c r="X38" s="8"/>
      <c r="Y38" s="8"/>
      <c r="Z38" s="8"/>
    </row>
    <row r="39" spans="1:26">
      <c r="A39" s="8"/>
      <c r="B39" s="30">
        <v>78</v>
      </c>
      <c r="C39" s="29">
        <v>2.2999999999999998</v>
      </c>
      <c r="D39" s="2103"/>
      <c r="E39" s="2106"/>
      <c r="F39" s="8"/>
      <c r="G39" s="8"/>
      <c r="H39" s="11"/>
      <c r="I39" s="8"/>
      <c r="J39" s="8"/>
      <c r="K39" s="8"/>
      <c r="L39" s="8"/>
      <c r="M39" s="8"/>
      <c r="N39" s="8"/>
      <c r="O39" s="8"/>
      <c r="P39" s="8"/>
      <c r="Q39" s="8"/>
      <c r="R39" s="8"/>
      <c r="S39" s="8"/>
      <c r="T39" s="8"/>
      <c r="U39" s="8"/>
      <c r="V39" s="8"/>
      <c r="W39" s="8"/>
      <c r="X39" s="8"/>
      <c r="Y39" s="8"/>
      <c r="Z39" s="8"/>
    </row>
    <row r="40" spans="1:26">
      <c r="A40" s="8"/>
      <c r="B40" s="30">
        <v>77</v>
      </c>
      <c r="C40" s="29">
        <v>2.4</v>
      </c>
      <c r="D40" s="2103"/>
      <c r="E40" s="2106"/>
      <c r="F40" s="8"/>
      <c r="G40" s="8"/>
      <c r="H40" s="11"/>
      <c r="I40" s="8"/>
      <c r="J40" s="8"/>
      <c r="K40" s="8"/>
      <c r="L40" s="8"/>
      <c r="M40" s="8"/>
      <c r="N40" s="8"/>
      <c r="O40" s="8"/>
      <c r="P40" s="8"/>
      <c r="Q40" s="8"/>
      <c r="R40" s="8"/>
      <c r="S40" s="8"/>
      <c r="T40" s="8"/>
      <c r="U40" s="8"/>
      <c r="V40" s="8"/>
      <c r="W40" s="8"/>
      <c r="X40" s="8"/>
      <c r="Y40" s="8"/>
      <c r="Z40" s="8"/>
    </row>
    <row r="41" spans="1:26" ht="12.75" customHeight="1">
      <c r="A41" s="8"/>
      <c r="B41" s="30">
        <v>76</v>
      </c>
      <c r="C41" s="29">
        <v>2.4</v>
      </c>
      <c r="D41" s="2103"/>
      <c r="E41" s="2106"/>
      <c r="F41" s="8"/>
      <c r="G41" s="8"/>
      <c r="H41" s="11"/>
      <c r="I41" s="8"/>
      <c r="J41" s="8"/>
      <c r="K41" s="8"/>
      <c r="L41" s="8"/>
      <c r="M41" s="8"/>
      <c r="N41" s="8"/>
      <c r="O41" s="8"/>
      <c r="P41" s="8"/>
      <c r="Q41" s="8"/>
      <c r="R41" s="8"/>
      <c r="S41" s="8"/>
      <c r="T41" s="8"/>
      <c r="U41" s="8"/>
      <c r="V41" s="8"/>
      <c r="W41" s="8"/>
      <c r="X41" s="8"/>
      <c r="Y41" s="8"/>
      <c r="Z41" s="8"/>
    </row>
    <row r="42" spans="1:26" ht="12.75" customHeight="1" thickBot="1">
      <c r="A42" s="8"/>
      <c r="B42" s="28">
        <v>75</v>
      </c>
      <c r="C42" s="27">
        <v>2.5</v>
      </c>
      <c r="D42" s="2104"/>
      <c r="E42" s="2107"/>
      <c r="F42" s="8"/>
      <c r="G42" s="8"/>
      <c r="H42" s="11"/>
      <c r="I42" s="8"/>
      <c r="J42" s="8"/>
      <c r="K42" s="8"/>
      <c r="L42" s="8"/>
      <c r="M42" s="8"/>
      <c r="N42" s="8"/>
      <c r="O42" s="8"/>
      <c r="P42" s="8"/>
      <c r="Q42" s="8"/>
      <c r="R42" s="8"/>
      <c r="S42" s="8"/>
      <c r="T42" s="8"/>
      <c r="U42" s="8"/>
      <c r="V42" s="8"/>
      <c r="W42" s="8"/>
      <c r="X42" s="8"/>
      <c r="Y42" s="8"/>
      <c r="Z42" s="8"/>
    </row>
    <row r="43" spans="1:26">
      <c r="A43" s="8"/>
      <c r="B43" s="26">
        <v>74</v>
      </c>
      <c r="C43" s="25">
        <v>2.6</v>
      </c>
      <c r="D43" s="2108" t="s">
        <v>107</v>
      </c>
      <c r="E43" s="2111" t="s">
        <v>106</v>
      </c>
      <c r="F43" s="8"/>
      <c r="G43" s="8"/>
      <c r="H43" s="11"/>
      <c r="I43" s="8"/>
      <c r="J43" s="8"/>
      <c r="K43" s="8"/>
      <c r="L43" s="8"/>
      <c r="M43" s="8"/>
      <c r="N43" s="8"/>
      <c r="O43" s="8"/>
      <c r="P43" s="8"/>
      <c r="Q43" s="8"/>
      <c r="R43" s="8"/>
      <c r="S43" s="8"/>
      <c r="T43" s="8"/>
      <c r="U43" s="8"/>
      <c r="V43" s="8"/>
      <c r="W43" s="8"/>
      <c r="X43" s="8"/>
      <c r="Y43" s="8"/>
      <c r="Z43" s="8"/>
    </row>
    <row r="44" spans="1:26" ht="12.75" customHeight="1">
      <c r="A44" s="8"/>
      <c r="B44" s="26">
        <v>73</v>
      </c>
      <c r="C44" s="25">
        <v>2.6</v>
      </c>
      <c r="D44" s="2109"/>
      <c r="E44" s="2112"/>
      <c r="F44" s="8"/>
      <c r="G44" s="8"/>
      <c r="H44" s="11"/>
      <c r="I44" s="8"/>
      <c r="J44" s="8"/>
      <c r="K44" s="8"/>
      <c r="L44" s="8"/>
      <c r="M44" s="8"/>
      <c r="N44" s="8"/>
      <c r="O44" s="8"/>
      <c r="P44" s="8"/>
      <c r="Q44" s="8"/>
      <c r="R44" s="8"/>
      <c r="S44" s="8"/>
      <c r="T44" s="8"/>
      <c r="U44" s="8"/>
      <c r="V44" s="8"/>
      <c r="W44" s="8"/>
      <c r="X44" s="8"/>
      <c r="Y44" s="8"/>
      <c r="Z44" s="8"/>
    </row>
    <row r="45" spans="1:26" ht="12.75" customHeight="1">
      <c r="A45" s="8"/>
      <c r="B45" s="26">
        <v>72</v>
      </c>
      <c r="C45" s="25">
        <v>2.7</v>
      </c>
      <c r="D45" s="2109"/>
      <c r="E45" s="2112"/>
      <c r="F45" s="8"/>
      <c r="G45" s="8"/>
      <c r="H45" s="11"/>
      <c r="I45" s="8"/>
      <c r="J45" s="8"/>
      <c r="K45" s="8"/>
      <c r="L45" s="8"/>
      <c r="M45" s="8"/>
      <c r="N45" s="8"/>
      <c r="O45" s="8"/>
      <c r="P45" s="8"/>
      <c r="Q45" s="8"/>
      <c r="R45" s="8"/>
      <c r="S45" s="8"/>
      <c r="T45" s="8"/>
      <c r="U45" s="8"/>
      <c r="V45" s="8"/>
      <c r="W45" s="8"/>
      <c r="X45" s="8"/>
      <c r="Y45" s="8"/>
      <c r="Z45" s="8"/>
    </row>
    <row r="46" spans="1:26" ht="12.75" customHeight="1">
      <c r="A46" s="8"/>
      <c r="B46" s="26">
        <v>71</v>
      </c>
      <c r="C46" s="25">
        <v>2.7</v>
      </c>
      <c r="D46" s="2109"/>
      <c r="E46" s="2112"/>
      <c r="F46" s="8"/>
      <c r="G46" s="8"/>
      <c r="H46" s="11"/>
      <c r="I46" s="8"/>
      <c r="J46" s="8"/>
      <c r="K46" s="8"/>
      <c r="L46" s="8"/>
      <c r="M46" s="8"/>
      <c r="N46" s="8"/>
      <c r="O46" s="8"/>
      <c r="P46" s="8"/>
      <c r="Q46" s="8"/>
      <c r="R46" s="8"/>
      <c r="S46" s="8"/>
      <c r="T46" s="8"/>
      <c r="U46" s="8"/>
      <c r="V46" s="8"/>
      <c r="W46" s="8"/>
      <c r="X46" s="8"/>
      <c r="Y46" s="8"/>
      <c r="Z46" s="8"/>
    </row>
    <row r="47" spans="1:26" ht="14.25" customHeight="1">
      <c r="A47" s="8"/>
      <c r="B47" s="26">
        <v>70</v>
      </c>
      <c r="C47" s="25">
        <v>2.8</v>
      </c>
      <c r="D47" s="2109"/>
      <c r="E47" s="2112"/>
      <c r="F47" s="8"/>
      <c r="G47" s="8"/>
      <c r="H47" s="11"/>
      <c r="I47" s="8"/>
      <c r="J47" s="8"/>
      <c r="K47" s="8"/>
      <c r="L47" s="8"/>
      <c r="M47" s="8"/>
      <c r="N47" s="8"/>
      <c r="O47" s="8"/>
      <c r="P47" s="8"/>
      <c r="Q47" s="8"/>
      <c r="R47" s="8"/>
      <c r="S47" s="8"/>
      <c r="T47" s="8"/>
      <c r="U47" s="8"/>
      <c r="V47" s="8"/>
      <c r="W47" s="8"/>
      <c r="X47" s="8"/>
      <c r="Y47" s="8"/>
      <c r="Z47" s="8"/>
    </row>
    <row r="48" spans="1:26">
      <c r="A48" s="8"/>
      <c r="B48" s="26">
        <v>69</v>
      </c>
      <c r="C48" s="25">
        <v>2.9</v>
      </c>
      <c r="D48" s="2109"/>
      <c r="E48" s="2112"/>
      <c r="F48" s="8"/>
      <c r="G48" s="8"/>
      <c r="H48" s="11"/>
      <c r="I48" s="8"/>
      <c r="J48" s="8"/>
      <c r="K48" s="8"/>
      <c r="L48" s="8"/>
      <c r="M48" s="8"/>
      <c r="N48" s="8"/>
      <c r="O48" s="8"/>
      <c r="P48" s="8"/>
      <c r="Q48" s="8"/>
      <c r="R48" s="8"/>
      <c r="S48" s="8"/>
      <c r="T48" s="8"/>
      <c r="U48" s="8"/>
      <c r="V48" s="8"/>
      <c r="W48" s="8"/>
      <c r="X48" s="8"/>
      <c r="Y48" s="8"/>
      <c r="Z48" s="8"/>
    </row>
    <row r="49" spans="1:26" ht="12.75" customHeight="1">
      <c r="A49" s="8"/>
      <c r="B49" s="26">
        <v>68</v>
      </c>
      <c r="C49" s="25">
        <v>2.9</v>
      </c>
      <c r="D49" s="2109"/>
      <c r="E49" s="2112"/>
      <c r="F49" s="8"/>
      <c r="G49" s="8"/>
      <c r="H49" s="11"/>
      <c r="I49" s="8"/>
      <c r="J49" s="8"/>
      <c r="K49" s="8"/>
      <c r="L49" s="8"/>
      <c r="M49" s="8"/>
      <c r="N49" s="8"/>
      <c r="O49" s="8"/>
      <c r="P49" s="8"/>
      <c r="Q49" s="8"/>
      <c r="R49" s="8"/>
      <c r="S49" s="8"/>
      <c r="T49" s="8"/>
      <c r="U49" s="8"/>
      <c r="V49" s="8"/>
      <c r="W49" s="8"/>
      <c r="X49" s="8"/>
      <c r="Y49" s="8"/>
      <c r="Z49" s="8"/>
    </row>
    <row r="50" spans="1:26">
      <c r="A50" s="8"/>
      <c r="B50" s="26">
        <v>67</v>
      </c>
      <c r="C50" s="25">
        <v>3</v>
      </c>
      <c r="D50" s="2109"/>
      <c r="E50" s="2112"/>
      <c r="F50" s="8"/>
      <c r="G50" s="8"/>
      <c r="H50" s="11"/>
      <c r="I50" s="8"/>
      <c r="J50" s="8"/>
      <c r="K50" s="8"/>
      <c r="L50" s="8"/>
      <c r="M50" s="8"/>
      <c r="N50" s="8"/>
      <c r="O50" s="8"/>
      <c r="P50" s="8"/>
      <c r="Q50" s="8"/>
      <c r="R50" s="8"/>
      <c r="S50" s="8"/>
      <c r="T50" s="8"/>
      <c r="U50" s="8"/>
      <c r="V50" s="8"/>
      <c r="W50" s="8"/>
      <c r="X50" s="8"/>
      <c r="Y50" s="8"/>
      <c r="Z50" s="8"/>
    </row>
    <row r="51" spans="1:26">
      <c r="A51" s="8"/>
      <c r="B51" s="26">
        <v>66</v>
      </c>
      <c r="C51" s="25">
        <v>3</v>
      </c>
      <c r="D51" s="2109"/>
      <c r="E51" s="2112"/>
      <c r="F51" s="8"/>
      <c r="G51" s="8"/>
      <c r="H51" s="11"/>
      <c r="I51" s="8"/>
      <c r="J51" s="8"/>
      <c r="K51" s="8"/>
      <c r="L51" s="8"/>
      <c r="M51" s="8"/>
      <c r="N51" s="8"/>
      <c r="O51" s="8"/>
      <c r="P51" s="8"/>
      <c r="Q51" s="8"/>
      <c r="R51" s="8"/>
      <c r="S51" s="8"/>
      <c r="T51" s="8"/>
      <c r="U51" s="8"/>
      <c r="V51" s="8"/>
      <c r="W51" s="8"/>
      <c r="X51" s="8"/>
      <c r="Y51" s="8"/>
      <c r="Z51" s="8"/>
    </row>
    <row r="52" spans="1:26" ht="12.75" customHeight="1">
      <c r="A52" s="8"/>
      <c r="B52" s="26">
        <v>65</v>
      </c>
      <c r="C52" s="25">
        <v>3.1</v>
      </c>
      <c r="D52" s="2109"/>
      <c r="E52" s="2112"/>
      <c r="F52" s="8"/>
      <c r="G52" s="8"/>
      <c r="H52" s="11"/>
      <c r="I52" s="8"/>
      <c r="J52" s="8"/>
      <c r="K52" s="8"/>
      <c r="L52" s="8"/>
      <c r="M52" s="8"/>
      <c r="N52" s="8"/>
      <c r="O52" s="8"/>
      <c r="P52" s="8"/>
      <c r="Q52" s="8"/>
      <c r="R52" s="8"/>
      <c r="S52" s="8"/>
      <c r="T52" s="8"/>
      <c r="U52" s="8"/>
      <c r="V52" s="8"/>
      <c r="W52" s="8"/>
      <c r="X52" s="8"/>
      <c r="Y52" s="8"/>
      <c r="Z52" s="8"/>
    </row>
    <row r="53" spans="1:26">
      <c r="A53" s="8"/>
      <c r="B53" s="26">
        <v>64</v>
      </c>
      <c r="C53" s="25">
        <v>3.2</v>
      </c>
      <c r="D53" s="2109"/>
      <c r="E53" s="2112"/>
      <c r="F53" s="8"/>
      <c r="G53" s="8"/>
      <c r="H53" s="11"/>
      <c r="I53" s="8"/>
      <c r="J53" s="8"/>
      <c r="K53" s="8"/>
      <c r="L53" s="8"/>
      <c r="M53" s="8"/>
      <c r="N53" s="8"/>
      <c r="O53" s="8"/>
      <c r="P53" s="8"/>
      <c r="Q53" s="8"/>
      <c r="R53" s="8"/>
      <c r="S53" s="8"/>
      <c r="T53" s="8"/>
      <c r="U53" s="8"/>
      <c r="V53" s="8"/>
      <c r="W53" s="8"/>
      <c r="X53" s="8"/>
      <c r="Y53" s="8"/>
      <c r="Z53" s="8"/>
    </row>
    <row r="54" spans="1:26">
      <c r="A54" s="8"/>
      <c r="B54" s="26">
        <v>63</v>
      </c>
      <c r="C54" s="25">
        <v>3.2</v>
      </c>
      <c r="D54" s="2109"/>
      <c r="E54" s="2112"/>
      <c r="F54" s="8"/>
      <c r="G54" s="8"/>
      <c r="H54" s="11"/>
      <c r="I54" s="8"/>
      <c r="J54" s="8"/>
      <c r="K54" s="8"/>
      <c r="L54" s="8"/>
      <c r="M54" s="8"/>
      <c r="N54" s="8"/>
      <c r="O54" s="8"/>
      <c r="P54" s="8"/>
      <c r="Q54" s="8"/>
      <c r="R54" s="8"/>
      <c r="S54" s="8"/>
      <c r="T54" s="8"/>
      <c r="U54" s="8"/>
      <c r="V54" s="8"/>
      <c r="W54" s="8"/>
      <c r="X54" s="8"/>
      <c r="Y54" s="8"/>
      <c r="Z54" s="8"/>
    </row>
    <row r="55" spans="1:26">
      <c r="A55" s="8"/>
      <c r="B55" s="26">
        <v>62</v>
      </c>
      <c r="C55" s="25">
        <v>3.3</v>
      </c>
      <c r="D55" s="2109"/>
      <c r="E55" s="2112"/>
      <c r="F55" s="8"/>
      <c r="G55" s="8"/>
      <c r="H55" s="11"/>
      <c r="I55" s="8"/>
      <c r="J55" s="8"/>
      <c r="K55" s="8"/>
      <c r="L55" s="8"/>
      <c r="M55" s="8"/>
      <c r="N55" s="8"/>
      <c r="O55" s="8"/>
      <c r="P55" s="8"/>
      <c r="Q55" s="8"/>
      <c r="R55" s="8"/>
      <c r="S55" s="8"/>
      <c r="T55" s="8"/>
      <c r="U55" s="8"/>
      <c r="V55" s="8"/>
      <c r="W55" s="8"/>
      <c r="X55" s="8"/>
      <c r="Y55" s="8"/>
      <c r="Z55" s="8"/>
    </row>
    <row r="56" spans="1:26">
      <c r="A56" s="8"/>
      <c r="B56" s="26">
        <v>61</v>
      </c>
      <c r="C56" s="25">
        <v>3.3</v>
      </c>
      <c r="D56" s="2109"/>
      <c r="E56" s="2112"/>
      <c r="F56" s="8"/>
      <c r="G56" s="8"/>
      <c r="H56" s="11"/>
      <c r="I56" s="8"/>
      <c r="J56" s="8"/>
      <c r="K56" s="8"/>
      <c r="L56" s="8"/>
      <c r="M56" s="8"/>
      <c r="N56" s="8"/>
      <c r="O56" s="8"/>
      <c r="P56" s="8"/>
      <c r="Q56" s="8"/>
      <c r="R56" s="8"/>
      <c r="S56" s="8"/>
      <c r="T56" s="8"/>
      <c r="U56" s="8"/>
      <c r="V56" s="8"/>
      <c r="W56" s="8"/>
      <c r="X56" s="8"/>
      <c r="Y56" s="8"/>
      <c r="Z56" s="8"/>
    </row>
    <row r="57" spans="1:26" ht="12.75" customHeight="1">
      <c r="A57" s="8"/>
      <c r="B57" s="26">
        <v>60</v>
      </c>
      <c r="C57" s="25">
        <v>3.4</v>
      </c>
      <c r="D57" s="2109"/>
      <c r="E57" s="2112"/>
      <c r="F57" s="8"/>
      <c r="G57" s="8"/>
      <c r="H57" s="11"/>
      <c r="I57" s="8"/>
      <c r="J57" s="8"/>
      <c r="K57" s="8"/>
      <c r="L57" s="8"/>
      <c r="M57" s="8"/>
      <c r="N57" s="8"/>
      <c r="O57" s="8"/>
      <c r="P57" s="8"/>
      <c r="Q57" s="8"/>
      <c r="R57" s="8"/>
      <c r="S57" s="8"/>
      <c r="T57" s="8"/>
      <c r="U57" s="8"/>
      <c r="V57" s="8"/>
      <c r="W57" s="8"/>
      <c r="X57" s="8"/>
      <c r="Y57" s="8"/>
      <c r="Z57" s="8"/>
    </row>
    <row r="58" spans="1:26">
      <c r="A58" s="8"/>
      <c r="B58" s="26">
        <v>59</v>
      </c>
      <c r="C58" s="25">
        <v>3.5</v>
      </c>
      <c r="D58" s="2109"/>
      <c r="E58" s="2112"/>
      <c r="F58" s="8"/>
      <c r="G58" s="8"/>
      <c r="H58" s="11"/>
      <c r="I58" s="8"/>
      <c r="J58" s="8"/>
      <c r="K58" s="8"/>
      <c r="L58" s="8"/>
      <c r="M58" s="8"/>
      <c r="N58" s="8"/>
      <c r="O58" s="8"/>
      <c r="P58" s="8"/>
      <c r="Q58" s="8"/>
      <c r="R58" s="8"/>
      <c r="S58" s="8"/>
      <c r="T58" s="8"/>
      <c r="U58" s="8"/>
      <c r="V58" s="8"/>
      <c r="W58" s="8"/>
      <c r="X58" s="8"/>
      <c r="Y58" s="8"/>
      <c r="Z58" s="8"/>
    </row>
    <row r="59" spans="1:26" ht="13.5" customHeight="1" thickBot="1">
      <c r="A59" s="8"/>
      <c r="B59" s="24">
        <v>58</v>
      </c>
      <c r="C59" s="23">
        <v>3.5</v>
      </c>
      <c r="D59" s="2110"/>
      <c r="E59" s="2113"/>
      <c r="F59" s="8"/>
      <c r="G59" s="8"/>
      <c r="H59" s="11"/>
      <c r="I59" s="8"/>
      <c r="J59" s="8"/>
      <c r="K59" s="8"/>
      <c r="L59" s="8"/>
      <c r="M59" s="8"/>
      <c r="N59" s="8"/>
      <c r="O59" s="8"/>
      <c r="P59" s="8"/>
      <c r="Q59" s="8"/>
      <c r="R59" s="8"/>
      <c r="S59" s="8"/>
      <c r="T59" s="8"/>
      <c r="U59" s="8"/>
      <c r="V59" s="8"/>
      <c r="W59" s="8"/>
      <c r="X59" s="8"/>
      <c r="Y59" s="8"/>
      <c r="Z59" s="8"/>
    </row>
    <row r="60" spans="1:26">
      <c r="A60" s="8"/>
      <c r="B60" s="22">
        <v>57</v>
      </c>
      <c r="C60" s="21">
        <v>3.6</v>
      </c>
      <c r="D60" s="2088" t="s">
        <v>105</v>
      </c>
      <c r="E60" s="2090" t="s">
        <v>104</v>
      </c>
      <c r="F60" s="8"/>
      <c r="G60" s="8"/>
      <c r="H60" s="11"/>
      <c r="I60" s="8"/>
      <c r="J60" s="8"/>
      <c r="K60" s="8"/>
      <c r="L60" s="8"/>
      <c r="M60" s="8"/>
      <c r="N60" s="8"/>
      <c r="O60" s="8"/>
      <c r="P60" s="8"/>
      <c r="Q60" s="8"/>
      <c r="R60" s="8"/>
      <c r="S60" s="8"/>
      <c r="T60" s="8"/>
      <c r="U60" s="8"/>
      <c r="V60" s="8"/>
      <c r="W60" s="8"/>
      <c r="X60" s="8"/>
      <c r="Y60" s="8"/>
      <c r="Z60" s="8"/>
    </row>
    <row r="61" spans="1:26" ht="12.75" customHeight="1">
      <c r="A61" s="8"/>
      <c r="B61" s="22">
        <v>56</v>
      </c>
      <c r="C61" s="21">
        <v>3.6</v>
      </c>
      <c r="D61" s="2088"/>
      <c r="E61" s="2090"/>
      <c r="F61" s="8"/>
      <c r="G61" s="8"/>
      <c r="H61" s="11"/>
      <c r="I61" s="8"/>
      <c r="J61" s="8"/>
      <c r="K61" s="8"/>
      <c r="L61" s="8"/>
      <c r="M61" s="8"/>
      <c r="N61" s="8"/>
      <c r="O61" s="8"/>
      <c r="P61" s="8"/>
      <c r="Q61" s="8"/>
      <c r="R61" s="8"/>
      <c r="S61" s="8"/>
      <c r="T61" s="8"/>
      <c r="U61" s="8"/>
      <c r="V61" s="8"/>
      <c r="W61" s="8"/>
      <c r="X61" s="8"/>
      <c r="Y61" s="8"/>
      <c r="Z61" s="8"/>
    </row>
    <row r="62" spans="1:26" ht="12.75" customHeight="1">
      <c r="A62" s="8"/>
      <c r="B62" s="22">
        <v>55</v>
      </c>
      <c r="C62" s="21">
        <v>3.7</v>
      </c>
      <c r="D62" s="2088"/>
      <c r="E62" s="2090"/>
      <c r="F62" s="8"/>
      <c r="G62" s="8"/>
      <c r="H62" s="11"/>
      <c r="I62" s="8"/>
      <c r="J62" s="8"/>
      <c r="K62" s="8"/>
      <c r="L62" s="8"/>
      <c r="M62" s="8"/>
      <c r="N62" s="8"/>
      <c r="O62" s="8"/>
      <c r="P62" s="8"/>
      <c r="Q62" s="8"/>
      <c r="R62" s="8"/>
      <c r="S62" s="8"/>
      <c r="T62" s="8"/>
      <c r="U62" s="8"/>
      <c r="V62" s="8"/>
      <c r="W62" s="8"/>
      <c r="X62" s="8"/>
      <c r="Y62" s="8"/>
      <c r="Z62" s="8"/>
    </row>
    <row r="63" spans="1:26" ht="12.75" customHeight="1">
      <c r="A63" s="8"/>
      <c r="B63" s="22">
        <v>54</v>
      </c>
      <c r="C63" s="21">
        <v>3.8</v>
      </c>
      <c r="D63" s="2088"/>
      <c r="E63" s="2090"/>
      <c r="F63" s="8"/>
      <c r="G63" s="8"/>
      <c r="H63" s="11"/>
      <c r="I63" s="8"/>
      <c r="J63" s="8"/>
      <c r="K63" s="8"/>
      <c r="L63" s="8"/>
      <c r="M63" s="8"/>
      <c r="N63" s="8"/>
      <c r="O63" s="8"/>
      <c r="P63" s="8"/>
      <c r="Q63" s="8"/>
      <c r="R63" s="8"/>
      <c r="S63" s="8"/>
      <c r="T63" s="8"/>
      <c r="U63" s="8"/>
      <c r="V63" s="8"/>
      <c r="W63" s="8"/>
      <c r="X63" s="8"/>
      <c r="Y63" s="8"/>
      <c r="Z63" s="8"/>
    </row>
    <row r="64" spans="1:26" ht="14.25" customHeight="1">
      <c r="A64" s="8"/>
      <c r="B64" s="22">
        <v>53</v>
      </c>
      <c r="C64" s="21">
        <v>3.8</v>
      </c>
      <c r="D64" s="2088"/>
      <c r="E64" s="2090"/>
      <c r="F64" s="8"/>
      <c r="G64" s="8"/>
      <c r="H64" s="11"/>
      <c r="I64" s="8"/>
      <c r="J64" s="8"/>
      <c r="K64" s="8"/>
      <c r="L64" s="8"/>
      <c r="M64" s="8"/>
      <c r="N64" s="8"/>
      <c r="O64" s="8"/>
      <c r="P64" s="8"/>
      <c r="Q64" s="8"/>
      <c r="R64" s="8"/>
      <c r="S64" s="8"/>
      <c r="T64" s="8"/>
      <c r="U64" s="8"/>
      <c r="V64" s="8"/>
      <c r="W64" s="8"/>
      <c r="X64" s="8"/>
      <c r="Y64" s="8"/>
      <c r="Z64" s="8"/>
    </row>
    <row r="65" spans="1:26">
      <c r="A65" s="8"/>
      <c r="B65" s="22">
        <v>52</v>
      </c>
      <c r="C65" s="21">
        <v>3.9</v>
      </c>
      <c r="D65" s="2088"/>
      <c r="E65" s="2090"/>
      <c r="F65" s="8"/>
      <c r="G65" s="8"/>
      <c r="H65" s="11"/>
      <c r="I65" s="8"/>
      <c r="J65" s="8"/>
      <c r="K65" s="8"/>
      <c r="L65" s="8"/>
      <c r="M65" s="8"/>
      <c r="N65" s="8"/>
      <c r="O65" s="8"/>
      <c r="P65" s="8"/>
      <c r="Q65" s="8"/>
      <c r="R65" s="8"/>
      <c r="S65" s="8"/>
      <c r="T65" s="8"/>
      <c r="U65" s="8"/>
      <c r="V65" s="8"/>
      <c r="W65" s="8"/>
      <c r="X65" s="8"/>
      <c r="Y65" s="8"/>
      <c r="Z65" s="8"/>
    </row>
    <row r="66" spans="1:26">
      <c r="A66" s="8"/>
      <c r="B66" s="22">
        <v>51</v>
      </c>
      <c r="C66" s="21">
        <v>3.9</v>
      </c>
      <c r="D66" s="2088"/>
      <c r="E66" s="2090"/>
      <c r="F66" s="8"/>
      <c r="G66" s="8"/>
      <c r="H66" s="11"/>
      <c r="I66" s="8"/>
      <c r="J66" s="8"/>
      <c r="K66" s="8"/>
      <c r="L66" s="8"/>
      <c r="M66" s="8"/>
      <c r="N66" s="8"/>
      <c r="O66" s="8"/>
      <c r="P66" s="8"/>
      <c r="Q66" s="8"/>
      <c r="R66" s="8"/>
      <c r="S66" s="8"/>
      <c r="T66" s="8"/>
      <c r="U66" s="8"/>
      <c r="V66" s="8"/>
      <c r="W66" s="8"/>
      <c r="X66" s="8"/>
      <c r="Y66" s="8"/>
      <c r="Z66" s="8"/>
    </row>
    <row r="67" spans="1:26" ht="13.5" thickBot="1">
      <c r="A67" s="8"/>
      <c r="B67" s="22">
        <v>50</v>
      </c>
      <c r="C67" s="21">
        <v>4</v>
      </c>
      <c r="D67" s="2089"/>
      <c r="E67" s="2091"/>
      <c r="F67" s="8"/>
      <c r="G67" s="8"/>
      <c r="H67" s="11"/>
      <c r="I67" s="8"/>
      <c r="J67" s="8"/>
      <c r="K67" s="8"/>
      <c r="L67" s="8"/>
      <c r="M67" s="8"/>
      <c r="N67" s="8"/>
      <c r="O67" s="8"/>
      <c r="P67" s="8"/>
      <c r="Q67" s="8"/>
      <c r="R67" s="8"/>
      <c r="S67" s="8"/>
      <c r="T67" s="8"/>
      <c r="U67" s="8"/>
      <c r="V67" s="8"/>
      <c r="W67" s="8"/>
      <c r="X67" s="8"/>
      <c r="Y67" s="8"/>
      <c r="Z67" s="8"/>
    </row>
    <row r="68" spans="1:26" ht="13.5" customHeight="1">
      <c r="A68" s="8"/>
      <c r="B68" s="20">
        <v>49</v>
      </c>
      <c r="C68" s="19">
        <v>5</v>
      </c>
      <c r="D68" s="2092" t="s">
        <v>103</v>
      </c>
      <c r="E68" s="2095" t="s">
        <v>102</v>
      </c>
      <c r="F68" s="8"/>
      <c r="G68" s="8"/>
      <c r="H68" s="11"/>
      <c r="I68" s="8"/>
      <c r="J68" s="8"/>
      <c r="K68" s="8"/>
      <c r="L68" s="8"/>
      <c r="M68" s="8"/>
      <c r="N68" s="8"/>
      <c r="O68" s="8"/>
      <c r="P68" s="8"/>
      <c r="Q68" s="8"/>
      <c r="R68" s="8"/>
      <c r="S68" s="8"/>
      <c r="T68" s="8"/>
      <c r="U68" s="8"/>
      <c r="V68" s="8"/>
      <c r="W68" s="8"/>
      <c r="X68" s="8"/>
      <c r="Y68" s="8"/>
      <c r="Z68" s="8"/>
    </row>
    <row r="69" spans="1:26">
      <c r="A69" s="8"/>
      <c r="B69" s="18">
        <v>48</v>
      </c>
      <c r="C69" s="17">
        <v>5</v>
      </c>
      <c r="D69" s="2093"/>
      <c r="E69" s="2096"/>
      <c r="F69" s="8"/>
      <c r="G69" s="8"/>
      <c r="H69" s="11"/>
      <c r="I69" s="8"/>
      <c r="J69" s="8"/>
      <c r="K69" s="8"/>
      <c r="L69" s="8"/>
      <c r="M69" s="8"/>
      <c r="N69" s="8"/>
      <c r="O69" s="8"/>
      <c r="P69" s="8"/>
      <c r="Q69" s="8"/>
      <c r="R69" s="8"/>
      <c r="S69" s="8"/>
      <c r="T69" s="8"/>
      <c r="U69" s="8"/>
      <c r="V69" s="8"/>
      <c r="W69" s="8"/>
      <c r="X69" s="8"/>
      <c r="Y69" s="8"/>
      <c r="Z69" s="8"/>
    </row>
    <row r="70" spans="1:26" ht="12.75" customHeight="1">
      <c r="A70" s="8"/>
      <c r="B70" s="18">
        <v>47</v>
      </c>
      <c r="C70" s="17">
        <v>5</v>
      </c>
      <c r="D70" s="2093"/>
      <c r="E70" s="2096"/>
      <c r="F70" s="8"/>
      <c r="G70" s="8"/>
      <c r="H70" s="11"/>
      <c r="I70" s="8"/>
      <c r="J70" s="8"/>
      <c r="K70" s="8"/>
      <c r="L70" s="8"/>
      <c r="M70" s="8"/>
      <c r="N70" s="8"/>
      <c r="O70" s="8"/>
      <c r="P70" s="8"/>
      <c r="Q70" s="8"/>
      <c r="R70" s="8"/>
      <c r="S70" s="8"/>
      <c r="T70" s="8"/>
      <c r="U70" s="8"/>
      <c r="V70" s="8"/>
      <c r="W70" s="8"/>
      <c r="X70" s="8"/>
      <c r="Y70" s="8"/>
      <c r="Z70" s="8"/>
    </row>
    <row r="71" spans="1:26" ht="12.75" customHeight="1">
      <c r="A71" s="8"/>
      <c r="B71" s="18">
        <v>46</v>
      </c>
      <c r="C71" s="17">
        <v>5</v>
      </c>
      <c r="D71" s="2093"/>
      <c r="E71" s="2096"/>
      <c r="F71" s="8"/>
      <c r="G71" s="8"/>
      <c r="H71" s="11"/>
      <c r="I71" s="8"/>
      <c r="J71" s="8"/>
      <c r="K71" s="8"/>
      <c r="L71" s="8"/>
      <c r="M71" s="8"/>
      <c r="N71" s="8"/>
      <c r="O71" s="8"/>
      <c r="P71" s="8"/>
      <c r="Q71" s="8"/>
      <c r="R71" s="8"/>
      <c r="S71" s="8"/>
      <c r="T71" s="8"/>
      <c r="U71" s="8"/>
      <c r="V71" s="8"/>
      <c r="W71" s="8"/>
      <c r="X71" s="8"/>
      <c r="Y71" s="8"/>
      <c r="Z71" s="8"/>
    </row>
    <row r="72" spans="1:26">
      <c r="A72" s="8"/>
      <c r="B72" s="18">
        <v>45</v>
      </c>
      <c r="C72" s="17">
        <v>5</v>
      </c>
      <c r="D72" s="2093"/>
      <c r="E72" s="2096"/>
      <c r="F72" s="8"/>
      <c r="G72" s="8"/>
      <c r="H72" s="11"/>
      <c r="I72" s="8"/>
      <c r="J72" s="8"/>
      <c r="K72" s="8"/>
      <c r="L72" s="8"/>
      <c r="M72" s="8"/>
      <c r="N72" s="8"/>
      <c r="O72" s="8"/>
      <c r="P72" s="8"/>
      <c r="Q72" s="8"/>
      <c r="R72" s="8"/>
      <c r="S72" s="8"/>
      <c r="T72" s="8"/>
      <c r="U72" s="8"/>
      <c r="V72" s="8"/>
      <c r="W72" s="8"/>
      <c r="X72" s="8"/>
      <c r="Y72" s="8"/>
      <c r="Z72" s="8"/>
    </row>
    <row r="73" spans="1:26">
      <c r="A73" s="8"/>
      <c r="B73" s="18">
        <v>44</v>
      </c>
      <c r="C73" s="17">
        <v>5</v>
      </c>
      <c r="D73" s="2093"/>
      <c r="E73" s="2096"/>
      <c r="F73" s="8"/>
      <c r="G73" s="8"/>
      <c r="H73" s="11"/>
      <c r="I73" s="8"/>
      <c r="J73" s="8"/>
      <c r="K73" s="8"/>
      <c r="L73" s="8"/>
      <c r="M73" s="8"/>
      <c r="N73" s="8"/>
      <c r="O73" s="8"/>
      <c r="P73" s="8"/>
      <c r="Q73" s="8"/>
      <c r="R73" s="8"/>
      <c r="S73" s="8"/>
      <c r="T73" s="8"/>
      <c r="U73" s="8"/>
      <c r="V73" s="8"/>
      <c r="W73" s="8"/>
      <c r="X73" s="8"/>
      <c r="Y73" s="8"/>
      <c r="Z73" s="8"/>
    </row>
    <row r="74" spans="1:26">
      <c r="A74" s="8"/>
      <c r="B74" s="18">
        <v>43</v>
      </c>
      <c r="C74" s="17">
        <v>5</v>
      </c>
      <c r="D74" s="2093"/>
      <c r="E74" s="2096"/>
      <c r="F74" s="8"/>
      <c r="G74" s="8"/>
      <c r="H74" s="11"/>
      <c r="I74" s="8"/>
      <c r="J74" s="8"/>
      <c r="K74" s="8"/>
      <c r="L74" s="8"/>
      <c r="M74" s="8"/>
      <c r="N74" s="8"/>
      <c r="O74" s="8"/>
      <c r="P74" s="8"/>
      <c r="Q74" s="8"/>
      <c r="R74" s="8"/>
      <c r="S74" s="8"/>
      <c r="T74" s="8"/>
      <c r="U74" s="8"/>
      <c r="V74" s="8"/>
      <c r="W74" s="8"/>
      <c r="X74" s="8"/>
      <c r="Y74" s="8"/>
      <c r="Z74" s="8"/>
    </row>
    <row r="75" spans="1:26">
      <c r="A75" s="8"/>
      <c r="B75" s="18">
        <v>42</v>
      </c>
      <c r="C75" s="17">
        <v>5</v>
      </c>
      <c r="D75" s="2093"/>
      <c r="E75" s="2096"/>
      <c r="F75" s="8"/>
      <c r="G75" s="8"/>
      <c r="H75" s="11"/>
      <c r="I75" s="8"/>
      <c r="J75" s="8"/>
      <c r="K75" s="8"/>
      <c r="L75" s="8"/>
      <c r="M75" s="8"/>
      <c r="N75" s="8"/>
      <c r="O75" s="8"/>
      <c r="P75" s="8"/>
      <c r="Q75" s="8"/>
      <c r="R75" s="8"/>
      <c r="S75" s="8"/>
      <c r="T75" s="8"/>
      <c r="U75" s="8"/>
      <c r="V75" s="8"/>
      <c r="W75" s="8"/>
      <c r="X75" s="8"/>
      <c r="Y75" s="8"/>
      <c r="Z75" s="8"/>
    </row>
    <row r="76" spans="1:26">
      <c r="A76" s="8"/>
      <c r="B76" s="18">
        <v>41</v>
      </c>
      <c r="C76" s="17">
        <v>5</v>
      </c>
      <c r="D76" s="2093"/>
      <c r="E76" s="2096"/>
      <c r="F76" s="8"/>
      <c r="G76" s="8"/>
      <c r="H76" s="11"/>
      <c r="I76" s="8"/>
      <c r="J76" s="8"/>
      <c r="K76" s="8"/>
      <c r="L76" s="8"/>
      <c r="M76" s="8"/>
      <c r="N76" s="8"/>
      <c r="O76" s="8"/>
      <c r="P76" s="8"/>
      <c r="Q76" s="8"/>
      <c r="R76" s="8"/>
      <c r="S76" s="8"/>
      <c r="T76" s="8"/>
      <c r="U76" s="8"/>
      <c r="V76" s="8"/>
      <c r="W76" s="8"/>
      <c r="X76" s="8"/>
      <c r="Y76" s="8"/>
      <c r="Z76" s="8"/>
    </row>
    <row r="77" spans="1:26">
      <c r="A77" s="8"/>
      <c r="B77" s="18">
        <v>40</v>
      </c>
      <c r="C77" s="17">
        <v>5</v>
      </c>
      <c r="D77" s="2093"/>
      <c r="E77" s="2096"/>
      <c r="F77" s="8"/>
      <c r="G77" s="8"/>
      <c r="H77" s="11"/>
      <c r="I77" s="8"/>
      <c r="J77" s="8"/>
      <c r="K77" s="8"/>
      <c r="L77" s="8"/>
      <c r="M77" s="8"/>
      <c r="N77" s="8"/>
      <c r="O77" s="8"/>
      <c r="P77" s="8"/>
      <c r="Q77" s="8"/>
      <c r="R77" s="8"/>
      <c r="S77" s="8"/>
      <c r="T77" s="8"/>
      <c r="U77" s="8"/>
      <c r="V77" s="8"/>
      <c r="W77" s="8"/>
      <c r="X77" s="8"/>
      <c r="Y77" s="8"/>
      <c r="Z77" s="8"/>
    </row>
    <row r="78" spans="1:26">
      <c r="A78" s="8"/>
      <c r="B78" s="18">
        <v>39</v>
      </c>
      <c r="C78" s="17">
        <v>5</v>
      </c>
      <c r="D78" s="2093"/>
      <c r="E78" s="2096"/>
      <c r="F78" s="8"/>
      <c r="G78" s="8"/>
      <c r="H78" s="11"/>
      <c r="I78" s="8"/>
      <c r="J78" s="8"/>
      <c r="K78" s="8"/>
      <c r="L78" s="8"/>
      <c r="M78" s="8"/>
      <c r="N78" s="8"/>
      <c r="O78" s="8"/>
      <c r="P78" s="8"/>
      <c r="Q78" s="8"/>
      <c r="R78" s="8"/>
      <c r="S78" s="8"/>
      <c r="T78" s="8"/>
      <c r="U78" s="8"/>
      <c r="V78" s="8"/>
      <c r="W78" s="8"/>
      <c r="X78" s="8"/>
      <c r="Y78" s="8"/>
      <c r="Z78" s="8"/>
    </row>
    <row r="79" spans="1:26">
      <c r="A79" s="8"/>
      <c r="B79" s="18">
        <v>38</v>
      </c>
      <c r="C79" s="17">
        <v>5</v>
      </c>
      <c r="D79" s="2093"/>
      <c r="E79" s="2096"/>
      <c r="F79" s="8"/>
      <c r="G79" s="8"/>
      <c r="H79" s="11"/>
      <c r="I79" s="8"/>
      <c r="J79" s="8"/>
      <c r="K79" s="8"/>
      <c r="L79" s="8"/>
      <c r="M79" s="8"/>
      <c r="N79" s="8"/>
      <c r="O79" s="8"/>
      <c r="P79" s="8"/>
      <c r="Q79" s="8"/>
      <c r="R79" s="8"/>
      <c r="S79" s="8"/>
      <c r="T79" s="8"/>
      <c r="U79" s="8"/>
      <c r="V79" s="8"/>
      <c r="W79" s="8"/>
      <c r="X79" s="8"/>
      <c r="Y79" s="8"/>
      <c r="Z79" s="8"/>
    </row>
    <row r="80" spans="1:26">
      <c r="A80" s="8"/>
      <c r="B80" s="18">
        <v>37</v>
      </c>
      <c r="C80" s="17">
        <v>5</v>
      </c>
      <c r="D80" s="2093"/>
      <c r="E80" s="2096"/>
      <c r="F80" s="8"/>
      <c r="G80" s="8"/>
      <c r="H80" s="11"/>
      <c r="I80" s="8"/>
      <c r="J80" s="8"/>
      <c r="K80" s="8"/>
      <c r="L80" s="8"/>
      <c r="M80" s="8"/>
      <c r="N80" s="8"/>
      <c r="O80" s="8"/>
      <c r="P80" s="8"/>
      <c r="Q80" s="8"/>
      <c r="R80" s="8"/>
      <c r="S80" s="8"/>
      <c r="T80" s="8"/>
      <c r="U80" s="8"/>
      <c r="V80" s="8"/>
      <c r="W80" s="8"/>
      <c r="X80" s="8"/>
      <c r="Y80" s="8"/>
      <c r="Z80" s="8"/>
    </row>
    <row r="81" spans="1:26">
      <c r="A81" s="8"/>
      <c r="B81" s="18">
        <v>36</v>
      </c>
      <c r="C81" s="17">
        <v>5</v>
      </c>
      <c r="D81" s="2093"/>
      <c r="E81" s="2096"/>
      <c r="F81" s="8"/>
      <c r="G81" s="8"/>
      <c r="H81" s="11"/>
      <c r="I81" s="8"/>
      <c r="J81" s="8"/>
      <c r="K81" s="8"/>
      <c r="L81" s="8"/>
      <c r="M81" s="8"/>
      <c r="N81" s="8"/>
      <c r="O81" s="8"/>
      <c r="P81" s="8"/>
      <c r="Q81" s="8"/>
      <c r="R81" s="8"/>
      <c r="S81" s="8"/>
      <c r="T81" s="8"/>
      <c r="U81" s="8"/>
      <c r="V81" s="8"/>
      <c r="W81" s="8"/>
      <c r="X81" s="8"/>
      <c r="Y81" s="8"/>
      <c r="Z81" s="8"/>
    </row>
    <row r="82" spans="1:26">
      <c r="A82" s="8"/>
      <c r="B82" s="18">
        <v>35</v>
      </c>
      <c r="C82" s="17">
        <v>5</v>
      </c>
      <c r="D82" s="2093"/>
      <c r="E82" s="2096"/>
      <c r="F82" s="8"/>
      <c r="G82" s="8"/>
      <c r="H82" s="11"/>
      <c r="I82" s="8"/>
      <c r="J82" s="8"/>
      <c r="K82" s="8"/>
      <c r="L82" s="8"/>
      <c r="M82" s="8"/>
      <c r="N82" s="8"/>
      <c r="O82" s="8"/>
      <c r="P82" s="8"/>
      <c r="Q82" s="8"/>
      <c r="R82" s="8"/>
      <c r="S82" s="8"/>
      <c r="T82" s="8"/>
      <c r="U82" s="8"/>
      <c r="V82" s="8"/>
      <c r="W82" s="8"/>
      <c r="X82" s="8"/>
      <c r="Y82" s="8"/>
      <c r="Z82" s="8"/>
    </row>
    <row r="83" spans="1:26">
      <c r="A83" s="8"/>
      <c r="B83" s="18">
        <v>34</v>
      </c>
      <c r="C83" s="17">
        <v>5</v>
      </c>
      <c r="D83" s="2093"/>
      <c r="E83" s="2096"/>
      <c r="F83" s="8"/>
      <c r="G83" s="8"/>
      <c r="H83" s="11"/>
      <c r="I83" s="8"/>
      <c r="J83" s="8"/>
      <c r="K83" s="8"/>
      <c r="L83" s="8"/>
      <c r="M83" s="8"/>
      <c r="N83" s="8"/>
      <c r="O83" s="8"/>
      <c r="P83" s="8"/>
      <c r="Q83" s="8"/>
      <c r="R83" s="8"/>
      <c r="S83" s="8"/>
      <c r="T83" s="8"/>
      <c r="U83" s="8"/>
      <c r="V83" s="8"/>
      <c r="W83" s="8"/>
      <c r="X83" s="8"/>
      <c r="Y83" s="8"/>
      <c r="Z83" s="8"/>
    </row>
    <row r="84" spans="1:26">
      <c r="A84" s="8"/>
      <c r="B84" s="18">
        <v>33</v>
      </c>
      <c r="C84" s="17">
        <v>5</v>
      </c>
      <c r="D84" s="2093"/>
      <c r="E84" s="2096"/>
      <c r="F84" s="8"/>
      <c r="G84" s="8"/>
      <c r="H84" s="11"/>
      <c r="I84" s="8"/>
      <c r="J84" s="8"/>
      <c r="K84" s="8"/>
      <c r="L84" s="8"/>
      <c r="M84" s="8"/>
      <c r="N84" s="8"/>
      <c r="O84" s="8"/>
      <c r="P84" s="8"/>
      <c r="Q84" s="8"/>
      <c r="R84" s="8"/>
      <c r="S84" s="8"/>
      <c r="T84" s="8"/>
      <c r="U84" s="8"/>
      <c r="V84" s="8"/>
      <c r="W84" s="8"/>
      <c r="X84" s="8"/>
      <c r="Y84" s="8"/>
      <c r="Z84" s="8"/>
    </row>
    <row r="85" spans="1:26">
      <c r="A85" s="8"/>
      <c r="B85" s="18">
        <v>32</v>
      </c>
      <c r="C85" s="17">
        <v>5</v>
      </c>
      <c r="D85" s="2093"/>
      <c r="E85" s="2096"/>
      <c r="F85" s="8"/>
      <c r="G85" s="8"/>
      <c r="H85" s="11"/>
      <c r="I85" s="8"/>
      <c r="J85" s="8"/>
      <c r="K85" s="8"/>
      <c r="L85" s="8"/>
      <c r="M85" s="8"/>
      <c r="N85" s="8"/>
      <c r="O85" s="8"/>
      <c r="P85" s="8"/>
      <c r="Q85" s="8"/>
      <c r="R85" s="8"/>
      <c r="S85" s="8"/>
      <c r="T85" s="8"/>
      <c r="U85" s="8"/>
      <c r="V85" s="8"/>
      <c r="W85" s="8"/>
      <c r="X85" s="8"/>
      <c r="Y85" s="8"/>
      <c r="Z85" s="8"/>
    </row>
    <row r="86" spans="1:26">
      <c r="A86" s="8"/>
      <c r="B86" s="18">
        <v>31</v>
      </c>
      <c r="C86" s="17">
        <v>5</v>
      </c>
      <c r="D86" s="2093"/>
      <c r="E86" s="2096"/>
      <c r="F86" s="8"/>
      <c r="G86" s="8"/>
      <c r="H86" s="11"/>
      <c r="I86" s="8"/>
      <c r="J86" s="8"/>
      <c r="K86" s="8"/>
      <c r="L86" s="8"/>
      <c r="M86" s="8"/>
      <c r="N86" s="8"/>
      <c r="O86" s="8"/>
      <c r="P86" s="8"/>
      <c r="Q86" s="8"/>
      <c r="R86" s="8"/>
      <c r="S86" s="8"/>
      <c r="T86" s="8"/>
      <c r="U86" s="8"/>
      <c r="V86" s="8"/>
      <c r="W86" s="8"/>
      <c r="X86" s="8"/>
      <c r="Y86" s="8"/>
      <c r="Z86" s="8"/>
    </row>
    <row r="87" spans="1:26">
      <c r="A87" s="8"/>
      <c r="B87" s="18">
        <v>30</v>
      </c>
      <c r="C87" s="17">
        <v>5</v>
      </c>
      <c r="D87" s="2093"/>
      <c r="E87" s="2096"/>
      <c r="F87" s="8"/>
      <c r="G87" s="8"/>
      <c r="H87" s="11"/>
      <c r="I87" s="8"/>
      <c r="J87" s="8"/>
      <c r="K87" s="8"/>
      <c r="L87" s="8"/>
      <c r="M87" s="8"/>
      <c r="N87" s="8"/>
      <c r="O87" s="8"/>
      <c r="P87" s="8"/>
      <c r="Q87" s="8"/>
      <c r="R87" s="8"/>
      <c r="S87" s="8"/>
      <c r="T87" s="8"/>
      <c r="U87" s="8"/>
      <c r="V87" s="8"/>
      <c r="W87" s="8"/>
      <c r="X87" s="8"/>
      <c r="Y87" s="8"/>
      <c r="Z87" s="8"/>
    </row>
    <row r="88" spans="1:26">
      <c r="A88" s="8"/>
      <c r="B88" s="18">
        <v>29</v>
      </c>
      <c r="C88" s="17">
        <v>5</v>
      </c>
      <c r="D88" s="2093"/>
      <c r="E88" s="2096"/>
      <c r="F88" s="8"/>
      <c r="G88" s="8"/>
      <c r="H88" s="11"/>
      <c r="I88" s="8"/>
      <c r="J88" s="8"/>
      <c r="K88" s="8"/>
      <c r="L88" s="8"/>
      <c r="M88" s="8"/>
      <c r="N88" s="8"/>
      <c r="O88" s="8"/>
      <c r="P88" s="8"/>
      <c r="Q88" s="8"/>
      <c r="R88" s="8"/>
      <c r="S88" s="8"/>
      <c r="T88" s="8"/>
      <c r="U88" s="8"/>
      <c r="V88" s="8"/>
      <c r="W88" s="8"/>
      <c r="X88" s="8"/>
      <c r="Y88" s="8"/>
      <c r="Z88" s="8"/>
    </row>
    <row r="89" spans="1:26">
      <c r="A89" s="8"/>
      <c r="B89" s="18">
        <v>28</v>
      </c>
      <c r="C89" s="17">
        <v>5</v>
      </c>
      <c r="D89" s="2093"/>
      <c r="E89" s="2096"/>
      <c r="F89" s="8"/>
      <c r="G89" s="8"/>
      <c r="H89" s="11"/>
      <c r="I89" s="8"/>
      <c r="J89" s="8"/>
      <c r="K89" s="8"/>
      <c r="L89" s="8"/>
      <c r="M89" s="8"/>
      <c r="N89" s="8"/>
      <c r="O89" s="8"/>
      <c r="P89" s="8"/>
      <c r="Q89" s="8"/>
      <c r="R89" s="8"/>
      <c r="S89" s="8"/>
      <c r="T89" s="8"/>
      <c r="U89" s="8"/>
      <c r="V89" s="8"/>
      <c r="W89" s="8"/>
      <c r="X89" s="8"/>
      <c r="Y89" s="8"/>
      <c r="Z89" s="8"/>
    </row>
    <row r="90" spans="1:26">
      <c r="A90" s="8"/>
      <c r="B90" s="18">
        <v>27</v>
      </c>
      <c r="C90" s="17">
        <v>5</v>
      </c>
      <c r="D90" s="2093"/>
      <c r="E90" s="2096"/>
      <c r="F90" s="8"/>
      <c r="G90" s="8"/>
      <c r="H90" s="11"/>
      <c r="I90" s="8"/>
      <c r="J90" s="8"/>
      <c r="K90" s="8"/>
      <c r="L90" s="8"/>
      <c r="M90" s="8"/>
      <c r="N90" s="8"/>
      <c r="O90" s="8"/>
      <c r="P90" s="8"/>
      <c r="Q90" s="8"/>
      <c r="R90" s="8"/>
      <c r="S90" s="8"/>
      <c r="T90" s="8"/>
      <c r="U90" s="8"/>
      <c r="V90" s="8"/>
      <c r="W90" s="8"/>
      <c r="X90" s="8"/>
      <c r="Y90" s="8"/>
      <c r="Z90" s="8"/>
    </row>
    <row r="91" spans="1:26">
      <c r="A91" s="8"/>
      <c r="B91" s="18">
        <v>26</v>
      </c>
      <c r="C91" s="17">
        <v>5</v>
      </c>
      <c r="D91" s="2093"/>
      <c r="E91" s="2096"/>
      <c r="F91" s="8"/>
      <c r="G91" s="8"/>
      <c r="H91" s="11"/>
      <c r="I91" s="8"/>
      <c r="J91" s="8"/>
      <c r="K91" s="8"/>
      <c r="L91" s="8"/>
      <c r="M91" s="8"/>
      <c r="N91" s="8"/>
      <c r="O91" s="8"/>
      <c r="P91" s="8"/>
      <c r="Q91" s="8"/>
      <c r="R91" s="8"/>
      <c r="S91" s="8"/>
      <c r="T91" s="8"/>
      <c r="U91" s="8"/>
      <c r="V91" s="8"/>
      <c r="W91" s="8"/>
      <c r="X91" s="8"/>
      <c r="Y91" s="8"/>
      <c r="Z91" s="8"/>
    </row>
    <row r="92" spans="1:26">
      <c r="A92" s="8"/>
      <c r="B92" s="18">
        <v>25</v>
      </c>
      <c r="C92" s="17">
        <v>5</v>
      </c>
      <c r="D92" s="2093"/>
      <c r="E92" s="2096"/>
      <c r="F92" s="8"/>
      <c r="G92" s="8"/>
      <c r="H92" s="11"/>
      <c r="I92" s="8"/>
      <c r="J92" s="8"/>
      <c r="K92" s="8"/>
      <c r="L92" s="8"/>
      <c r="M92" s="8"/>
      <c r="N92" s="8"/>
      <c r="O92" s="8"/>
      <c r="P92" s="8"/>
      <c r="Q92" s="8"/>
      <c r="R92" s="8"/>
      <c r="S92" s="8"/>
      <c r="T92" s="8"/>
      <c r="U92" s="8"/>
      <c r="V92" s="8"/>
      <c r="W92" s="8"/>
      <c r="X92" s="8"/>
      <c r="Y92" s="8"/>
      <c r="Z92" s="8"/>
    </row>
    <row r="93" spans="1:26">
      <c r="A93" s="8"/>
      <c r="B93" s="18">
        <v>24</v>
      </c>
      <c r="C93" s="17">
        <v>5</v>
      </c>
      <c r="D93" s="2093"/>
      <c r="E93" s="2096"/>
      <c r="F93" s="8"/>
      <c r="G93" s="8"/>
      <c r="H93" s="11"/>
      <c r="I93" s="8"/>
      <c r="J93" s="8"/>
      <c r="K93" s="8"/>
      <c r="L93" s="8"/>
      <c r="M93" s="8"/>
      <c r="N93" s="8"/>
      <c r="O93" s="8"/>
      <c r="P93" s="8"/>
      <c r="Q93" s="8"/>
      <c r="R93" s="8"/>
      <c r="S93" s="8"/>
      <c r="T93" s="8"/>
      <c r="U93" s="8"/>
      <c r="V93" s="8"/>
      <c r="W93" s="8"/>
      <c r="X93" s="8"/>
      <c r="Y93" s="8"/>
      <c r="Z93" s="8"/>
    </row>
    <row r="94" spans="1:26">
      <c r="A94" s="8"/>
      <c r="B94" s="18">
        <v>23</v>
      </c>
      <c r="C94" s="17">
        <v>5</v>
      </c>
      <c r="D94" s="2093"/>
      <c r="E94" s="2096"/>
      <c r="F94" s="8"/>
      <c r="G94" s="8"/>
      <c r="H94" s="11"/>
      <c r="I94" s="8"/>
      <c r="J94" s="8"/>
      <c r="K94" s="8"/>
      <c r="L94" s="8"/>
      <c r="M94" s="8"/>
      <c r="N94" s="8"/>
      <c r="O94" s="8"/>
      <c r="P94" s="8"/>
      <c r="Q94" s="8"/>
      <c r="R94" s="8"/>
      <c r="S94" s="8"/>
      <c r="T94" s="8"/>
      <c r="U94" s="8"/>
      <c r="V94" s="8"/>
      <c r="W94" s="8"/>
      <c r="X94" s="8"/>
      <c r="Y94" s="8"/>
      <c r="Z94" s="8"/>
    </row>
    <row r="95" spans="1:26">
      <c r="A95" s="8"/>
      <c r="B95" s="18">
        <v>22</v>
      </c>
      <c r="C95" s="17">
        <v>5</v>
      </c>
      <c r="D95" s="2093"/>
      <c r="E95" s="2096"/>
      <c r="F95" s="8"/>
      <c r="G95" s="8"/>
      <c r="H95" s="11"/>
      <c r="I95" s="8"/>
      <c r="J95" s="8"/>
      <c r="K95" s="8"/>
      <c r="L95" s="8"/>
      <c r="M95" s="8"/>
      <c r="N95" s="8"/>
      <c r="O95" s="8"/>
      <c r="P95" s="8"/>
      <c r="Q95" s="8"/>
      <c r="R95" s="8"/>
      <c r="S95" s="8"/>
      <c r="T95" s="8"/>
      <c r="U95" s="8"/>
      <c r="V95" s="8"/>
      <c r="W95" s="8"/>
      <c r="X95" s="8"/>
      <c r="Y95" s="8"/>
      <c r="Z95" s="8"/>
    </row>
    <row r="96" spans="1:26">
      <c r="A96" s="8"/>
      <c r="B96" s="18">
        <v>21</v>
      </c>
      <c r="C96" s="17">
        <v>5</v>
      </c>
      <c r="D96" s="2093"/>
      <c r="E96" s="2096"/>
      <c r="F96" s="8"/>
      <c r="G96" s="8"/>
      <c r="H96" s="11"/>
      <c r="I96" s="8"/>
      <c r="J96" s="8"/>
      <c r="K96" s="8"/>
      <c r="L96" s="8"/>
      <c r="M96" s="8"/>
      <c r="N96" s="8"/>
      <c r="O96" s="8"/>
      <c r="P96" s="8"/>
      <c r="Q96" s="8"/>
      <c r="R96" s="8"/>
      <c r="S96" s="8"/>
      <c r="T96" s="8"/>
      <c r="U96" s="8"/>
      <c r="V96" s="8"/>
      <c r="W96" s="8"/>
      <c r="X96" s="8"/>
      <c r="Y96" s="8"/>
      <c r="Z96" s="8"/>
    </row>
    <row r="97" spans="1:26">
      <c r="A97" s="8"/>
      <c r="B97" s="18">
        <v>20</v>
      </c>
      <c r="C97" s="17">
        <v>5</v>
      </c>
      <c r="D97" s="2093"/>
      <c r="E97" s="2096"/>
      <c r="F97" s="8"/>
      <c r="G97" s="8"/>
      <c r="H97" s="11"/>
      <c r="I97" s="8"/>
      <c r="J97" s="8"/>
      <c r="K97" s="8"/>
      <c r="L97" s="8"/>
      <c r="M97" s="8"/>
      <c r="N97" s="8"/>
      <c r="O97" s="8"/>
      <c r="P97" s="8"/>
      <c r="Q97" s="8"/>
      <c r="R97" s="8"/>
      <c r="S97" s="8"/>
      <c r="T97" s="8"/>
      <c r="U97" s="8"/>
      <c r="V97" s="8"/>
      <c r="W97" s="8"/>
      <c r="X97" s="8"/>
      <c r="Y97" s="8"/>
      <c r="Z97" s="8"/>
    </row>
    <row r="98" spans="1:26">
      <c r="A98" s="8"/>
      <c r="B98" s="18">
        <v>19</v>
      </c>
      <c r="C98" s="17">
        <v>5</v>
      </c>
      <c r="D98" s="2093"/>
      <c r="E98" s="2096"/>
      <c r="F98" s="8"/>
      <c r="G98" s="8"/>
      <c r="H98" s="11"/>
      <c r="I98" s="8"/>
      <c r="J98" s="8"/>
      <c r="K98" s="8"/>
      <c r="L98" s="8"/>
      <c r="M98" s="8"/>
      <c r="N98" s="8"/>
      <c r="O98" s="8"/>
      <c r="P98" s="8"/>
      <c r="Q98" s="8"/>
      <c r="R98" s="8"/>
      <c r="S98" s="8"/>
      <c r="T98" s="8"/>
      <c r="U98" s="8"/>
      <c r="V98" s="8"/>
      <c r="W98" s="8"/>
      <c r="X98" s="8"/>
      <c r="Y98" s="8"/>
      <c r="Z98" s="8"/>
    </row>
    <row r="99" spans="1:26">
      <c r="A99" s="8"/>
      <c r="B99" s="18">
        <v>18</v>
      </c>
      <c r="C99" s="17">
        <v>5</v>
      </c>
      <c r="D99" s="2093"/>
      <c r="E99" s="2096"/>
      <c r="F99" s="8"/>
      <c r="G99" s="8"/>
      <c r="H99" s="11"/>
      <c r="I99" s="8"/>
      <c r="J99" s="8"/>
      <c r="K99" s="8"/>
      <c r="L99" s="8"/>
      <c r="M99" s="8"/>
      <c r="N99" s="8"/>
      <c r="O99" s="8"/>
      <c r="P99" s="8"/>
      <c r="Q99" s="8"/>
      <c r="R99" s="8"/>
      <c r="S99" s="8"/>
      <c r="T99" s="8"/>
      <c r="U99" s="8"/>
      <c r="V99" s="8"/>
      <c r="W99" s="8"/>
      <c r="X99" s="8"/>
      <c r="Y99" s="8"/>
      <c r="Z99" s="8"/>
    </row>
    <row r="100" spans="1:26">
      <c r="A100" s="8"/>
      <c r="B100" s="18">
        <v>17</v>
      </c>
      <c r="C100" s="17">
        <v>5</v>
      </c>
      <c r="D100" s="2093"/>
      <c r="E100" s="2096"/>
      <c r="F100" s="8"/>
      <c r="G100" s="8"/>
      <c r="H100" s="11"/>
      <c r="I100" s="8"/>
      <c r="J100" s="8"/>
      <c r="K100" s="8"/>
      <c r="L100" s="8"/>
      <c r="M100" s="8"/>
      <c r="N100" s="8"/>
      <c r="O100" s="8"/>
      <c r="P100" s="8"/>
      <c r="Q100" s="8"/>
      <c r="R100" s="8"/>
      <c r="S100" s="8"/>
      <c r="T100" s="8"/>
      <c r="U100" s="8"/>
      <c r="V100" s="8"/>
      <c r="W100" s="8"/>
      <c r="X100" s="8"/>
      <c r="Y100" s="8"/>
      <c r="Z100" s="8"/>
    </row>
    <row r="101" spans="1:26">
      <c r="A101" s="8"/>
      <c r="B101" s="18">
        <v>16</v>
      </c>
      <c r="C101" s="17">
        <v>5</v>
      </c>
      <c r="D101" s="2093"/>
      <c r="E101" s="2096"/>
      <c r="F101" s="8"/>
      <c r="G101" s="8"/>
      <c r="H101" s="11"/>
      <c r="I101" s="8"/>
      <c r="J101" s="8"/>
      <c r="K101" s="8"/>
      <c r="L101" s="8"/>
      <c r="M101" s="8"/>
      <c r="N101" s="8"/>
      <c r="O101" s="8"/>
      <c r="P101" s="8"/>
      <c r="Q101" s="8"/>
      <c r="R101" s="8"/>
      <c r="S101" s="8"/>
      <c r="T101" s="8"/>
      <c r="U101" s="8"/>
      <c r="V101" s="8"/>
      <c r="W101" s="8"/>
      <c r="X101" s="8"/>
      <c r="Y101" s="8"/>
      <c r="Z101" s="8"/>
    </row>
    <row r="102" spans="1:26">
      <c r="A102" s="8"/>
      <c r="B102" s="18">
        <v>15</v>
      </c>
      <c r="C102" s="17">
        <v>5</v>
      </c>
      <c r="D102" s="2093"/>
      <c r="E102" s="2096"/>
      <c r="F102" s="8"/>
      <c r="G102" s="8"/>
      <c r="H102" s="11"/>
      <c r="I102" s="8"/>
      <c r="J102" s="8"/>
      <c r="K102" s="8"/>
      <c r="L102" s="11"/>
      <c r="M102" s="8"/>
      <c r="N102" s="8"/>
      <c r="O102" s="8"/>
      <c r="P102" s="8"/>
      <c r="Q102" s="8"/>
      <c r="R102" s="8"/>
      <c r="S102" s="8"/>
      <c r="T102" s="8"/>
      <c r="U102" s="8"/>
      <c r="V102" s="8"/>
      <c r="W102" s="8"/>
      <c r="X102" s="8"/>
      <c r="Y102" s="8"/>
      <c r="Z102" s="8"/>
    </row>
    <row r="103" spans="1:26">
      <c r="A103" s="8"/>
      <c r="B103" s="18">
        <v>14</v>
      </c>
      <c r="C103" s="17">
        <v>5</v>
      </c>
      <c r="D103" s="2093"/>
      <c r="E103" s="2096"/>
      <c r="F103" s="8"/>
      <c r="G103" s="8"/>
      <c r="H103" s="11"/>
      <c r="I103" s="8"/>
      <c r="J103" s="8"/>
      <c r="K103" s="8"/>
      <c r="L103" s="11"/>
      <c r="M103" s="8"/>
      <c r="N103" s="8"/>
      <c r="O103" s="8"/>
      <c r="P103" s="8"/>
      <c r="Q103" s="8"/>
      <c r="R103" s="8"/>
      <c r="S103" s="8"/>
      <c r="T103" s="8"/>
      <c r="U103" s="8"/>
      <c r="V103" s="8"/>
      <c r="W103" s="8"/>
      <c r="X103" s="8"/>
      <c r="Y103" s="8"/>
      <c r="Z103" s="8"/>
    </row>
    <row r="104" spans="1:26">
      <c r="A104" s="8"/>
      <c r="B104" s="18">
        <v>13</v>
      </c>
      <c r="C104" s="17">
        <v>5</v>
      </c>
      <c r="D104" s="2093"/>
      <c r="E104" s="2096"/>
      <c r="F104" s="8"/>
      <c r="G104" s="8"/>
      <c r="H104" s="11"/>
      <c r="I104" s="8"/>
      <c r="J104" s="8"/>
      <c r="K104" s="8"/>
      <c r="L104" s="11"/>
      <c r="M104" s="8"/>
      <c r="N104" s="8"/>
      <c r="O104" s="8"/>
      <c r="P104" s="8"/>
      <c r="Q104" s="8"/>
      <c r="R104" s="8"/>
      <c r="S104" s="8"/>
      <c r="T104" s="8"/>
      <c r="U104" s="8"/>
      <c r="V104" s="8"/>
      <c r="W104" s="8"/>
      <c r="X104" s="8"/>
      <c r="Y104" s="8"/>
      <c r="Z104" s="8"/>
    </row>
    <row r="105" spans="1:26">
      <c r="A105" s="8"/>
      <c r="B105" s="18">
        <v>12</v>
      </c>
      <c r="C105" s="17">
        <v>5</v>
      </c>
      <c r="D105" s="2093"/>
      <c r="E105" s="2096"/>
      <c r="F105" s="8"/>
      <c r="G105" s="8"/>
      <c r="H105" s="11"/>
      <c r="I105" s="8"/>
      <c r="J105" s="8"/>
      <c r="K105" s="8"/>
      <c r="L105" s="11"/>
      <c r="M105" s="8"/>
      <c r="N105" s="8"/>
      <c r="O105" s="8"/>
      <c r="P105" s="8"/>
      <c r="Q105" s="8"/>
      <c r="R105" s="8"/>
      <c r="S105" s="8"/>
      <c r="T105" s="8"/>
      <c r="U105" s="8"/>
      <c r="V105" s="8"/>
      <c r="W105" s="8"/>
      <c r="X105" s="8"/>
      <c r="Y105" s="8"/>
      <c r="Z105" s="8"/>
    </row>
    <row r="106" spans="1:26">
      <c r="A106" s="8"/>
      <c r="B106" s="18">
        <v>11</v>
      </c>
      <c r="C106" s="17">
        <v>5</v>
      </c>
      <c r="D106" s="2093"/>
      <c r="E106" s="2096"/>
      <c r="F106" s="8"/>
      <c r="G106" s="8"/>
      <c r="H106" s="11"/>
      <c r="I106" s="8"/>
      <c r="J106" s="8"/>
      <c r="K106" s="8"/>
      <c r="L106" s="11"/>
      <c r="M106" s="8"/>
      <c r="N106" s="8"/>
      <c r="O106" s="8"/>
      <c r="P106" s="8"/>
      <c r="Q106" s="8"/>
      <c r="R106" s="8"/>
      <c r="S106" s="8"/>
      <c r="T106" s="8"/>
      <c r="U106" s="8"/>
      <c r="V106" s="8"/>
      <c r="W106" s="8"/>
      <c r="X106" s="8"/>
      <c r="Y106" s="8"/>
      <c r="Z106" s="8"/>
    </row>
    <row r="107" spans="1:26">
      <c r="A107" s="8"/>
      <c r="B107" s="18">
        <v>10</v>
      </c>
      <c r="C107" s="17">
        <v>5</v>
      </c>
      <c r="D107" s="2093"/>
      <c r="E107" s="2096"/>
      <c r="F107" s="8"/>
      <c r="G107" s="8"/>
      <c r="H107" s="11"/>
      <c r="I107" s="8"/>
      <c r="J107" s="8"/>
      <c r="K107" s="8"/>
      <c r="L107" s="11"/>
      <c r="M107" s="8"/>
      <c r="N107" s="8"/>
      <c r="O107" s="8"/>
      <c r="P107" s="8"/>
      <c r="Q107" s="8"/>
      <c r="R107" s="8"/>
      <c r="S107" s="8"/>
      <c r="T107" s="8"/>
      <c r="U107" s="8"/>
      <c r="V107" s="8"/>
      <c r="W107" s="8"/>
      <c r="X107" s="8"/>
      <c r="Y107" s="8"/>
      <c r="Z107" s="8"/>
    </row>
    <row r="108" spans="1:26">
      <c r="A108" s="8"/>
      <c r="B108" s="18">
        <v>9</v>
      </c>
      <c r="C108" s="17">
        <v>5</v>
      </c>
      <c r="D108" s="2093"/>
      <c r="E108" s="2096"/>
      <c r="F108" s="8"/>
      <c r="G108" s="8"/>
      <c r="H108" s="11"/>
      <c r="I108" s="8"/>
      <c r="J108" s="8"/>
      <c r="K108" s="8"/>
      <c r="L108" s="11"/>
      <c r="M108" s="8"/>
      <c r="N108" s="8"/>
      <c r="O108" s="8"/>
      <c r="P108" s="8"/>
      <c r="Q108" s="8"/>
      <c r="R108" s="8"/>
      <c r="S108" s="8"/>
      <c r="T108" s="8"/>
      <c r="U108" s="8"/>
      <c r="V108" s="8"/>
      <c r="W108" s="8"/>
      <c r="X108" s="8"/>
      <c r="Y108" s="8"/>
      <c r="Z108" s="8"/>
    </row>
    <row r="109" spans="1:26">
      <c r="A109" s="8"/>
      <c r="B109" s="18">
        <v>8</v>
      </c>
      <c r="C109" s="17">
        <v>5</v>
      </c>
      <c r="D109" s="2093"/>
      <c r="E109" s="2096"/>
      <c r="F109" s="8"/>
      <c r="G109" s="8"/>
      <c r="H109" s="11"/>
      <c r="I109" s="8"/>
      <c r="J109" s="8"/>
      <c r="K109" s="8"/>
      <c r="L109" s="11"/>
      <c r="M109" s="8"/>
      <c r="N109" s="8"/>
      <c r="O109" s="8"/>
      <c r="P109" s="8"/>
      <c r="Q109" s="8"/>
      <c r="R109" s="8"/>
      <c r="S109" s="8"/>
      <c r="T109" s="8"/>
      <c r="U109" s="8"/>
      <c r="V109" s="8"/>
      <c r="W109" s="8"/>
      <c r="X109" s="8"/>
      <c r="Y109" s="8"/>
      <c r="Z109" s="8"/>
    </row>
    <row r="110" spans="1:26">
      <c r="A110" s="8"/>
      <c r="B110" s="18">
        <v>7</v>
      </c>
      <c r="C110" s="17">
        <v>5</v>
      </c>
      <c r="D110" s="2093"/>
      <c r="E110" s="2096"/>
      <c r="F110" s="8"/>
      <c r="G110" s="8"/>
      <c r="H110" s="11"/>
      <c r="I110" s="8"/>
      <c r="J110" s="8"/>
      <c r="K110" s="8"/>
      <c r="L110" s="11"/>
      <c r="M110" s="8"/>
      <c r="N110" s="8"/>
      <c r="O110" s="8"/>
      <c r="P110" s="8"/>
      <c r="Q110" s="8"/>
      <c r="R110" s="8"/>
      <c r="S110" s="8"/>
      <c r="T110" s="8"/>
      <c r="U110" s="8"/>
      <c r="V110" s="8"/>
      <c r="W110" s="8"/>
      <c r="X110" s="8"/>
      <c r="Y110" s="8"/>
      <c r="Z110" s="8"/>
    </row>
    <row r="111" spans="1:26">
      <c r="A111" s="8"/>
      <c r="B111" s="18">
        <v>6</v>
      </c>
      <c r="C111" s="17">
        <v>5</v>
      </c>
      <c r="D111" s="2093"/>
      <c r="E111" s="2096"/>
      <c r="F111" s="8"/>
      <c r="G111" s="8"/>
      <c r="H111" s="11"/>
      <c r="I111" s="8"/>
      <c r="J111" s="8"/>
      <c r="K111" s="8"/>
      <c r="L111" s="11"/>
      <c r="M111" s="8"/>
      <c r="N111" s="8"/>
      <c r="O111" s="8"/>
      <c r="P111" s="8"/>
      <c r="Q111" s="8"/>
      <c r="R111" s="8"/>
      <c r="S111" s="8"/>
      <c r="T111" s="8"/>
      <c r="U111" s="8"/>
      <c r="V111" s="8"/>
      <c r="W111" s="8"/>
      <c r="X111" s="8"/>
      <c r="Y111" s="8"/>
      <c r="Z111" s="8"/>
    </row>
    <row r="112" spans="1:26">
      <c r="A112" s="8"/>
      <c r="B112" s="18">
        <v>5</v>
      </c>
      <c r="C112" s="17">
        <v>5</v>
      </c>
      <c r="D112" s="2093"/>
      <c r="E112" s="2096"/>
      <c r="F112" s="8"/>
      <c r="G112" s="8"/>
      <c r="H112" s="11"/>
      <c r="I112" s="8"/>
      <c r="J112" s="8"/>
      <c r="K112" s="8"/>
      <c r="L112" s="11"/>
      <c r="M112" s="8"/>
      <c r="N112" s="8"/>
      <c r="O112" s="8"/>
      <c r="P112" s="8"/>
      <c r="Q112" s="8"/>
      <c r="R112" s="8"/>
      <c r="S112" s="8"/>
      <c r="T112" s="8"/>
      <c r="U112" s="8"/>
      <c r="V112" s="8"/>
      <c r="W112" s="8"/>
      <c r="X112" s="8"/>
      <c r="Y112" s="8"/>
      <c r="Z112" s="8"/>
    </row>
    <row r="113" spans="1:26">
      <c r="A113" s="8"/>
      <c r="B113" s="18">
        <v>4</v>
      </c>
      <c r="C113" s="17">
        <v>5</v>
      </c>
      <c r="D113" s="2093"/>
      <c r="E113" s="2096"/>
      <c r="F113" s="8"/>
      <c r="G113" s="8"/>
      <c r="H113" s="11"/>
      <c r="I113" s="8"/>
      <c r="J113" s="8"/>
      <c r="K113" s="8"/>
      <c r="L113" s="11"/>
      <c r="M113" s="8"/>
      <c r="N113" s="8"/>
      <c r="O113" s="8"/>
      <c r="P113" s="8"/>
      <c r="Q113" s="8"/>
      <c r="R113" s="8"/>
      <c r="S113" s="8"/>
      <c r="T113" s="8"/>
      <c r="U113" s="8"/>
      <c r="V113" s="8"/>
      <c r="W113" s="8"/>
      <c r="X113" s="8"/>
      <c r="Y113" s="8"/>
      <c r="Z113" s="8"/>
    </row>
    <row r="114" spans="1:26">
      <c r="A114" s="8"/>
      <c r="B114" s="18">
        <v>3</v>
      </c>
      <c r="C114" s="17">
        <v>5</v>
      </c>
      <c r="D114" s="2093"/>
      <c r="E114" s="2096"/>
      <c r="F114" s="8"/>
      <c r="G114" s="8"/>
      <c r="H114" s="11"/>
      <c r="I114" s="8"/>
      <c r="J114" s="8"/>
      <c r="K114" s="8"/>
      <c r="L114" s="11"/>
      <c r="M114" s="8"/>
      <c r="N114" s="8"/>
      <c r="O114" s="8"/>
      <c r="P114" s="8"/>
      <c r="Q114" s="8"/>
      <c r="R114" s="8"/>
      <c r="S114" s="8"/>
      <c r="T114" s="8"/>
      <c r="U114" s="8"/>
      <c r="V114" s="8"/>
      <c r="W114" s="8"/>
      <c r="X114" s="8"/>
      <c r="Y114" s="8"/>
      <c r="Z114" s="8"/>
    </row>
    <row r="115" spans="1:26">
      <c r="A115" s="8"/>
      <c r="B115" s="18">
        <v>2</v>
      </c>
      <c r="C115" s="17">
        <v>5</v>
      </c>
      <c r="D115" s="2093"/>
      <c r="E115" s="2096"/>
      <c r="F115" s="8"/>
      <c r="G115" s="8"/>
      <c r="H115" s="11"/>
      <c r="I115" s="8"/>
      <c r="J115" s="8"/>
      <c r="K115" s="8"/>
      <c r="L115" s="11"/>
      <c r="M115" s="8"/>
      <c r="N115" s="8"/>
      <c r="O115" s="8"/>
      <c r="P115" s="8"/>
      <c r="Q115" s="8"/>
      <c r="R115" s="8"/>
      <c r="S115" s="8"/>
      <c r="T115" s="8"/>
      <c r="U115" s="8"/>
      <c r="V115" s="8"/>
      <c r="W115" s="8"/>
      <c r="X115" s="8"/>
      <c r="Y115" s="8"/>
      <c r="Z115" s="8"/>
    </row>
    <row r="116" spans="1:26">
      <c r="A116" s="8"/>
      <c r="B116" s="18">
        <v>1</v>
      </c>
      <c r="C116" s="17">
        <v>5</v>
      </c>
      <c r="D116" s="2093"/>
      <c r="E116" s="2096"/>
      <c r="F116" s="8"/>
      <c r="G116" s="8"/>
      <c r="H116" s="11"/>
      <c r="I116" s="8"/>
      <c r="J116" s="8"/>
      <c r="K116" s="8"/>
      <c r="L116" s="11"/>
      <c r="M116" s="8"/>
      <c r="N116" s="8"/>
      <c r="O116" s="8"/>
      <c r="P116" s="8"/>
      <c r="Q116" s="8"/>
      <c r="R116" s="8"/>
      <c r="S116" s="8"/>
      <c r="T116" s="8"/>
      <c r="U116" s="8"/>
      <c r="V116" s="8"/>
      <c r="W116" s="8"/>
      <c r="X116" s="8"/>
      <c r="Y116" s="8"/>
      <c r="Z116" s="8"/>
    </row>
    <row r="117" spans="1:26" ht="13.5" thickBot="1">
      <c r="A117" s="8"/>
      <c r="B117" s="16">
        <v>0</v>
      </c>
      <c r="C117" s="15">
        <v>5</v>
      </c>
      <c r="D117" s="2094"/>
      <c r="E117" s="2097"/>
      <c r="F117" s="8"/>
      <c r="G117" s="8"/>
      <c r="H117" s="11"/>
      <c r="I117" s="8"/>
      <c r="J117" s="8"/>
      <c r="K117" s="8"/>
      <c r="L117" s="11"/>
      <c r="M117" s="8"/>
      <c r="N117" s="8"/>
      <c r="O117" s="8"/>
      <c r="P117" s="8"/>
      <c r="Q117" s="8"/>
      <c r="R117" s="8"/>
      <c r="S117" s="8"/>
      <c r="T117" s="8"/>
      <c r="U117" s="8"/>
      <c r="V117" s="8"/>
      <c r="W117" s="8"/>
      <c r="X117" s="8"/>
      <c r="Y117" s="8"/>
      <c r="Z117" s="8"/>
    </row>
    <row r="118" spans="1:26">
      <c r="A118" s="8"/>
      <c r="B118" s="11"/>
      <c r="C118" s="8"/>
      <c r="D118" s="8"/>
      <c r="E118" s="8"/>
      <c r="F118" s="8"/>
      <c r="G118" s="8"/>
      <c r="H118" s="11"/>
      <c r="I118" s="8"/>
      <c r="J118" s="8"/>
      <c r="K118" s="8"/>
      <c r="L118" s="11"/>
      <c r="M118" s="8"/>
      <c r="N118" s="8"/>
      <c r="O118" s="8"/>
      <c r="P118" s="8"/>
      <c r="Q118" s="8"/>
      <c r="R118" s="8"/>
      <c r="S118" s="8"/>
      <c r="T118" s="8"/>
      <c r="U118" s="8"/>
      <c r="V118" s="8"/>
      <c r="W118" s="8"/>
      <c r="X118" s="8"/>
      <c r="Y118" s="8"/>
      <c r="Z118" s="8"/>
    </row>
    <row r="119" spans="1:26">
      <c r="A119" s="8"/>
      <c r="B119" s="11"/>
      <c r="C119" s="8"/>
      <c r="D119" s="8"/>
      <c r="E119" s="8"/>
      <c r="F119" s="8"/>
      <c r="G119" s="8"/>
      <c r="H119" s="11"/>
      <c r="I119" s="8"/>
      <c r="J119" s="8"/>
      <c r="K119" s="8"/>
      <c r="L119" s="11"/>
      <c r="M119" s="8"/>
      <c r="N119" s="8"/>
      <c r="O119" s="8"/>
      <c r="P119" s="8"/>
      <c r="Q119" s="8"/>
      <c r="R119" s="8"/>
      <c r="S119" s="8"/>
      <c r="T119" s="8"/>
      <c r="U119" s="8"/>
      <c r="V119" s="8"/>
      <c r="W119" s="8"/>
      <c r="X119" s="8"/>
      <c r="Y119" s="8"/>
      <c r="Z119" s="8"/>
    </row>
    <row r="120" spans="1:26">
      <c r="A120" s="8"/>
      <c r="B120" s="11"/>
      <c r="C120" s="8"/>
      <c r="D120" s="8"/>
      <c r="E120" s="8"/>
      <c r="F120" s="8"/>
      <c r="G120" s="8"/>
      <c r="H120" s="11"/>
      <c r="I120" s="8"/>
      <c r="J120" s="8"/>
      <c r="K120" s="8"/>
      <c r="L120" s="11"/>
      <c r="M120" s="8"/>
      <c r="N120" s="8"/>
      <c r="O120" s="8"/>
      <c r="P120" s="8"/>
      <c r="Q120" s="8"/>
      <c r="R120" s="8"/>
      <c r="S120" s="8"/>
      <c r="T120" s="8"/>
      <c r="U120" s="8"/>
      <c r="V120" s="8"/>
      <c r="W120" s="8"/>
      <c r="X120" s="8"/>
      <c r="Y120" s="8"/>
      <c r="Z120" s="8"/>
    </row>
    <row r="121" spans="1:26">
      <c r="A121" s="8"/>
      <c r="B121" s="11"/>
      <c r="C121" s="8"/>
      <c r="D121" s="8"/>
      <c r="E121" s="8"/>
      <c r="F121" s="8"/>
      <c r="G121" s="8"/>
      <c r="H121" s="11"/>
      <c r="I121" s="8"/>
      <c r="J121" s="8"/>
      <c r="K121" s="8"/>
      <c r="L121" s="11"/>
      <c r="M121" s="8"/>
      <c r="N121" s="8"/>
      <c r="O121" s="8"/>
      <c r="P121" s="8"/>
      <c r="Q121" s="8"/>
      <c r="R121" s="8"/>
      <c r="S121" s="8"/>
      <c r="T121" s="8"/>
      <c r="U121" s="8"/>
      <c r="V121" s="8"/>
      <c r="W121" s="8"/>
      <c r="X121" s="8"/>
      <c r="Y121" s="8"/>
      <c r="Z121" s="8"/>
    </row>
    <row r="122" spans="1:26">
      <c r="A122" s="8"/>
      <c r="B122" s="11"/>
      <c r="C122" s="8"/>
      <c r="D122" s="8"/>
      <c r="E122" s="8"/>
      <c r="F122" s="8"/>
      <c r="G122" s="8"/>
      <c r="H122" s="11"/>
      <c r="I122" s="8"/>
      <c r="J122" s="8"/>
      <c r="K122" s="8"/>
      <c r="L122" s="11"/>
      <c r="M122" s="8"/>
      <c r="N122" s="8"/>
      <c r="O122" s="8"/>
      <c r="P122" s="8"/>
      <c r="Q122" s="8"/>
      <c r="R122" s="8"/>
      <c r="S122" s="8"/>
      <c r="T122" s="8"/>
      <c r="U122" s="8"/>
      <c r="V122" s="8"/>
      <c r="W122" s="8"/>
      <c r="X122" s="8"/>
      <c r="Y122" s="8"/>
      <c r="Z122" s="8"/>
    </row>
    <row r="123" spans="1:26">
      <c r="A123" s="8"/>
      <c r="B123" s="11"/>
      <c r="C123" s="8"/>
      <c r="D123" s="8"/>
      <c r="E123" s="8"/>
      <c r="F123" s="8"/>
      <c r="G123" s="8"/>
      <c r="H123" s="11"/>
      <c r="I123" s="8"/>
      <c r="J123" s="8"/>
      <c r="K123" s="8"/>
      <c r="L123" s="11"/>
      <c r="M123" s="8"/>
      <c r="N123" s="8"/>
      <c r="O123" s="8"/>
      <c r="P123" s="8"/>
      <c r="Q123" s="8"/>
      <c r="R123" s="8"/>
      <c r="S123" s="8"/>
      <c r="T123" s="8"/>
      <c r="U123" s="8"/>
      <c r="V123" s="8"/>
      <c r="W123" s="8"/>
      <c r="X123" s="8"/>
      <c r="Y123" s="8"/>
      <c r="Z123" s="8"/>
    </row>
    <row r="124" spans="1:26">
      <c r="A124" s="8"/>
      <c r="B124" s="11"/>
      <c r="C124" s="8"/>
      <c r="D124" s="8"/>
      <c r="E124" s="8"/>
      <c r="F124" s="8"/>
      <c r="G124" s="8"/>
      <c r="H124" s="11"/>
      <c r="I124" s="8"/>
      <c r="J124" s="8"/>
      <c r="K124" s="8"/>
      <c r="L124" s="11"/>
      <c r="M124" s="8"/>
      <c r="N124" s="8"/>
      <c r="O124" s="8"/>
      <c r="P124" s="8"/>
      <c r="Q124" s="8"/>
      <c r="R124" s="8"/>
      <c r="S124" s="8"/>
      <c r="T124" s="8"/>
      <c r="U124" s="8"/>
      <c r="V124" s="8"/>
      <c r="W124" s="8"/>
      <c r="X124" s="8"/>
      <c r="Y124" s="8"/>
      <c r="Z124" s="8"/>
    </row>
    <row r="125" spans="1:26">
      <c r="A125" s="8"/>
      <c r="B125" s="11"/>
      <c r="C125" s="8"/>
      <c r="D125" s="8"/>
      <c r="E125" s="8"/>
      <c r="F125" s="8"/>
      <c r="G125" s="8"/>
      <c r="H125" s="11"/>
      <c r="I125" s="8"/>
      <c r="J125" s="8"/>
      <c r="K125" s="8"/>
      <c r="L125" s="11"/>
      <c r="M125" s="8"/>
      <c r="N125" s="8"/>
      <c r="O125" s="8"/>
      <c r="P125" s="8"/>
      <c r="Q125" s="8"/>
      <c r="R125" s="8"/>
      <c r="S125" s="8"/>
      <c r="T125" s="8"/>
      <c r="U125" s="8"/>
      <c r="V125" s="8"/>
      <c r="W125" s="8"/>
      <c r="X125" s="8"/>
      <c r="Y125" s="8"/>
      <c r="Z125" s="8"/>
    </row>
    <row r="126" spans="1:26">
      <c r="A126" s="8"/>
      <c r="B126" s="11"/>
      <c r="C126" s="8"/>
      <c r="D126" s="8"/>
      <c r="E126" s="8"/>
      <c r="F126" s="8"/>
      <c r="G126" s="8"/>
      <c r="H126" s="11"/>
      <c r="I126" s="8"/>
      <c r="J126" s="8"/>
      <c r="K126" s="8"/>
      <c r="L126" s="11"/>
      <c r="M126" s="8"/>
      <c r="N126" s="8"/>
      <c r="O126" s="8"/>
      <c r="P126" s="8"/>
      <c r="Q126" s="8"/>
      <c r="R126" s="8"/>
      <c r="S126" s="8"/>
      <c r="T126" s="8"/>
      <c r="U126" s="8"/>
      <c r="V126" s="8"/>
      <c r="W126" s="8"/>
      <c r="X126" s="8"/>
      <c r="Y126" s="8"/>
      <c r="Z126" s="8"/>
    </row>
    <row r="127" spans="1:26">
      <c r="A127" s="8"/>
      <c r="B127" s="11"/>
      <c r="C127" s="8"/>
      <c r="D127" s="8"/>
      <c r="E127" s="8"/>
      <c r="F127" s="8"/>
      <c r="G127" s="8"/>
      <c r="H127" s="11"/>
      <c r="I127" s="8"/>
      <c r="J127" s="8"/>
      <c r="K127" s="8"/>
      <c r="L127" s="11"/>
      <c r="M127" s="8"/>
      <c r="N127" s="8"/>
      <c r="O127" s="8"/>
      <c r="P127" s="8"/>
      <c r="Q127" s="8"/>
      <c r="R127" s="8"/>
      <c r="S127" s="8"/>
      <c r="T127" s="8"/>
      <c r="U127" s="8"/>
      <c r="V127" s="8"/>
      <c r="W127" s="8"/>
      <c r="X127" s="8"/>
      <c r="Y127" s="8"/>
      <c r="Z127" s="8"/>
    </row>
    <row r="128" spans="1:26">
      <c r="A128" s="8"/>
      <c r="B128" s="11"/>
      <c r="C128" s="8"/>
      <c r="D128" s="8"/>
      <c r="E128" s="8"/>
      <c r="F128" s="8"/>
      <c r="G128" s="8"/>
      <c r="H128" s="11"/>
      <c r="I128" s="8"/>
      <c r="J128" s="8"/>
      <c r="K128" s="8"/>
      <c r="L128" s="11"/>
      <c r="M128" s="8"/>
      <c r="N128" s="8"/>
      <c r="O128" s="8"/>
      <c r="P128" s="8"/>
      <c r="Q128" s="8"/>
      <c r="R128" s="8"/>
      <c r="S128" s="8"/>
      <c r="T128" s="8"/>
      <c r="U128" s="8"/>
      <c r="V128" s="8"/>
      <c r="W128" s="8"/>
      <c r="X128" s="8"/>
      <c r="Y128" s="8"/>
      <c r="Z128" s="8"/>
    </row>
    <row r="129" spans="1:26">
      <c r="A129" s="8"/>
      <c r="B129" s="11"/>
      <c r="C129" s="8"/>
      <c r="D129" s="8"/>
      <c r="E129" s="8"/>
      <c r="F129" s="8"/>
      <c r="G129" s="8"/>
      <c r="H129" s="11"/>
      <c r="I129" s="8"/>
      <c r="J129" s="8"/>
      <c r="K129" s="8"/>
      <c r="L129" s="11"/>
      <c r="M129" s="8"/>
      <c r="N129" s="8"/>
      <c r="O129" s="8"/>
      <c r="P129" s="8"/>
      <c r="Q129" s="8"/>
      <c r="R129" s="8"/>
      <c r="S129" s="8"/>
      <c r="T129" s="8"/>
      <c r="U129" s="8"/>
      <c r="V129" s="8"/>
      <c r="W129" s="8"/>
      <c r="X129" s="8"/>
      <c r="Y129" s="8"/>
      <c r="Z129" s="8"/>
    </row>
    <row r="130" spans="1:26">
      <c r="A130" s="8"/>
      <c r="B130" s="11"/>
      <c r="C130" s="8"/>
      <c r="D130" s="8"/>
      <c r="E130" s="8"/>
      <c r="F130" s="8"/>
      <c r="G130" s="8"/>
      <c r="H130" s="11"/>
      <c r="I130" s="8"/>
      <c r="J130" s="8"/>
      <c r="K130" s="8"/>
      <c r="L130" s="11"/>
      <c r="M130" s="8"/>
      <c r="N130" s="8"/>
      <c r="O130" s="8"/>
      <c r="P130" s="8"/>
      <c r="Q130" s="8"/>
      <c r="R130" s="8"/>
      <c r="S130" s="8"/>
      <c r="T130" s="8"/>
      <c r="U130" s="8"/>
      <c r="V130" s="8"/>
      <c r="W130" s="8"/>
      <c r="X130" s="8"/>
      <c r="Y130" s="8"/>
      <c r="Z130" s="8"/>
    </row>
    <row r="131" spans="1:26">
      <c r="A131" s="8"/>
      <c r="B131" s="11"/>
      <c r="C131" s="8"/>
      <c r="D131" s="8"/>
      <c r="E131" s="8"/>
      <c r="F131" s="8"/>
      <c r="G131" s="8"/>
      <c r="H131" s="11"/>
      <c r="I131" s="8"/>
      <c r="J131" s="8"/>
      <c r="K131" s="8"/>
      <c r="L131" s="11"/>
      <c r="M131" s="8"/>
      <c r="N131" s="8"/>
      <c r="O131" s="8"/>
      <c r="P131" s="8"/>
      <c r="Q131" s="8"/>
      <c r="R131" s="8"/>
      <c r="S131" s="8"/>
      <c r="T131" s="8"/>
      <c r="U131" s="8"/>
      <c r="V131" s="8"/>
      <c r="W131" s="8"/>
      <c r="X131" s="8"/>
      <c r="Y131" s="8"/>
      <c r="Z131" s="8"/>
    </row>
    <row r="132" spans="1:26">
      <c r="A132" s="8"/>
      <c r="B132" s="11"/>
      <c r="C132" s="8"/>
      <c r="D132" s="8"/>
      <c r="E132" s="8"/>
      <c r="F132" s="8"/>
      <c r="G132" s="8"/>
      <c r="H132" s="11"/>
      <c r="I132" s="8"/>
      <c r="J132" s="8"/>
      <c r="K132" s="8"/>
      <c r="L132" s="11"/>
      <c r="M132" s="8"/>
      <c r="N132" s="8"/>
      <c r="O132" s="8"/>
      <c r="P132" s="8"/>
      <c r="Q132" s="8"/>
      <c r="R132" s="8"/>
      <c r="S132" s="8"/>
      <c r="T132" s="8"/>
      <c r="U132" s="8"/>
      <c r="V132" s="8"/>
      <c r="W132" s="8"/>
      <c r="X132" s="8"/>
      <c r="Y132" s="8"/>
      <c r="Z132" s="8"/>
    </row>
    <row r="133" spans="1:26">
      <c r="A133" s="8"/>
      <c r="B133" s="11"/>
      <c r="C133" s="8"/>
      <c r="D133" s="8"/>
      <c r="E133" s="8"/>
      <c r="F133" s="8"/>
      <c r="G133" s="8"/>
      <c r="H133" s="11"/>
      <c r="I133" s="8"/>
      <c r="J133" s="8"/>
      <c r="K133" s="8"/>
      <c r="L133" s="11"/>
      <c r="M133" s="8"/>
      <c r="N133" s="8"/>
      <c r="O133" s="8"/>
      <c r="P133" s="8"/>
      <c r="Q133" s="8"/>
      <c r="R133" s="8"/>
      <c r="S133" s="8"/>
      <c r="T133" s="8"/>
      <c r="U133" s="8"/>
      <c r="V133" s="8"/>
      <c r="W133" s="8"/>
      <c r="X133" s="8"/>
      <c r="Y133" s="8"/>
      <c r="Z133" s="8"/>
    </row>
    <row r="134" spans="1:26">
      <c r="A134" s="8"/>
      <c r="B134" s="11"/>
      <c r="C134" s="8"/>
      <c r="D134" s="8"/>
      <c r="E134" s="8"/>
      <c r="F134" s="8"/>
      <c r="G134" s="8"/>
      <c r="H134" s="11"/>
      <c r="I134" s="8"/>
      <c r="J134" s="8"/>
      <c r="K134" s="8"/>
      <c r="L134" s="11"/>
      <c r="M134" s="8"/>
      <c r="N134" s="8"/>
      <c r="O134" s="8"/>
      <c r="P134" s="8"/>
      <c r="Q134" s="8"/>
      <c r="R134" s="8"/>
      <c r="S134" s="8"/>
      <c r="T134" s="8"/>
      <c r="U134" s="8"/>
      <c r="V134" s="8"/>
      <c r="W134" s="8"/>
      <c r="X134" s="8"/>
      <c r="Y134" s="8"/>
      <c r="Z134" s="8"/>
    </row>
    <row r="135" spans="1:26">
      <c r="A135" s="8"/>
      <c r="B135" s="11"/>
      <c r="C135" s="8"/>
      <c r="D135" s="8"/>
      <c r="E135" s="8"/>
      <c r="F135" s="8"/>
      <c r="G135" s="8"/>
      <c r="H135" s="11"/>
      <c r="I135" s="8"/>
      <c r="J135" s="8"/>
      <c r="K135" s="8"/>
      <c r="L135" s="8"/>
      <c r="M135" s="8"/>
      <c r="N135" s="8"/>
      <c r="O135" s="8"/>
      <c r="P135" s="8"/>
      <c r="Q135" s="8"/>
      <c r="R135" s="8"/>
      <c r="S135" s="8"/>
      <c r="T135" s="8"/>
      <c r="U135" s="8"/>
      <c r="V135" s="8"/>
      <c r="W135" s="8"/>
      <c r="X135" s="8"/>
      <c r="Y135" s="8"/>
      <c r="Z135" s="8"/>
    </row>
    <row r="136" spans="1:26">
      <c r="A136" s="8"/>
      <c r="B136" s="11"/>
      <c r="C136" s="8"/>
      <c r="D136" s="8"/>
      <c r="E136" s="8"/>
      <c r="F136" s="8"/>
      <c r="G136" s="8"/>
      <c r="H136" s="11"/>
      <c r="I136" s="8"/>
      <c r="J136" s="8"/>
      <c r="K136" s="8"/>
      <c r="L136" s="8"/>
      <c r="M136" s="8"/>
      <c r="N136" s="8"/>
      <c r="O136" s="8"/>
      <c r="P136" s="8"/>
      <c r="Q136" s="8"/>
      <c r="R136" s="8"/>
      <c r="S136" s="8"/>
      <c r="T136" s="8"/>
      <c r="U136" s="8"/>
      <c r="V136" s="8"/>
      <c r="W136" s="8"/>
      <c r="X136" s="8"/>
      <c r="Y136" s="8"/>
      <c r="Z136" s="8"/>
    </row>
    <row r="137" spans="1:26">
      <c r="A137" s="8"/>
      <c r="B137" s="11"/>
      <c r="C137" s="8"/>
      <c r="D137" s="8"/>
      <c r="E137" s="8"/>
      <c r="F137" s="8"/>
      <c r="G137" s="8"/>
      <c r="H137" s="11"/>
      <c r="I137" s="8"/>
      <c r="J137" s="8"/>
      <c r="K137" s="8"/>
      <c r="L137" s="8"/>
      <c r="M137" s="8"/>
      <c r="N137" s="8"/>
      <c r="O137" s="8"/>
      <c r="P137" s="8"/>
      <c r="Q137" s="8"/>
      <c r="R137" s="8"/>
      <c r="S137" s="8"/>
      <c r="T137" s="8"/>
      <c r="U137" s="8"/>
      <c r="V137" s="8"/>
      <c r="W137" s="8"/>
      <c r="X137" s="8"/>
      <c r="Y137" s="8"/>
      <c r="Z137" s="8"/>
    </row>
    <row r="138" spans="1:26">
      <c r="A138" s="8"/>
      <c r="B138" s="11"/>
      <c r="C138" s="8"/>
      <c r="D138" s="8"/>
      <c r="E138" s="8"/>
      <c r="F138" s="8"/>
      <c r="G138" s="8"/>
      <c r="H138" s="11"/>
      <c r="I138" s="8"/>
      <c r="J138" s="8"/>
      <c r="K138" s="8"/>
      <c r="L138" s="8"/>
      <c r="M138" s="8"/>
      <c r="N138" s="8"/>
      <c r="O138" s="8"/>
      <c r="P138" s="8"/>
      <c r="Q138" s="8"/>
      <c r="R138" s="8"/>
      <c r="S138" s="8"/>
      <c r="T138" s="8"/>
      <c r="U138" s="8"/>
      <c r="V138" s="8"/>
      <c r="W138" s="8"/>
      <c r="X138" s="8"/>
      <c r="Y138" s="8"/>
      <c r="Z138" s="8"/>
    </row>
    <row r="139" spans="1:26">
      <c r="A139" s="8"/>
      <c r="B139" s="11"/>
      <c r="C139" s="8"/>
      <c r="D139" s="8"/>
      <c r="E139" s="8"/>
      <c r="F139" s="8"/>
      <c r="G139" s="8"/>
      <c r="H139" s="11"/>
      <c r="I139" s="8"/>
      <c r="J139" s="8"/>
      <c r="K139" s="8"/>
      <c r="L139" s="8"/>
      <c r="M139" s="8"/>
      <c r="N139" s="8"/>
      <c r="O139" s="8"/>
      <c r="P139" s="8"/>
      <c r="Q139" s="8"/>
      <c r="R139" s="8"/>
      <c r="S139" s="8"/>
      <c r="T139" s="8"/>
      <c r="U139" s="8"/>
      <c r="V139" s="8"/>
      <c r="W139" s="8"/>
      <c r="X139" s="8"/>
      <c r="Y139" s="8"/>
      <c r="Z139" s="8"/>
    </row>
    <row r="140" spans="1:26">
      <c r="A140" s="8"/>
      <c r="B140" s="11"/>
      <c r="C140" s="8"/>
      <c r="D140" s="8"/>
      <c r="E140" s="8"/>
      <c r="F140" s="8"/>
      <c r="G140" s="8"/>
      <c r="H140" s="11"/>
      <c r="I140" s="8"/>
      <c r="J140" s="8"/>
      <c r="K140" s="8"/>
      <c r="L140" s="8"/>
      <c r="M140" s="8"/>
      <c r="N140" s="8"/>
      <c r="O140" s="8"/>
      <c r="P140" s="8"/>
      <c r="Q140" s="8"/>
      <c r="R140" s="8"/>
      <c r="S140" s="8"/>
      <c r="T140" s="8"/>
      <c r="U140" s="8"/>
      <c r="V140" s="8"/>
      <c r="W140" s="8"/>
      <c r="X140" s="8"/>
      <c r="Y140" s="8"/>
      <c r="Z140" s="8"/>
    </row>
    <row r="141" spans="1:26">
      <c r="A141" s="8"/>
      <c r="B141" s="11"/>
      <c r="C141" s="8"/>
      <c r="D141" s="8"/>
      <c r="E141" s="8"/>
      <c r="F141" s="8"/>
      <c r="G141" s="8"/>
      <c r="H141" s="11"/>
      <c r="I141" s="8"/>
      <c r="J141" s="8"/>
      <c r="K141" s="8"/>
      <c r="L141" s="8"/>
      <c r="M141" s="8"/>
      <c r="N141" s="8"/>
      <c r="O141" s="8"/>
      <c r="P141" s="8"/>
      <c r="Q141" s="8"/>
      <c r="R141" s="8"/>
      <c r="S141" s="8"/>
      <c r="T141" s="8"/>
      <c r="U141" s="8"/>
      <c r="V141" s="8"/>
      <c r="W141" s="8"/>
      <c r="X141" s="8"/>
      <c r="Y141" s="8"/>
      <c r="Z141" s="8"/>
    </row>
    <row r="142" spans="1:26">
      <c r="A142" s="8"/>
      <c r="B142" s="11"/>
      <c r="C142" s="8"/>
      <c r="D142" s="8"/>
      <c r="E142" s="8"/>
      <c r="F142" s="8"/>
      <c r="G142" s="8"/>
      <c r="H142" s="11"/>
      <c r="I142" s="8"/>
      <c r="J142" s="8"/>
      <c r="K142" s="8"/>
      <c r="L142" s="8"/>
      <c r="M142" s="8"/>
      <c r="N142" s="8"/>
      <c r="O142" s="8"/>
      <c r="P142" s="8"/>
      <c r="Q142" s="8"/>
      <c r="R142" s="8"/>
      <c r="S142" s="8"/>
      <c r="T142" s="8"/>
      <c r="U142" s="8"/>
      <c r="V142" s="8"/>
      <c r="W142" s="8"/>
      <c r="X142" s="8"/>
      <c r="Y142" s="8"/>
      <c r="Z142" s="8"/>
    </row>
    <row r="143" spans="1:26">
      <c r="A143" s="8"/>
      <c r="B143" s="11"/>
      <c r="C143" s="8"/>
      <c r="D143" s="8"/>
      <c r="E143" s="8"/>
      <c r="F143" s="8"/>
      <c r="G143" s="8"/>
      <c r="H143" s="11"/>
      <c r="I143" s="8"/>
      <c r="J143" s="8"/>
      <c r="K143" s="8"/>
      <c r="L143" s="8"/>
      <c r="M143" s="8"/>
      <c r="N143" s="8"/>
      <c r="O143" s="8"/>
      <c r="P143" s="8"/>
      <c r="Q143" s="8"/>
      <c r="R143" s="8"/>
      <c r="S143" s="8"/>
      <c r="T143" s="8"/>
      <c r="U143" s="8"/>
      <c r="V143" s="8"/>
      <c r="W143" s="8"/>
      <c r="X143" s="8"/>
      <c r="Y143" s="8"/>
      <c r="Z143" s="8"/>
    </row>
    <row r="144" spans="1:26">
      <c r="A144" s="8"/>
      <c r="B144" s="11"/>
      <c r="C144" s="8"/>
      <c r="D144" s="8"/>
      <c r="E144" s="8"/>
      <c r="F144" s="8"/>
      <c r="G144" s="8"/>
      <c r="H144" s="11"/>
      <c r="I144" s="8"/>
      <c r="J144" s="8"/>
      <c r="K144" s="8"/>
      <c r="L144" s="8"/>
      <c r="M144" s="8"/>
      <c r="N144" s="8"/>
      <c r="O144" s="8"/>
      <c r="P144" s="8"/>
      <c r="Q144" s="8"/>
      <c r="R144" s="8"/>
      <c r="S144" s="8"/>
      <c r="T144" s="8"/>
      <c r="U144" s="8"/>
      <c r="V144" s="8"/>
      <c r="W144" s="8"/>
      <c r="X144" s="8"/>
      <c r="Y144" s="8"/>
      <c r="Z144" s="8"/>
    </row>
    <row r="145" spans="1:26">
      <c r="A145" s="8"/>
      <c r="B145" s="11"/>
      <c r="C145" s="8"/>
      <c r="D145" s="8"/>
      <c r="E145" s="8"/>
      <c r="F145" s="8"/>
      <c r="G145" s="8"/>
      <c r="H145" s="11"/>
      <c r="I145" s="8"/>
      <c r="J145" s="8"/>
      <c r="K145" s="8"/>
      <c r="L145" s="8"/>
      <c r="M145" s="8"/>
      <c r="N145" s="8"/>
      <c r="O145" s="8"/>
      <c r="P145" s="8"/>
      <c r="Q145" s="8"/>
      <c r="R145" s="8"/>
      <c r="S145" s="8"/>
      <c r="T145" s="8"/>
      <c r="U145" s="8"/>
      <c r="V145" s="8"/>
      <c r="W145" s="8"/>
      <c r="X145" s="8"/>
      <c r="Y145" s="8"/>
      <c r="Z145" s="8"/>
    </row>
    <row r="146" spans="1:26">
      <c r="A146" s="8"/>
      <c r="B146" s="11"/>
      <c r="C146" s="8"/>
      <c r="D146" s="8"/>
      <c r="E146" s="8"/>
      <c r="F146" s="8"/>
      <c r="G146" s="8"/>
      <c r="H146" s="11"/>
      <c r="I146" s="8"/>
      <c r="J146" s="8"/>
      <c r="K146" s="8"/>
      <c r="L146" s="8"/>
      <c r="M146" s="8"/>
      <c r="N146" s="8"/>
      <c r="O146" s="8"/>
      <c r="P146" s="8"/>
      <c r="Q146" s="8"/>
      <c r="R146" s="8"/>
      <c r="S146" s="8"/>
      <c r="T146" s="8"/>
      <c r="U146" s="8"/>
      <c r="V146" s="8"/>
      <c r="W146" s="8"/>
      <c r="X146" s="8"/>
      <c r="Y146" s="8"/>
      <c r="Z146" s="8"/>
    </row>
    <row r="147" spans="1:26">
      <c r="A147" s="8"/>
      <c r="B147" s="11"/>
      <c r="C147" s="8"/>
      <c r="D147" s="8"/>
      <c r="E147" s="8"/>
      <c r="F147" s="8"/>
      <c r="G147" s="8"/>
      <c r="H147" s="11"/>
      <c r="I147" s="8"/>
      <c r="J147" s="8"/>
      <c r="K147" s="8"/>
      <c r="L147" s="8"/>
      <c r="M147" s="8"/>
      <c r="N147" s="8"/>
      <c r="O147" s="8"/>
      <c r="P147" s="8"/>
      <c r="Q147" s="8"/>
      <c r="R147" s="8"/>
      <c r="S147" s="8"/>
      <c r="T147" s="8"/>
      <c r="U147" s="8"/>
      <c r="V147" s="8"/>
      <c r="W147" s="8"/>
      <c r="X147" s="8"/>
      <c r="Y147" s="8"/>
      <c r="Z147" s="8"/>
    </row>
    <row r="148" spans="1:26">
      <c r="A148" s="8"/>
      <c r="B148" s="11"/>
      <c r="C148" s="8"/>
      <c r="D148" s="8"/>
      <c r="E148" s="8"/>
      <c r="F148" s="8"/>
      <c r="G148" s="8"/>
      <c r="H148" s="11"/>
      <c r="I148" s="8"/>
      <c r="J148" s="8"/>
      <c r="K148" s="8"/>
      <c r="L148" s="8"/>
      <c r="M148" s="8"/>
      <c r="N148" s="8"/>
      <c r="O148" s="8"/>
      <c r="P148" s="8"/>
      <c r="Q148" s="8"/>
      <c r="R148" s="8"/>
      <c r="S148" s="8"/>
      <c r="T148" s="8"/>
      <c r="U148" s="8"/>
      <c r="V148" s="8"/>
      <c r="W148" s="8"/>
      <c r="X148" s="8"/>
      <c r="Y148" s="8"/>
      <c r="Z148" s="8"/>
    </row>
    <row r="149" spans="1:26">
      <c r="A149" s="8"/>
      <c r="B149" s="11"/>
      <c r="C149" s="8"/>
      <c r="D149" s="8"/>
      <c r="E149" s="8"/>
      <c r="F149" s="8"/>
      <c r="G149" s="8"/>
      <c r="H149" s="11"/>
      <c r="I149" s="8"/>
      <c r="J149" s="8"/>
      <c r="K149" s="8"/>
      <c r="L149" s="8"/>
      <c r="M149" s="8"/>
      <c r="N149" s="8"/>
      <c r="O149" s="8"/>
      <c r="P149" s="8"/>
      <c r="Q149" s="8"/>
      <c r="R149" s="8"/>
      <c r="S149" s="8"/>
      <c r="T149" s="8"/>
      <c r="U149" s="8"/>
      <c r="V149" s="8"/>
      <c r="W149" s="8"/>
      <c r="X149" s="8"/>
      <c r="Y149" s="8"/>
      <c r="Z149" s="8"/>
    </row>
  </sheetData>
  <mergeCells count="16">
    <mergeCell ref="B3:E5"/>
    <mergeCell ref="B11:E12"/>
    <mergeCell ref="B14:B16"/>
    <mergeCell ref="C14:C16"/>
    <mergeCell ref="D14:D16"/>
    <mergeCell ref="E14:E16"/>
    <mergeCell ref="D60:D67"/>
    <mergeCell ref="E60:E67"/>
    <mergeCell ref="D68:D117"/>
    <mergeCell ref="E68:E117"/>
    <mergeCell ref="D17:D26"/>
    <mergeCell ref="E17:E26"/>
    <mergeCell ref="D27:D42"/>
    <mergeCell ref="E27:E42"/>
    <mergeCell ref="D43:D59"/>
    <mergeCell ref="E43:E59"/>
  </mergeCells>
  <pageMargins left="0.7" right="0.7" top="0.78740157499999996" bottom="0.78740157499999996" header="0.3" footer="0.3"/>
  <pageSetup paperSize="9" orientation="portrait" r:id="rId1"/>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ABBEA6-23F8-4A49-B645-DC39961BA725}">
  <sheetPr>
    <tabColor rgb="FFE26B0A"/>
  </sheetPr>
  <dimension ref="A1:Z150"/>
  <sheetViews>
    <sheetView zoomScaleNormal="100" workbookViewId="0">
      <selection activeCell="H4" sqref="H4"/>
    </sheetView>
  </sheetViews>
  <sheetFormatPr baseColWidth="10" defaultColWidth="11.5703125" defaultRowHeight="12.75"/>
  <cols>
    <col min="1" max="1" width="3.5703125" style="1" customWidth="1"/>
    <col min="2" max="2" width="13" style="12" customWidth="1"/>
    <col min="3" max="3" width="5.28515625" style="1" bestFit="1" customWidth="1"/>
    <col min="4" max="4" width="11" style="1" bestFit="1" customWidth="1"/>
    <col min="5" max="5" width="36.5703125" style="1" customWidth="1"/>
    <col min="6" max="6" width="6.7109375" style="1" customWidth="1"/>
    <col min="7" max="7" width="30.7109375" style="1" bestFit="1" customWidth="1"/>
    <col min="8" max="8" width="11.28515625" style="12" customWidth="1"/>
    <col min="9" max="9" width="17.28515625" style="1" bestFit="1" customWidth="1"/>
    <col min="10" max="10" width="11.5703125" style="1"/>
    <col min="11" max="11" width="12.7109375" style="1" customWidth="1"/>
    <col min="12" max="16384" width="11.5703125" style="1"/>
  </cols>
  <sheetData>
    <row r="1" spans="1:26">
      <c r="A1" s="8"/>
      <c r="B1" s="8"/>
      <c r="C1" s="8"/>
      <c r="D1" s="8"/>
      <c r="E1" s="8"/>
      <c r="F1" s="8"/>
      <c r="G1" s="8"/>
      <c r="H1" s="11"/>
      <c r="I1" s="8"/>
      <c r="J1" s="8"/>
      <c r="K1" s="8"/>
      <c r="L1" s="8"/>
      <c r="M1" s="8"/>
      <c r="N1" s="8"/>
      <c r="O1" s="8"/>
      <c r="P1" s="8"/>
      <c r="Q1" s="8"/>
      <c r="R1" s="8"/>
      <c r="S1" s="8"/>
      <c r="T1" s="8"/>
      <c r="U1" s="8"/>
      <c r="V1" s="8"/>
      <c r="W1" s="8"/>
      <c r="X1" s="8"/>
      <c r="Y1" s="8"/>
      <c r="Z1" s="8"/>
    </row>
    <row r="2" spans="1:26" ht="13.5" thickBot="1">
      <c r="A2" s="8"/>
      <c r="B2" s="8"/>
      <c r="C2" s="8"/>
      <c r="D2" s="8"/>
      <c r="E2" s="8"/>
      <c r="F2" s="8"/>
      <c r="G2" s="8"/>
      <c r="H2" s="11"/>
      <c r="I2" s="8"/>
      <c r="J2" s="8"/>
      <c r="K2" s="8"/>
      <c r="L2" s="8"/>
      <c r="M2" s="8"/>
      <c r="N2" s="8"/>
      <c r="O2" s="8"/>
      <c r="P2" s="8"/>
      <c r="Q2" s="8"/>
      <c r="R2" s="8"/>
      <c r="S2" s="8"/>
      <c r="T2" s="8"/>
      <c r="U2" s="8"/>
      <c r="V2" s="8"/>
      <c r="W2" s="8"/>
      <c r="X2" s="8"/>
      <c r="Y2" s="8"/>
      <c r="Z2" s="8"/>
    </row>
    <row r="3" spans="1:26" ht="12.75" customHeight="1">
      <c r="A3" s="8"/>
      <c r="B3" s="2114" t="s">
        <v>352</v>
      </c>
      <c r="C3" s="2114"/>
      <c r="D3" s="2114"/>
      <c r="E3" s="2114"/>
      <c r="F3" s="8"/>
      <c r="G3" s="52"/>
      <c r="H3" s="51"/>
      <c r="I3" s="50"/>
      <c r="J3" s="8"/>
      <c r="K3" s="8"/>
      <c r="L3" s="8"/>
      <c r="M3" s="8"/>
      <c r="N3" s="8"/>
      <c r="O3" s="8"/>
      <c r="P3" s="8"/>
      <c r="Q3" s="8"/>
      <c r="R3" s="8"/>
      <c r="S3" s="8"/>
      <c r="T3" s="8"/>
      <c r="U3" s="8"/>
      <c r="V3" s="8"/>
      <c r="W3" s="8"/>
      <c r="X3" s="8"/>
      <c r="Y3" s="8"/>
      <c r="Z3" s="8"/>
    </row>
    <row r="4" spans="1:26">
      <c r="A4" s="8"/>
      <c r="B4" s="2114"/>
      <c r="C4" s="2114"/>
      <c r="D4" s="2114"/>
      <c r="E4" s="2114"/>
      <c r="F4" s="8"/>
      <c r="G4" s="42" t="s">
        <v>353</v>
      </c>
      <c r="H4" s="49">
        <v>100</v>
      </c>
      <c r="I4" s="43"/>
      <c r="J4" s="8"/>
      <c r="K4" s="8"/>
      <c r="L4" s="8"/>
      <c r="M4" s="8"/>
      <c r="N4" s="8"/>
      <c r="O4" s="8"/>
      <c r="P4" s="8"/>
      <c r="Q4" s="8"/>
      <c r="R4" s="8"/>
      <c r="S4" s="8"/>
      <c r="T4" s="8"/>
      <c r="U4" s="8"/>
      <c r="V4" s="8"/>
      <c r="W4" s="8"/>
      <c r="X4" s="8"/>
      <c r="Y4" s="8"/>
      <c r="Z4" s="8"/>
    </row>
    <row r="5" spans="1:26">
      <c r="A5" s="8"/>
      <c r="B5" s="2114"/>
      <c r="C5" s="2114"/>
      <c r="D5" s="2114"/>
      <c r="E5" s="2114"/>
      <c r="F5" s="8"/>
      <c r="G5" s="42"/>
      <c r="H5" s="1152"/>
      <c r="I5" s="43"/>
      <c r="J5" s="8"/>
      <c r="K5" s="8"/>
      <c r="L5" s="8"/>
      <c r="M5" s="8"/>
      <c r="N5" s="8"/>
      <c r="O5" s="8"/>
      <c r="P5" s="8"/>
      <c r="Q5" s="8"/>
      <c r="R5" s="8"/>
      <c r="S5" s="8"/>
      <c r="T5" s="8"/>
      <c r="U5" s="8"/>
      <c r="V5" s="8"/>
      <c r="W5" s="8"/>
      <c r="X5" s="8"/>
      <c r="Y5" s="8"/>
      <c r="Z5" s="8"/>
    </row>
    <row r="6" spans="1:26">
      <c r="A6" s="8"/>
      <c r="B6" s="2114"/>
      <c r="C6" s="2114"/>
      <c r="D6" s="2114"/>
      <c r="E6" s="2114"/>
      <c r="F6" s="8"/>
      <c r="G6" s="48" t="s">
        <v>354</v>
      </c>
      <c r="H6" s="47">
        <v>100</v>
      </c>
      <c r="I6" s="43"/>
      <c r="J6" s="8"/>
      <c r="K6" s="8"/>
      <c r="L6" s="8"/>
      <c r="M6" s="8"/>
      <c r="N6" s="8"/>
      <c r="O6" s="8"/>
      <c r="P6" s="8"/>
      <c r="Q6" s="8"/>
      <c r="R6" s="8"/>
      <c r="S6" s="8"/>
      <c r="T6" s="8"/>
      <c r="U6" s="8"/>
      <c r="V6" s="8"/>
      <c r="W6" s="8"/>
      <c r="X6" s="8"/>
      <c r="Y6" s="8"/>
      <c r="Z6" s="8"/>
    </row>
    <row r="7" spans="1:26">
      <c r="A7" s="8"/>
      <c r="B7" s="2114"/>
      <c r="C7" s="2114"/>
      <c r="D7" s="2114"/>
      <c r="E7" s="2114"/>
      <c r="F7" s="8"/>
      <c r="G7" s="48"/>
      <c r="H7" s="47"/>
      <c r="I7" s="43"/>
      <c r="J7" s="8"/>
      <c r="K7" s="8"/>
      <c r="L7" s="8"/>
      <c r="M7" s="8"/>
      <c r="N7" s="8"/>
      <c r="O7" s="8"/>
      <c r="P7" s="8"/>
      <c r="Q7" s="8"/>
      <c r="R7" s="8"/>
      <c r="S7" s="8"/>
      <c r="T7" s="8"/>
      <c r="U7" s="8"/>
      <c r="V7" s="8"/>
      <c r="W7" s="8"/>
      <c r="X7" s="8"/>
      <c r="Y7" s="8"/>
      <c r="Z7" s="8"/>
    </row>
    <row r="8" spans="1:26">
      <c r="A8" s="8"/>
      <c r="B8" s="2114"/>
      <c r="C8" s="2114"/>
      <c r="D8" s="2114"/>
      <c r="E8" s="2114"/>
      <c r="F8" s="8"/>
      <c r="G8" s="42"/>
      <c r="H8" s="45"/>
      <c r="I8" s="43"/>
      <c r="J8" s="8"/>
      <c r="K8" s="8"/>
      <c r="L8" s="8"/>
      <c r="M8" s="8"/>
      <c r="N8" s="8"/>
      <c r="O8" s="8"/>
      <c r="P8" s="8"/>
      <c r="Q8" s="8"/>
      <c r="R8" s="8"/>
      <c r="S8" s="8"/>
      <c r="T8" s="8"/>
      <c r="U8" s="8"/>
      <c r="V8" s="8"/>
      <c r="W8" s="8"/>
      <c r="X8" s="8"/>
      <c r="Y8" s="8"/>
      <c r="Z8" s="8"/>
    </row>
    <row r="9" spans="1:26">
      <c r="A9" s="8"/>
      <c r="B9" s="8"/>
      <c r="C9" s="8"/>
      <c r="D9" s="8"/>
      <c r="E9" s="8"/>
      <c r="F9" s="8"/>
      <c r="G9" s="42" t="s">
        <v>355</v>
      </c>
      <c r="H9" s="44">
        <f>IF(ROUND(H4/H6,2)&gt;1,"FEHLER",ROUND(H4/H6,2))</f>
        <v>1</v>
      </c>
      <c r="I9" s="43"/>
      <c r="J9" s="8"/>
      <c r="K9" s="8"/>
      <c r="L9" s="8"/>
      <c r="M9" s="8"/>
      <c r="N9" s="8"/>
      <c r="O9" s="8"/>
      <c r="P9" s="8"/>
      <c r="Q9" s="8"/>
      <c r="R9" s="8"/>
      <c r="S9" s="8"/>
      <c r="T9" s="8"/>
      <c r="U9" s="8"/>
      <c r="V9" s="8"/>
      <c r="W9" s="8"/>
      <c r="X9" s="8"/>
      <c r="Y9" s="8"/>
      <c r="Z9" s="8"/>
    </row>
    <row r="10" spans="1:26">
      <c r="A10" s="8"/>
      <c r="B10" s="8"/>
      <c r="C10" s="8"/>
      <c r="D10" s="8"/>
      <c r="E10" s="8"/>
      <c r="F10" s="8"/>
      <c r="G10" s="42" t="s">
        <v>356</v>
      </c>
      <c r="H10" s="41">
        <f>IF(OR(H4="",H6="",H9=""),"",IF(H9="FEHLER","FEHLER",ROUND(1+3/50*(100-(H9*100)),1)))</f>
        <v>1</v>
      </c>
      <c r="I10" s="40" t="str">
        <f>IF(H10="FEHLER","FEHLER",IF(H4="","",IF(H9&gt;0.9,"Very good",IF(H9&gt;0.74,"Good",IF(H9&gt;0.57,"Satisfactory",IF(H9&gt;0.49,"Sufficient","Insufficient"))))))</f>
        <v>Very good</v>
      </c>
      <c r="J10" s="8"/>
      <c r="K10" s="8"/>
      <c r="L10" s="8"/>
      <c r="M10" s="8"/>
      <c r="N10" s="8"/>
      <c r="O10" s="8"/>
      <c r="P10" s="8"/>
      <c r="Q10" s="8"/>
      <c r="R10" s="8"/>
      <c r="S10" s="8"/>
      <c r="T10" s="8"/>
      <c r="U10" s="8"/>
      <c r="V10" s="8"/>
      <c r="W10" s="8"/>
      <c r="X10" s="8"/>
      <c r="Y10" s="8"/>
      <c r="Z10" s="8"/>
    </row>
    <row r="11" spans="1:26" ht="13.5" thickBot="1">
      <c r="A11" s="8"/>
      <c r="B11" s="8"/>
      <c r="C11" s="8"/>
      <c r="D11" s="8"/>
      <c r="E11" s="8"/>
      <c r="F11" s="8"/>
      <c r="G11" s="39"/>
      <c r="H11" s="38"/>
      <c r="I11" s="37"/>
      <c r="J11" s="8"/>
      <c r="K11" s="8"/>
      <c r="L11" s="8"/>
      <c r="M11" s="8"/>
      <c r="N11" s="8"/>
      <c r="O11" s="8"/>
      <c r="P11" s="8"/>
      <c r="Q11" s="8"/>
      <c r="R11" s="8"/>
      <c r="S11" s="8"/>
      <c r="T11" s="8"/>
      <c r="U11" s="8"/>
      <c r="V11" s="8"/>
      <c r="W11" s="8"/>
      <c r="X11" s="8"/>
      <c r="Y11" s="8"/>
      <c r="Z11" s="8"/>
    </row>
    <row r="12" spans="1:26" ht="12.75" customHeight="1">
      <c r="A12" s="8"/>
      <c r="B12" s="8"/>
      <c r="C12" s="8"/>
      <c r="D12" s="8"/>
      <c r="E12" s="8"/>
      <c r="F12" s="8"/>
      <c r="G12" s="8"/>
      <c r="H12" s="11"/>
      <c r="I12" s="8"/>
      <c r="J12" s="8"/>
      <c r="K12" s="8"/>
      <c r="L12" s="8"/>
      <c r="M12" s="8"/>
      <c r="N12" s="8"/>
      <c r="O12" s="8"/>
      <c r="P12" s="8"/>
      <c r="Q12" s="8"/>
      <c r="R12" s="8"/>
      <c r="S12" s="8"/>
      <c r="T12" s="8"/>
      <c r="U12" s="8"/>
      <c r="V12" s="8"/>
      <c r="W12" s="8"/>
      <c r="X12" s="8"/>
      <c r="Y12" s="8"/>
      <c r="Z12" s="8"/>
    </row>
    <row r="13" spans="1:26" ht="15.75" customHeight="1">
      <c r="A13" s="8"/>
      <c r="B13" s="2114" t="s">
        <v>357</v>
      </c>
      <c r="C13" s="2114"/>
      <c r="D13" s="2114"/>
      <c r="E13" s="2114"/>
      <c r="F13" s="8"/>
      <c r="G13" s="8"/>
      <c r="H13" s="11"/>
      <c r="I13" s="8"/>
      <c r="J13" s="8"/>
      <c r="K13" s="8"/>
      <c r="L13" s="8"/>
      <c r="M13" s="8"/>
      <c r="N13" s="8"/>
      <c r="O13" s="8"/>
      <c r="P13" s="8"/>
      <c r="Q13" s="8"/>
      <c r="R13" s="8"/>
      <c r="S13" s="8"/>
      <c r="T13" s="8"/>
      <c r="U13" s="8"/>
      <c r="V13" s="8"/>
      <c r="W13" s="8"/>
      <c r="X13" s="8"/>
      <c r="Y13" s="8"/>
      <c r="Z13" s="8"/>
    </row>
    <row r="14" spans="1:26" ht="13.5" thickBot="1">
      <c r="A14" s="8"/>
      <c r="B14" s="11"/>
      <c r="C14" s="8"/>
      <c r="D14" s="8"/>
      <c r="E14" s="8"/>
      <c r="F14" s="8"/>
      <c r="G14" s="8"/>
      <c r="H14" s="11"/>
      <c r="I14" s="8"/>
      <c r="J14" s="8"/>
      <c r="K14" s="8"/>
      <c r="L14" s="8"/>
      <c r="M14" s="8"/>
      <c r="N14" s="8"/>
      <c r="O14" s="8"/>
      <c r="P14" s="8"/>
      <c r="Q14" s="8"/>
      <c r="R14" s="8"/>
      <c r="S14" s="8"/>
      <c r="T14" s="8"/>
      <c r="U14" s="8"/>
      <c r="V14" s="8"/>
      <c r="W14" s="8"/>
      <c r="X14" s="8"/>
      <c r="Y14" s="8"/>
      <c r="Z14" s="8"/>
    </row>
    <row r="15" spans="1:26" ht="12.75" customHeight="1">
      <c r="A15" s="8"/>
      <c r="B15" s="2115" t="s">
        <v>358</v>
      </c>
      <c r="C15" s="2118" t="s">
        <v>330</v>
      </c>
      <c r="D15" s="2121" t="s">
        <v>359</v>
      </c>
      <c r="E15" s="2124" t="s">
        <v>112</v>
      </c>
      <c r="F15" s="8"/>
      <c r="G15" s="8"/>
      <c r="H15" s="11"/>
      <c r="I15" s="8"/>
      <c r="J15" s="8"/>
      <c r="K15" s="8"/>
      <c r="L15" s="8"/>
      <c r="M15" s="8"/>
      <c r="N15" s="8"/>
      <c r="O15" s="8"/>
      <c r="P15" s="8"/>
      <c r="Q15" s="8"/>
      <c r="R15" s="8"/>
      <c r="S15" s="8"/>
      <c r="T15" s="8"/>
      <c r="U15" s="8"/>
      <c r="V15" s="8"/>
      <c r="W15" s="8"/>
      <c r="X15" s="8"/>
      <c r="Y15" s="8"/>
      <c r="Z15" s="8"/>
    </row>
    <row r="16" spans="1:26">
      <c r="A16" s="8"/>
      <c r="B16" s="2116"/>
      <c r="C16" s="2119"/>
      <c r="D16" s="2122"/>
      <c r="E16" s="2125"/>
      <c r="F16" s="8"/>
      <c r="G16" s="8"/>
      <c r="H16" s="11"/>
      <c r="I16" s="8"/>
      <c r="J16" s="8"/>
      <c r="K16" s="8"/>
      <c r="L16" s="8"/>
      <c r="M16" s="8"/>
      <c r="N16" s="8"/>
      <c r="O16" s="8"/>
      <c r="P16" s="8"/>
      <c r="Q16" s="8"/>
      <c r="R16" s="8"/>
      <c r="S16" s="8"/>
      <c r="T16" s="8"/>
      <c r="U16" s="8"/>
      <c r="V16" s="8"/>
      <c r="W16" s="8"/>
      <c r="X16" s="8"/>
      <c r="Y16" s="8"/>
      <c r="Z16" s="8"/>
    </row>
    <row r="17" spans="1:26" ht="13.5" customHeight="1" thickBot="1">
      <c r="A17" s="8"/>
      <c r="B17" s="2117"/>
      <c r="C17" s="2120"/>
      <c r="D17" s="2123"/>
      <c r="E17" s="2126"/>
      <c r="F17" s="8"/>
      <c r="G17" s="8"/>
      <c r="H17" s="11"/>
      <c r="I17" s="8"/>
      <c r="J17" s="8"/>
      <c r="K17" s="8"/>
      <c r="L17" s="8"/>
      <c r="M17" s="8"/>
      <c r="N17" s="8"/>
      <c r="O17" s="8"/>
      <c r="P17" s="8"/>
      <c r="Q17" s="8"/>
      <c r="R17" s="8"/>
      <c r="S17" s="8"/>
      <c r="T17" s="8"/>
      <c r="U17" s="8"/>
      <c r="V17" s="8"/>
      <c r="W17" s="8"/>
      <c r="X17" s="8"/>
      <c r="Y17" s="8"/>
      <c r="Z17" s="8"/>
    </row>
    <row r="18" spans="1:26" ht="12.75" customHeight="1">
      <c r="A18" s="8"/>
      <c r="B18" s="36">
        <v>100</v>
      </c>
      <c r="C18" s="35">
        <v>1</v>
      </c>
      <c r="D18" s="2137" t="s">
        <v>360</v>
      </c>
      <c r="E18" s="2139" t="s">
        <v>361</v>
      </c>
      <c r="F18" s="8"/>
      <c r="G18" s="8"/>
      <c r="H18" s="11"/>
      <c r="I18" s="8"/>
      <c r="J18" s="8"/>
      <c r="K18" s="8"/>
      <c r="L18" s="8"/>
      <c r="M18" s="8"/>
      <c r="N18" s="8"/>
      <c r="O18" s="8"/>
      <c r="P18" s="8"/>
      <c r="Q18" s="8"/>
      <c r="R18" s="8"/>
      <c r="S18" s="8"/>
      <c r="T18" s="8"/>
      <c r="U18" s="8"/>
      <c r="V18" s="8"/>
      <c r="W18" s="8"/>
      <c r="X18" s="8"/>
      <c r="Y18" s="8"/>
      <c r="Z18" s="8"/>
    </row>
    <row r="19" spans="1:26">
      <c r="A19" s="8"/>
      <c r="B19" s="36">
        <v>99</v>
      </c>
      <c r="C19" s="35">
        <v>1.1000000000000001</v>
      </c>
      <c r="D19" s="2137"/>
      <c r="E19" s="2139"/>
      <c r="F19" s="8"/>
      <c r="G19" s="8"/>
      <c r="H19" s="11"/>
      <c r="I19" s="8"/>
      <c r="J19" s="8"/>
      <c r="K19" s="8"/>
      <c r="L19" s="8"/>
      <c r="M19" s="8"/>
      <c r="N19" s="8"/>
      <c r="O19" s="8"/>
      <c r="P19" s="8"/>
      <c r="Q19" s="8"/>
      <c r="R19" s="8"/>
      <c r="S19" s="8"/>
      <c r="T19" s="8"/>
      <c r="U19" s="8"/>
      <c r="V19" s="8"/>
      <c r="W19" s="8"/>
      <c r="X19" s="8"/>
      <c r="Y19" s="8"/>
      <c r="Z19" s="8"/>
    </row>
    <row r="20" spans="1:26">
      <c r="A20" s="8"/>
      <c r="B20" s="36">
        <v>98</v>
      </c>
      <c r="C20" s="35">
        <v>1.1000000000000001</v>
      </c>
      <c r="D20" s="2137"/>
      <c r="E20" s="2139"/>
      <c r="F20" s="8"/>
      <c r="G20" s="8"/>
      <c r="H20" s="11"/>
      <c r="I20" s="8"/>
      <c r="J20" s="8"/>
      <c r="K20" s="8"/>
      <c r="L20" s="8"/>
      <c r="M20" s="8"/>
      <c r="N20" s="8"/>
      <c r="O20" s="8"/>
      <c r="P20" s="8"/>
      <c r="Q20" s="8"/>
      <c r="R20" s="8"/>
      <c r="S20" s="8"/>
      <c r="T20" s="8"/>
      <c r="U20" s="8"/>
      <c r="V20" s="8"/>
      <c r="W20" s="8"/>
      <c r="X20" s="8"/>
      <c r="Y20" s="8"/>
      <c r="Z20" s="8"/>
    </row>
    <row r="21" spans="1:26" ht="12.75" customHeight="1">
      <c r="A21" s="8"/>
      <c r="B21" s="36">
        <v>97</v>
      </c>
      <c r="C21" s="35">
        <v>1.2</v>
      </c>
      <c r="D21" s="2137"/>
      <c r="E21" s="2139"/>
      <c r="F21" s="8"/>
      <c r="G21" s="8"/>
      <c r="H21" s="11"/>
      <c r="I21" s="8"/>
      <c r="J21" s="8"/>
      <c r="K21" s="8"/>
      <c r="L21" s="8"/>
      <c r="M21" s="8"/>
      <c r="N21" s="8"/>
      <c r="O21" s="8"/>
      <c r="P21" s="8"/>
      <c r="Q21" s="8"/>
      <c r="R21" s="8"/>
      <c r="S21" s="8"/>
      <c r="T21" s="8"/>
      <c r="U21" s="8"/>
      <c r="V21" s="8"/>
      <c r="W21" s="8"/>
      <c r="X21" s="8"/>
      <c r="Y21" s="8"/>
      <c r="Z21" s="8"/>
    </row>
    <row r="22" spans="1:26">
      <c r="A22" s="8"/>
      <c r="B22" s="36">
        <v>96</v>
      </c>
      <c r="C22" s="35">
        <v>1.2</v>
      </c>
      <c r="D22" s="2137"/>
      <c r="E22" s="2139"/>
      <c r="F22" s="8"/>
      <c r="G22" s="8"/>
      <c r="H22" s="11"/>
      <c r="I22" s="8"/>
      <c r="J22" s="8"/>
      <c r="K22" s="8"/>
      <c r="L22" s="8"/>
      <c r="M22" s="8"/>
      <c r="N22" s="8"/>
      <c r="O22" s="8"/>
      <c r="P22" s="8"/>
      <c r="Q22" s="8"/>
      <c r="R22" s="8"/>
      <c r="S22" s="8"/>
      <c r="T22" s="8"/>
      <c r="U22" s="8"/>
      <c r="V22" s="8"/>
      <c r="W22" s="8"/>
      <c r="X22" s="8"/>
      <c r="Y22" s="8"/>
      <c r="Z22" s="8"/>
    </row>
    <row r="23" spans="1:26" ht="14.25" customHeight="1">
      <c r="A23" s="8"/>
      <c r="B23" s="36">
        <v>95</v>
      </c>
      <c r="C23" s="35">
        <v>1.3</v>
      </c>
      <c r="D23" s="2137"/>
      <c r="E23" s="2139"/>
      <c r="F23" s="8"/>
      <c r="G23" s="8"/>
      <c r="H23" s="11"/>
      <c r="I23" s="8"/>
      <c r="J23" s="8"/>
      <c r="K23" s="8"/>
      <c r="L23" s="8"/>
      <c r="M23" s="8"/>
      <c r="N23" s="8"/>
      <c r="O23" s="8"/>
      <c r="P23" s="8"/>
      <c r="Q23" s="8"/>
      <c r="R23" s="8"/>
      <c r="S23" s="8"/>
      <c r="T23" s="8"/>
      <c r="U23" s="8"/>
      <c r="V23" s="8"/>
      <c r="W23" s="8"/>
      <c r="X23" s="8"/>
      <c r="Y23" s="8"/>
      <c r="Z23" s="8"/>
    </row>
    <row r="24" spans="1:26" ht="15.75" customHeight="1">
      <c r="A24" s="8"/>
      <c r="B24" s="36">
        <v>94</v>
      </c>
      <c r="C24" s="35">
        <v>1.4</v>
      </c>
      <c r="D24" s="2137"/>
      <c r="E24" s="2139"/>
      <c r="F24" s="8"/>
      <c r="G24" s="8"/>
      <c r="H24" s="11"/>
      <c r="I24" s="8"/>
      <c r="J24" s="8"/>
      <c r="K24" s="8"/>
      <c r="L24" s="8"/>
      <c r="M24" s="8"/>
      <c r="N24" s="8"/>
      <c r="O24" s="8"/>
      <c r="P24" s="8"/>
      <c r="Q24" s="8"/>
      <c r="R24" s="8"/>
      <c r="S24" s="8"/>
      <c r="T24" s="8"/>
      <c r="U24" s="8"/>
      <c r="V24" s="8"/>
      <c r="W24" s="8"/>
      <c r="X24" s="8"/>
      <c r="Y24" s="8"/>
      <c r="Z24" s="8"/>
    </row>
    <row r="25" spans="1:26" ht="12.75" customHeight="1">
      <c r="A25" s="8"/>
      <c r="B25" s="36">
        <v>93</v>
      </c>
      <c r="C25" s="35">
        <v>1.4</v>
      </c>
      <c r="D25" s="2137"/>
      <c r="E25" s="2139"/>
      <c r="F25" s="8"/>
      <c r="G25" s="8"/>
      <c r="H25" s="11"/>
      <c r="I25" s="8"/>
      <c r="J25" s="8"/>
      <c r="K25" s="8"/>
      <c r="L25" s="8"/>
      <c r="M25" s="8"/>
      <c r="N25" s="8"/>
      <c r="O25" s="8"/>
      <c r="P25" s="8"/>
      <c r="Q25" s="8"/>
      <c r="R25" s="8"/>
      <c r="S25" s="8"/>
      <c r="T25" s="8"/>
      <c r="U25" s="8"/>
      <c r="V25" s="8"/>
      <c r="W25" s="8"/>
      <c r="X25" s="8"/>
      <c r="Y25" s="8"/>
      <c r="Z25" s="8"/>
    </row>
    <row r="26" spans="1:26" ht="12.75" customHeight="1">
      <c r="A26" s="8"/>
      <c r="B26" s="36">
        <v>92</v>
      </c>
      <c r="C26" s="35">
        <v>1.5</v>
      </c>
      <c r="D26" s="2137"/>
      <c r="E26" s="2139"/>
      <c r="F26" s="8"/>
      <c r="G26" s="8"/>
      <c r="H26" s="11"/>
      <c r="I26" s="8"/>
      <c r="J26" s="8"/>
      <c r="K26" s="8"/>
      <c r="L26" s="8"/>
      <c r="M26" s="8"/>
      <c r="N26" s="8"/>
      <c r="O26" s="8"/>
      <c r="P26" s="8"/>
      <c r="Q26" s="8"/>
      <c r="R26" s="8"/>
      <c r="S26" s="8"/>
      <c r="T26" s="8"/>
      <c r="U26" s="8"/>
      <c r="V26" s="8"/>
      <c r="W26" s="8"/>
      <c r="X26" s="8"/>
      <c r="Y26" s="8"/>
      <c r="Z26" s="8"/>
    </row>
    <row r="27" spans="1:26" ht="13.5" thickBot="1">
      <c r="A27" s="8"/>
      <c r="B27" s="34">
        <v>91</v>
      </c>
      <c r="C27" s="33">
        <v>1.5</v>
      </c>
      <c r="D27" s="2138"/>
      <c r="E27" s="2140"/>
      <c r="F27" s="8"/>
      <c r="G27" s="8"/>
      <c r="H27" s="11"/>
      <c r="I27" s="8"/>
      <c r="J27" s="8"/>
      <c r="K27" s="8"/>
      <c r="L27" s="8"/>
      <c r="M27" s="8"/>
      <c r="N27" s="8"/>
      <c r="O27" s="8"/>
      <c r="P27" s="8"/>
      <c r="Q27" s="8"/>
      <c r="R27" s="8"/>
      <c r="S27" s="8"/>
      <c r="T27" s="8"/>
      <c r="U27" s="8"/>
      <c r="V27" s="8"/>
      <c r="W27" s="8"/>
      <c r="X27" s="8"/>
      <c r="Y27" s="8"/>
      <c r="Z27" s="8"/>
    </row>
    <row r="28" spans="1:26" ht="12.75" customHeight="1">
      <c r="A28" s="8"/>
      <c r="B28" s="32">
        <v>90</v>
      </c>
      <c r="C28" s="31">
        <v>1.6</v>
      </c>
      <c r="D28" s="2141" t="s">
        <v>362</v>
      </c>
      <c r="E28" s="2144" t="s">
        <v>363</v>
      </c>
      <c r="F28" s="8"/>
      <c r="G28" s="8"/>
      <c r="H28" s="11"/>
      <c r="I28" s="8"/>
      <c r="J28" s="8"/>
      <c r="K28" s="8"/>
      <c r="L28" s="8"/>
      <c r="M28" s="8"/>
      <c r="N28" s="8"/>
      <c r="O28" s="8"/>
      <c r="P28" s="8"/>
      <c r="Q28" s="8"/>
      <c r="R28" s="8"/>
      <c r="S28" s="8"/>
      <c r="T28" s="8"/>
      <c r="U28" s="8"/>
      <c r="V28" s="8"/>
      <c r="W28" s="8"/>
      <c r="X28" s="8"/>
      <c r="Y28" s="8"/>
      <c r="Z28" s="8"/>
    </row>
    <row r="29" spans="1:26">
      <c r="A29" s="8"/>
      <c r="B29" s="30">
        <v>89</v>
      </c>
      <c r="C29" s="29">
        <v>1.7</v>
      </c>
      <c r="D29" s="2142"/>
      <c r="E29" s="2145"/>
      <c r="F29" s="8"/>
      <c r="G29" s="8"/>
      <c r="H29" s="11"/>
      <c r="I29" s="8"/>
      <c r="J29" s="8"/>
      <c r="K29" s="8"/>
      <c r="L29" s="8"/>
      <c r="M29" s="8"/>
      <c r="N29" s="8"/>
      <c r="O29" s="8"/>
      <c r="P29" s="8"/>
      <c r="Q29" s="8"/>
      <c r="R29" s="8"/>
      <c r="S29" s="8"/>
      <c r="T29" s="8"/>
      <c r="U29" s="8"/>
      <c r="V29" s="8"/>
      <c r="W29" s="8"/>
      <c r="X29" s="8"/>
      <c r="Y29" s="8"/>
      <c r="Z29" s="8"/>
    </row>
    <row r="30" spans="1:26" ht="15.75" customHeight="1">
      <c r="A30" s="8"/>
      <c r="B30" s="30">
        <v>88</v>
      </c>
      <c r="C30" s="29">
        <v>1.7</v>
      </c>
      <c r="D30" s="2142"/>
      <c r="E30" s="2145"/>
      <c r="F30" s="8"/>
      <c r="G30" s="8"/>
      <c r="H30" s="11"/>
      <c r="I30" s="8"/>
      <c r="J30" s="8"/>
      <c r="K30" s="8"/>
      <c r="L30" s="8"/>
      <c r="M30" s="8"/>
      <c r="N30" s="8"/>
      <c r="O30" s="8"/>
      <c r="P30" s="8"/>
      <c r="Q30" s="8"/>
      <c r="R30" s="8"/>
      <c r="S30" s="8"/>
      <c r="T30" s="8"/>
      <c r="U30" s="8"/>
      <c r="V30" s="8"/>
      <c r="W30" s="8"/>
      <c r="X30" s="8"/>
      <c r="Y30" s="8"/>
      <c r="Z30" s="8"/>
    </row>
    <row r="31" spans="1:26" ht="12.75" customHeight="1">
      <c r="A31" s="8"/>
      <c r="B31" s="30">
        <v>87</v>
      </c>
      <c r="C31" s="29">
        <v>1.8</v>
      </c>
      <c r="D31" s="2142"/>
      <c r="E31" s="2145"/>
      <c r="F31" s="8"/>
      <c r="G31" s="8"/>
      <c r="H31" s="11"/>
      <c r="I31" s="8"/>
      <c r="J31" s="8"/>
      <c r="K31" s="8"/>
      <c r="L31" s="8"/>
      <c r="M31" s="8"/>
      <c r="N31" s="8"/>
      <c r="O31" s="8"/>
      <c r="P31" s="8"/>
      <c r="Q31" s="8"/>
      <c r="R31" s="8"/>
      <c r="S31" s="8"/>
      <c r="T31" s="8"/>
      <c r="U31" s="8"/>
      <c r="V31" s="8"/>
      <c r="W31" s="8"/>
      <c r="X31" s="8"/>
      <c r="Y31" s="8"/>
      <c r="Z31" s="8"/>
    </row>
    <row r="32" spans="1:26" ht="12.75" customHeight="1">
      <c r="A32" s="8"/>
      <c r="B32" s="30">
        <v>86</v>
      </c>
      <c r="C32" s="29">
        <v>1.8</v>
      </c>
      <c r="D32" s="2142"/>
      <c r="E32" s="2145"/>
      <c r="F32" s="8"/>
      <c r="G32" s="8"/>
      <c r="H32" s="11"/>
      <c r="I32" s="8"/>
      <c r="J32" s="8"/>
      <c r="K32" s="8"/>
      <c r="L32" s="8"/>
      <c r="M32" s="8"/>
      <c r="N32" s="8"/>
      <c r="O32" s="8"/>
      <c r="P32" s="8"/>
      <c r="Q32" s="8"/>
      <c r="R32" s="8"/>
      <c r="S32" s="8"/>
      <c r="T32" s="8"/>
      <c r="U32" s="8"/>
      <c r="V32" s="8"/>
      <c r="W32" s="8"/>
      <c r="X32" s="8"/>
      <c r="Y32" s="8"/>
      <c r="Z32" s="8"/>
    </row>
    <row r="33" spans="1:26" ht="14.25" customHeight="1">
      <c r="A33" s="8"/>
      <c r="B33" s="30">
        <v>85</v>
      </c>
      <c r="C33" s="29">
        <v>1.9</v>
      </c>
      <c r="D33" s="2142"/>
      <c r="E33" s="2145"/>
      <c r="F33" s="8"/>
      <c r="G33" s="8"/>
      <c r="H33" s="11"/>
      <c r="I33" s="8"/>
      <c r="J33" s="8"/>
      <c r="K33" s="8"/>
      <c r="L33" s="8"/>
      <c r="M33" s="8"/>
      <c r="N33" s="8"/>
      <c r="O33" s="8"/>
      <c r="P33" s="8"/>
      <c r="Q33" s="8"/>
      <c r="R33" s="8"/>
      <c r="S33" s="8"/>
      <c r="T33" s="8"/>
      <c r="U33" s="8"/>
      <c r="V33" s="8"/>
      <c r="W33" s="8"/>
      <c r="X33" s="8"/>
      <c r="Y33" s="8"/>
      <c r="Z33" s="8"/>
    </row>
    <row r="34" spans="1:26" ht="15.75" customHeight="1">
      <c r="A34" s="8"/>
      <c r="B34" s="30">
        <v>84</v>
      </c>
      <c r="C34" s="29">
        <v>2</v>
      </c>
      <c r="D34" s="2142"/>
      <c r="E34" s="2145"/>
      <c r="F34" s="8"/>
      <c r="G34" s="8"/>
      <c r="H34" s="11"/>
      <c r="I34" s="8"/>
      <c r="J34" s="8"/>
      <c r="K34" s="8"/>
      <c r="L34" s="8"/>
      <c r="M34" s="8"/>
      <c r="N34" s="8"/>
      <c r="O34" s="8"/>
      <c r="P34" s="8"/>
      <c r="Q34" s="8"/>
      <c r="R34" s="8"/>
      <c r="S34" s="8"/>
      <c r="T34" s="8"/>
      <c r="U34" s="8"/>
      <c r="V34" s="8"/>
      <c r="W34" s="8"/>
      <c r="X34" s="8"/>
      <c r="Y34" s="8"/>
      <c r="Z34" s="8"/>
    </row>
    <row r="35" spans="1:26">
      <c r="A35" s="8"/>
      <c r="B35" s="30">
        <v>83</v>
      </c>
      <c r="C35" s="29">
        <v>2</v>
      </c>
      <c r="D35" s="2142"/>
      <c r="E35" s="2145"/>
      <c r="F35" s="8"/>
      <c r="G35" s="8"/>
      <c r="H35" s="11"/>
      <c r="I35" s="8"/>
      <c r="J35" s="8"/>
      <c r="K35" s="8"/>
      <c r="L35" s="8"/>
      <c r="M35" s="8"/>
      <c r="N35" s="8"/>
      <c r="O35" s="8"/>
      <c r="P35" s="8"/>
      <c r="Q35" s="8"/>
      <c r="R35" s="8"/>
      <c r="S35" s="8"/>
      <c r="T35" s="8"/>
      <c r="U35" s="8"/>
      <c r="V35" s="8"/>
      <c r="W35" s="8"/>
      <c r="X35" s="8"/>
      <c r="Y35" s="8"/>
      <c r="Z35" s="8"/>
    </row>
    <row r="36" spans="1:26" ht="12.75" customHeight="1">
      <c r="A36" s="8"/>
      <c r="B36" s="30">
        <v>82</v>
      </c>
      <c r="C36" s="29">
        <v>2.1</v>
      </c>
      <c r="D36" s="2142"/>
      <c r="E36" s="2145"/>
      <c r="F36" s="8"/>
      <c r="G36" s="8"/>
      <c r="H36" s="11"/>
      <c r="I36" s="8"/>
      <c r="J36" s="8"/>
      <c r="K36" s="8"/>
      <c r="L36" s="8"/>
      <c r="M36" s="8"/>
      <c r="N36" s="8"/>
      <c r="O36" s="8"/>
      <c r="P36" s="8"/>
      <c r="Q36" s="8"/>
      <c r="R36" s="8"/>
      <c r="S36" s="8"/>
      <c r="T36" s="8"/>
      <c r="U36" s="8"/>
      <c r="V36" s="8"/>
      <c r="W36" s="8"/>
      <c r="X36" s="8"/>
      <c r="Y36" s="8"/>
      <c r="Z36" s="8"/>
    </row>
    <row r="37" spans="1:26">
      <c r="A37" s="8"/>
      <c r="B37" s="30">
        <v>81</v>
      </c>
      <c r="C37" s="29">
        <v>2.1</v>
      </c>
      <c r="D37" s="2142"/>
      <c r="E37" s="2145"/>
      <c r="F37" s="8"/>
      <c r="G37" s="8"/>
      <c r="H37" s="11"/>
      <c r="I37" s="8"/>
      <c r="J37" s="8"/>
      <c r="K37" s="8"/>
      <c r="L37" s="8"/>
      <c r="M37" s="8"/>
      <c r="N37" s="8"/>
      <c r="O37" s="8"/>
      <c r="P37" s="8"/>
      <c r="Q37" s="8"/>
      <c r="R37" s="8"/>
      <c r="S37" s="8"/>
      <c r="T37" s="8"/>
      <c r="U37" s="8"/>
      <c r="V37" s="8"/>
      <c r="W37" s="8"/>
      <c r="X37" s="8"/>
      <c r="Y37" s="8"/>
      <c r="Z37" s="8"/>
    </row>
    <row r="38" spans="1:26">
      <c r="A38" s="8"/>
      <c r="B38" s="30">
        <v>80</v>
      </c>
      <c r="C38" s="29">
        <v>2.2000000000000002</v>
      </c>
      <c r="D38" s="2142"/>
      <c r="E38" s="2145"/>
      <c r="F38" s="8"/>
      <c r="G38" s="8"/>
      <c r="H38" s="11"/>
      <c r="I38" s="8"/>
      <c r="J38" s="8"/>
      <c r="K38" s="8"/>
      <c r="L38" s="8"/>
      <c r="M38" s="8"/>
      <c r="N38" s="8"/>
      <c r="O38" s="8"/>
      <c r="P38" s="8"/>
      <c r="Q38" s="8"/>
      <c r="R38" s="8"/>
      <c r="S38" s="8"/>
      <c r="T38" s="8"/>
      <c r="U38" s="8"/>
      <c r="V38" s="8"/>
      <c r="W38" s="8"/>
      <c r="X38" s="8"/>
      <c r="Y38" s="8"/>
      <c r="Z38" s="8"/>
    </row>
    <row r="39" spans="1:26">
      <c r="A39" s="8"/>
      <c r="B39" s="30">
        <v>79</v>
      </c>
      <c r="C39" s="29">
        <v>2.2999999999999998</v>
      </c>
      <c r="D39" s="2142"/>
      <c r="E39" s="2145"/>
      <c r="F39" s="8"/>
      <c r="G39" s="8"/>
      <c r="H39" s="11"/>
      <c r="I39" s="8"/>
      <c r="J39" s="8"/>
      <c r="K39" s="8"/>
      <c r="L39" s="8"/>
      <c r="M39" s="8"/>
      <c r="N39" s="8"/>
      <c r="O39" s="8"/>
      <c r="P39" s="8"/>
      <c r="Q39" s="8"/>
      <c r="R39" s="8"/>
      <c r="S39" s="8"/>
      <c r="T39" s="8"/>
      <c r="U39" s="8"/>
      <c r="V39" s="8"/>
      <c r="W39" s="8"/>
      <c r="X39" s="8"/>
      <c r="Y39" s="8"/>
      <c r="Z39" s="8"/>
    </row>
    <row r="40" spans="1:26">
      <c r="A40" s="8"/>
      <c r="B40" s="30">
        <v>78</v>
      </c>
      <c r="C40" s="29">
        <v>2.2999999999999998</v>
      </c>
      <c r="D40" s="2142"/>
      <c r="E40" s="2145"/>
      <c r="F40" s="8"/>
      <c r="G40" s="8"/>
      <c r="H40" s="11"/>
      <c r="I40" s="8"/>
      <c r="J40" s="8"/>
      <c r="K40" s="8"/>
      <c r="L40" s="8"/>
      <c r="M40" s="8"/>
      <c r="N40" s="8"/>
      <c r="O40" s="8"/>
      <c r="P40" s="8"/>
      <c r="Q40" s="8"/>
      <c r="R40" s="8"/>
      <c r="S40" s="8"/>
      <c r="T40" s="8"/>
      <c r="U40" s="8"/>
      <c r="V40" s="8"/>
      <c r="W40" s="8"/>
      <c r="X40" s="8"/>
      <c r="Y40" s="8"/>
      <c r="Z40" s="8"/>
    </row>
    <row r="41" spans="1:26">
      <c r="A41" s="8"/>
      <c r="B41" s="30">
        <v>77</v>
      </c>
      <c r="C41" s="29">
        <v>2.4</v>
      </c>
      <c r="D41" s="2142"/>
      <c r="E41" s="2145"/>
      <c r="F41" s="8"/>
      <c r="G41" s="8"/>
      <c r="H41" s="11"/>
      <c r="I41" s="8"/>
      <c r="J41" s="8"/>
      <c r="K41" s="8"/>
      <c r="L41" s="8"/>
      <c r="M41" s="8"/>
      <c r="N41" s="8"/>
      <c r="O41" s="8"/>
      <c r="P41" s="8"/>
      <c r="Q41" s="8"/>
      <c r="R41" s="8"/>
      <c r="S41" s="8"/>
      <c r="T41" s="8"/>
      <c r="U41" s="8"/>
      <c r="V41" s="8"/>
      <c r="W41" s="8"/>
      <c r="X41" s="8"/>
      <c r="Y41" s="8"/>
      <c r="Z41" s="8"/>
    </row>
    <row r="42" spans="1:26" ht="12.75" customHeight="1">
      <c r="A42" s="8"/>
      <c r="B42" s="30">
        <v>76</v>
      </c>
      <c r="C42" s="29">
        <v>2.4</v>
      </c>
      <c r="D42" s="2142"/>
      <c r="E42" s="2145"/>
      <c r="F42" s="8"/>
      <c r="G42" s="8"/>
      <c r="H42" s="11"/>
      <c r="I42" s="8"/>
      <c r="J42" s="8"/>
      <c r="K42" s="8"/>
      <c r="L42" s="8"/>
      <c r="M42" s="8"/>
      <c r="N42" s="8"/>
      <c r="O42" s="8"/>
      <c r="P42" s="8"/>
      <c r="Q42" s="8"/>
      <c r="R42" s="8"/>
      <c r="S42" s="8"/>
      <c r="T42" s="8"/>
      <c r="U42" s="8"/>
      <c r="V42" s="8"/>
      <c r="W42" s="8"/>
      <c r="X42" s="8"/>
      <c r="Y42" s="8"/>
      <c r="Z42" s="8"/>
    </row>
    <row r="43" spans="1:26" ht="12.75" customHeight="1" thickBot="1">
      <c r="A43" s="8"/>
      <c r="B43" s="28">
        <v>75</v>
      </c>
      <c r="C43" s="27">
        <v>2.5</v>
      </c>
      <c r="D43" s="2143"/>
      <c r="E43" s="2146"/>
      <c r="F43" s="8"/>
      <c r="G43" s="8"/>
      <c r="H43" s="11"/>
      <c r="I43" s="8"/>
      <c r="J43" s="8"/>
      <c r="K43" s="8"/>
      <c r="L43" s="8"/>
      <c r="M43" s="8"/>
      <c r="N43" s="8"/>
      <c r="O43" s="8"/>
      <c r="P43" s="8"/>
      <c r="Q43" s="8"/>
      <c r="R43" s="8"/>
      <c r="S43" s="8"/>
      <c r="T43" s="8"/>
      <c r="U43" s="8"/>
      <c r="V43" s="8"/>
      <c r="W43" s="8"/>
      <c r="X43" s="8"/>
      <c r="Y43" s="8"/>
      <c r="Z43" s="8"/>
    </row>
    <row r="44" spans="1:26" ht="12.75" customHeight="1">
      <c r="A44" s="8"/>
      <c r="B44" s="26">
        <v>74</v>
      </c>
      <c r="C44" s="25">
        <v>2.6</v>
      </c>
      <c r="D44" s="2147" t="s">
        <v>364</v>
      </c>
      <c r="E44" s="2150" t="s">
        <v>365</v>
      </c>
      <c r="F44" s="8"/>
      <c r="G44" s="8"/>
      <c r="H44" s="11"/>
      <c r="I44" s="8"/>
      <c r="J44" s="8"/>
      <c r="K44" s="8"/>
      <c r="L44" s="8"/>
      <c r="M44" s="8"/>
      <c r="N44" s="8"/>
      <c r="O44" s="8"/>
      <c r="P44" s="8"/>
      <c r="Q44" s="8"/>
      <c r="R44" s="8"/>
      <c r="S44" s="8"/>
      <c r="T44" s="8"/>
      <c r="U44" s="8"/>
      <c r="V44" s="8"/>
      <c r="W44" s="8"/>
      <c r="X44" s="8"/>
      <c r="Y44" s="8"/>
      <c r="Z44" s="8"/>
    </row>
    <row r="45" spans="1:26" ht="12.75" customHeight="1">
      <c r="A45" s="8"/>
      <c r="B45" s="26">
        <v>73</v>
      </c>
      <c r="C45" s="25">
        <v>2.6</v>
      </c>
      <c r="D45" s="2148"/>
      <c r="E45" s="2151"/>
      <c r="F45" s="8"/>
      <c r="G45" s="8"/>
      <c r="H45" s="11"/>
      <c r="I45" s="8"/>
      <c r="J45" s="8"/>
      <c r="K45" s="8"/>
      <c r="L45" s="8"/>
      <c r="M45" s="8"/>
      <c r="N45" s="8"/>
      <c r="O45" s="8"/>
      <c r="P45" s="8"/>
      <c r="Q45" s="8"/>
      <c r="R45" s="8"/>
      <c r="S45" s="8"/>
      <c r="T45" s="8"/>
      <c r="U45" s="8"/>
      <c r="V45" s="8"/>
      <c r="W45" s="8"/>
      <c r="X45" s="8"/>
      <c r="Y45" s="8"/>
      <c r="Z45" s="8"/>
    </row>
    <row r="46" spans="1:26" ht="12.75" customHeight="1">
      <c r="A46" s="8"/>
      <c r="B46" s="26">
        <v>72</v>
      </c>
      <c r="C46" s="25">
        <v>2.7</v>
      </c>
      <c r="D46" s="2148"/>
      <c r="E46" s="2151"/>
      <c r="F46" s="8"/>
      <c r="G46" s="8"/>
      <c r="H46" s="11"/>
      <c r="I46" s="8"/>
      <c r="J46" s="8"/>
      <c r="K46" s="8"/>
      <c r="L46" s="8"/>
      <c r="M46" s="8"/>
      <c r="N46" s="8"/>
      <c r="O46" s="8"/>
      <c r="P46" s="8"/>
      <c r="Q46" s="8"/>
      <c r="R46" s="8"/>
      <c r="S46" s="8"/>
      <c r="T46" s="8"/>
      <c r="U46" s="8"/>
      <c r="V46" s="8"/>
      <c r="W46" s="8"/>
      <c r="X46" s="8"/>
      <c r="Y46" s="8"/>
      <c r="Z46" s="8"/>
    </row>
    <row r="47" spans="1:26" ht="12.75" customHeight="1">
      <c r="A47" s="8"/>
      <c r="B47" s="26">
        <v>71</v>
      </c>
      <c r="C47" s="25">
        <v>2.7</v>
      </c>
      <c r="D47" s="2148"/>
      <c r="E47" s="2151"/>
      <c r="F47" s="8"/>
      <c r="G47" s="8"/>
      <c r="H47" s="11"/>
      <c r="I47" s="8"/>
      <c r="J47" s="8"/>
      <c r="K47" s="8"/>
      <c r="L47" s="8"/>
      <c r="M47" s="8"/>
      <c r="N47" s="8"/>
      <c r="O47" s="8"/>
      <c r="P47" s="8"/>
      <c r="Q47" s="8"/>
      <c r="R47" s="8"/>
      <c r="S47" s="8"/>
      <c r="T47" s="8"/>
      <c r="U47" s="8"/>
      <c r="V47" s="8"/>
      <c r="W47" s="8"/>
      <c r="X47" s="8"/>
      <c r="Y47" s="8"/>
      <c r="Z47" s="8"/>
    </row>
    <row r="48" spans="1:26" ht="14.25" customHeight="1">
      <c r="A48" s="8"/>
      <c r="B48" s="26">
        <v>70</v>
      </c>
      <c r="C48" s="25">
        <v>2.8</v>
      </c>
      <c r="D48" s="2148"/>
      <c r="E48" s="2151"/>
      <c r="F48" s="8"/>
      <c r="G48" s="8"/>
      <c r="H48" s="11"/>
      <c r="I48" s="8"/>
      <c r="J48" s="8"/>
      <c r="K48" s="8"/>
      <c r="L48" s="8"/>
      <c r="M48" s="8"/>
      <c r="N48" s="8"/>
      <c r="O48" s="8"/>
      <c r="P48" s="8"/>
      <c r="Q48" s="8"/>
      <c r="R48" s="8"/>
      <c r="S48" s="8"/>
      <c r="T48" s="8"/>
      <c r="U48" s="8"/>
      <c r="V48" s="8"/>
      <c r="W48" s="8"/>
      <c r="X48" s="8"/>
      <c r="Y48" s="8"/>
      <c r="Z48" s="8"/>
    </row>
    <row r="49" spans="1:26">
      <c r="A49" s="8"/>
      <c r="B49" s="26">
        <v>69</v>
      </c>
      <c r="C49" s="25">
        <v>2.9</v>
      </c>
      <c r="D49" s="2148"/>
      <c r="E49" s="2151"/>
      <c r="F49" s="8"/>
      <c r="G49" s="8"/>
      <c r="H49" s="11"/>
      <c r="I49" s="8"/>
      <c r="J49" s="8"/>
      <c r="K49" s="8"/>
      <c r="L49" s="8"/>
      <c r="M49" s="8"/>
      <c r="N49" s="8"/>
      <c r="O49" s="8"/>
      <c r="P49" s="8"/>
      <c r="Q49" s="8"/>
      <c r="R49" s="8"/>
      <c r="S49" s="8"/>
      <c r="T49" s="8"/>
      <c r="U49" s="8"/>
      <c r="V49" s="8"/>
      <c r="W49" s="8"/>
      <c r="X49" s="8"/>
      <c r="Y49" s="8"/>
      <c r="Z49" s="8"/>
    </row>
    <row r="50" spans="1:26" ht="12.75" customHeight="1">
      <c r="A50" s="8"/>
      <c r="B50" s="26">
        <v>68</v>
      </c>
      <c r="C50" s="25">
        <v>2.9</v>
      </c>
      <c r="D50" s="2148"/>
      <c r="E50" s="2151"/>
      <c r="F50" s="8"/>
      <c r="G50" s="8"/>
      <c r="H50" s="11"/>
      <c r="I50" s="8"/>
      <c r="J50" s="8"/>
      <c r="K50" s="8"/>
      <c r="L50" s="8"/>
      <c r="M50" s="8"/>
      <c r="N50" s="8"/>
      <c r="O50" s="8"/>
      <c r="P50" s="8"/>
      <c r="Q50" s="8"/>
      <c r="R50" s="8"/>
      <c r="S50" s="8"/>
      <c r="T50" s="8"/>
      <c r="U50" s="8"/>
      <c r="V50" s="8"/>
      <c r="W50" s="8"/>
      <c r="X50" s="8"/>
      <c r="Y50" s="8"/>
      <c r="Z50" s="8"/>
    </row>
    <row r="51" spans="1:26">
      <c r="A51" s="8"/>
      <c r="B51" s="26">
        <v>67</v>
      </c>
      <c r="C51" s="25">
        <v>3</v>
      </c>
      <c r="D51" s="2148"/>
      <c r="E51" s="2151"/>
      <c r="F51" s="8"/>
      <c r="G51" s="8"/>
      <c r="H51" s="11"/>
      <c r="I51" s="8"/>
      <c r="J51" s="8"/>
      <c r="K51" s="8"/>
      <c r="L51" s="8"/>
      <c r="M51" s="8"/>
      <c r="N51" s="8"/>
      <c r="O51" s="8"/>
      <c r="P51" s="8"/>
      <c r="Q51" s="8"/>
      <c r="R51" s="8"/>
      <c r="S51" s="8"/>
      <c r="T51" s="8"/>
      <c r="U51" s="8"/>
      <c r="V51" s="8"/>
      <c r="W51" s="8"/>
      <c r="X51" s="8"/>
      <c r="Y51" s="8"/>
      <c r="Z51" s="8"/>
    </row>
    <row r="52" spans="1:26">
      <c r="A52" s="8"/>
      <c r="B52" s="26">
        <v>66</v>
      </c>
      <c r="C52" s="25">
        <v>3</v>
      </c>
      <c r="D52" s="2148"/>
      <c r="E52" s="2151"/>
      <c r="F52" s="8"/>
      <c r="G52" s="8"/>
      <c r="H52" s="11"/>
      <c r="I52" s="8"/>
      <c r="J52" s="8"/>
      <c r="K52" s="8"/>
      <c r="L52" s="8"/>
      <c r="M52" s="8"/>
      <c r="N52" s="8"/>
      <c r="O52" s="8"/>
      <c r="P52" s="8"/>
      <c r="Q52" s="8"/>
      <c r="R52" s="8"/>
      <c r="S52" s="8"/>
      <c r="T52" s="8"/>
      <c r="U52" s="8"/>
      <c r="V52" s="8"/>
      <c r="W52" s="8"/>
      <c r="X52" s="8"/>
      <c r="Y52" s="8"/>
      <c r="Z52" s="8"/>
    </row>
    <row r="53" spans="1:26" ht="12.75" customHeight="1">
      <c r="A53" s="8"/>
      <c r="B53" s="26">
        <v>65</v>
      </c>
      <c r="C53" s="25">
        <v>3.1</v>
      </c>
      <c r="D53" s="2148"/>
      <c r="E53" s="2151"/>
      <c r="F53" s="8"/>
      <c r="G53" s="8"/>
      <c r="H53" s="11"/>
      <c r="I53" s="8"/>
      <c r="J53" s="8"/>
      <c r="K53" s="8"/>
      <c r="L53" s="8"/>
      <c r="M53" s="8"/>
      <c r="N53" s="8"/>
      <c r="O53" s="8"/>
      <c r="P53" s="8"/>
      <c r="Q53" s="8"/>
      <c r="R53" s="8"/>
      <c r="S53" s="8"/>
      <c r="T53" s="8"/>
      <c r="U53" s="8"/>
      <c r="V53" s="8"/>
      <c r="W53" s="8"/>
      <c r="X53" s="8"/>
      <c r="Y53" s="8"/>
      <c r="Z53" s="8"/>
    </row>
    <row r="54" spans="1:26">
      <c r="A54" s="8"/>
      <c r="B54" s="26">
        <v>64</v>
      </c>
      <c r="C54" s="25">
        <v>3.2</v>
      </c>
      <c r="D54" s="2148"/>
      <c r="E54" s="2151"/>
      <c r="F54" s="8"/>
      <c r="G54" s="8"/>
      <c r="H54" s="11"/>
      <c r="I54" s="8"/>
      <c r="J54" s="8"/>
      <c r="K54" s="8"/>
      <c r="L54" s="8"/>
      <c r="M54" s="8"/>
      <c r="N54" s="8"/>
      <c r="O54" s="8"/>
      <c r="P54" s="8"/>
      <c r="Q54" s="8"/>
      <c r="R54" s="8"/>
      <c r="S54" s="8"/>
      <c r="T54" s="8"/>
      <c r="U54" s="8"/>
      <c r="V54" s="8"/>
      <c r="W54" s="8"/>
      <c r="X54" s="8"/>
      <c r="Y54" s="8"/>
      <c r="Z54" s="8"/>
    </row>
    <row r="55" spans="1:26">
      <c r="A55" s="8"/>
      <c r="B55" s="26">
        <v>63</v>
      </c>
      <c r="C55" s="25">
        <v>3.2</v>
      </c>
      <c r="D55" s="2148"/>
      <c r="E55" s="2151"/>
      <c r="F55" s="8"/>
      <c r="G55" s="8"/>
      <c r="H55" s="11"/>
      <c r="I55" s="8"/>
      <c r="J55" s="8"/>
      <c r="K55" s="8"/>
      <c r="L55" s="8"/>
      <c r="M55" s="8"/>
      <c r="N55" s="8"/>
      <c r="O55" s="8"/>
      <c r="P55" s="8"/>
      <c r="Q55" s="8"/>
      <c r="R55" s="8"/>
      <c r="S55" s="8"/>
      <c r="T55" s="8"/>
      <c r="U55" s="8"/>
      <c r="V55" s="8"/>
      <c r="W55" s="8"/>
      <c r="X55" s="8"/>
      <c r="Y55" s="8"/>
      <c r="Z55" s="8"/>
    </row>
    <row r="56" spans="1:26">
      <c r="A56" s="8"/>
      <c r="B56" s="26">
        <v>62</v>
      </c>
      <c r="C56" s="25">
        <v>3.3</v>
      </c>
      <c r="D56" s="2148"/>
      <c r="E56" s="2151"/>
      <c r="F56" s="8"/>
      <c r="G56" s="8"/>
      <c r="H56" s="11"/>
      <c r="I56" s="8"/>
      <c r="J56" s="8"/>
      <c r="K56" s="8"/>
      <c r="L56" s="8"/>
      <c r="M56" s="8"/>
      <c r="N56" s="8"/>
      <c r="O56" s="8"/>
      <c r="P56" s="8"/>
      <c r="Q56" s="8"/>
      <c r="R56" s="8"/>
      <c r="S56" s="8"/>
      <c r="T56" s="8"/>
      <c r="U56" s="8"/>
      <c r="V56" s="8"/>
      <c r="W56" s="8"/>
      <c r="X56" s="8"/>
      <c r="Y56" s="8"/>
      <c r="Z56" s="8"/>
    </row>
    <row r="57" spans="1:26">
      <c r="A57" s="8"/>
      <c r="B57" s="26">
        <v>61</v>
      </c>
      <c r="C57" s="25">
        <v>3.3</v>
      </c>
      <c r="D57" s="2148"/>
      <c r="E57" s="2151"/>
      <c r="F57" s="8"/>
      <c r="G57" s="8"/>
      <c r="H57" s="11"/>
      <c r="I57" s="8"/>
      <c r="J57" s="8"/>
      <c r="K57" s="8"/>
      <c r="L57" s="8"/>
      <c r="M57" s="8"/>
      <c r="N57" s="8"/>
      <c r="O57" s="8"/>
      <c r="P57" s="8"/>
      <c r="Q57" s="8"/>
      <c r="R57" s="8"/>
      <c r="S57" s="8"/>
      <c r="T57" s="8"/>
      <c r="U57" s="8"/>
      <c r="V57" s="8"/>
      <c r="W57" s="8"/>
      <c r="X57" s="8"/>
      <c r="Y57" s="8"/>
      <c r="Z57" s="8"/>
    </row>
    <row r="58" spans="1:26" ht="12.75" customHeight="1">
      <c r="A58" s="8"/>
      <c r="B58" s="26">
        <v>60</v>
      </c>
      <c r="C58" s="25">
        <v>3.4</v>
      </c>
      <c r="D58" s="2148"/>
      <c r="E58" s="2151"/>
      <c r="F58" s="8"/>
      <c r="G58" s="8"/>
      <c r="H58" s="11"/>
      <c r="I58" s="8"/>
      <c r="J58" s="8"/>
      <c r="K58" s="8"/>
      <c r="L58" s="8"/>
      <c r="M58" s="8"/>
      <c r="N58" s="8"/>
      <c r="O58" s="8"/>
      <c r="P58" s="8"/>
      <c r="Q58" s="8"/>
      <c r="R58" s="8"/>
      <c r="S58" s="8"/>
      <c r="T58" s="8"/>
      <c r="U58" s="8"/>
      <c r="V58" s="8"/>
      <c r="W58" s="8"/>
      <c r="X58" s="8"/>
      <c r="Y58" s="8"/>
      <c r="Z58" s="8"/>
    </row>
    <row r="59" spans="1:26">
      <c r="A59" s="8"/>
      <c r="B59" s="26">
        <v>59</v>
      </c>
      <c r="C59" s="25">
        <v>3.5</v>
      </c>
      <c r="D59" s="2148"/>
      <c r="E59" s="2151"/>
      <c r="F59" s="8"/>
      <c r="G59" s="8"/>
      <c r="H59" s="11"/>
      <c r="I59" s="8"/>
      <c r="J59" s="8"/>
      <c r="K59" s="8"/>
      <c r="L59" s="8"/>
      <c r="M59" s="8"/>
      <c r="N59" s="8"/>
      <c r="O59" s="8"/>
      <c r="P59" s="8"/>
      <c r="Q59" s="8"/>
      <c r="R59" s="8"/>
      <c r="S59" s="8"/>
      <c r="T59" s="8"/>
      <c r="U59" s="8"/>
      <c r="V59" s="8"/>
      <c r="W59" s="8"/>
      <c r="X59" s="8"/>
      <c r="Y59" s="8"/>
      <c r="Z59" s="8"/>
    </row>
    <row r="60" spans="1:26" ht="13.5" customHeight="1" thickBot="1">
      <c r="A60" s="8"/>
      <c r="B60" s="24">
        <v>58</v>
      </c>
      <c r="C60" s="23">
        <v>3.5</v>
      </c>
      <c r="D60" s="2149"/>
      <c r="E60" s="2152"/>
      <c r="F60" s="8"/>
      <c r="G60" s="8"/>
      <c r="H60" s="11"/>
      <c r="I60" s="8"/>
      <c r="J60" s="8"/>
      <c r="K60" s="8"/>
      <c r="L60" s="8"/>
      <c r="M60" s="8"/>
      <c r="N60" s="8"/>
      <c r="O60" s="8"/>
      <c r="P60" s="8"/>
      <c r="Q60" s="8"/>
      <c r="R60" s="8"/>
      <c r="S60" s="8"/>
      <c r="T60" s="8"/>
      <c r="U60" s="8"/>
      <c r="V60" s="8"/>
      <c r="W60" s="8"/>
      <c r="X60" s="8"/>
      <c r="Y60" s="8"/>
      <c r="Z60" s="8"/>
    </row>
    <row r="61" spans="1:26" ht="12.75" customHeight="1">
      <c r="A61" s="8"/>
      <c r="B61" s="22">
        <v>57</v>
      </c>
      <c r="C61" s="21">
        <v>3.6</v>
      </c>
      <c r="D61" s="2127" t="s">
        <v>366</v>
      </c>
      <c r="E61" s="2129" t="s">
        <v>367</v>
      </c>
      <c r="F61" s="8"/>
      <c r="G61" s="8"/>
      <c r="H61" s="11"/>
      <c r="I61" s="8"/>
      <c r="J61" s="8"/>
      <c r="K61" s="8"/>
      <c r="L61" s="8"/>
      <c r="M61" s="8"/>
      <c r="N61" s="8"/>
      <c r="O61" s="8"/>
      <c r="P61" s="8"/>
      <c r="Q61" s="8"/>
      <c r="R61" s="8"/>
      <c r="S61" s="8"/>
      <c r="T61" s="8"/>
      <c r="U61" s="8"/>
      <c r="V61" s="8"/>
      <c r="W61" s="8"/>
      <c r="X61" s="8"/>
      <c r="Y61" s="8"/>
      <c r="Z61" s="8"/>
    </row>
    <row r="62" spans="1:26" ht="12.75" customHeight="1">
      <c r="A62" s="8"/>
      <c r="B62" s="22">
        <v>56</v>
      </c>
      <c r="C62" s="21">
        <v>3.6</v>
      </c>
      <c r="D62" s="2127"/>
      <c r="E62" s="2129"/>
      <c r="F62" s="8"/>
      <c r="G62" s="8"/>
      <c r="H62" s="11"/>
      <c r="I62" s="8"/>
      <c r="J62" s="8"/>
      <c r="K62" s="8"/>
      <c r="L62" s="8"/>
      <c r="M62" s="8"/>
      <c r="N62" s="8"/>
      <c r="O62" s="8"/>
      <c r="P62" s="8"/>
      <c r="Q62" s="8"/>
      <c r="R62" s="8"/>
      <c r="S62" s="8"/>
      <c r="T62" s="8"/>
      <c r="U62" s="8"/>
      <c r="V62" s="8"/>
      <c r="W62" s="8"/>
      <c r="X62" s="8"/>
      <c r="Y62" s="8"/>
      <c r="Z62" s="8"/>
    </row>
    <row r="63" spans="1:26" ht="12.75" customHeight="1">
      <c r="A63" s="8"/>
      <c r="B63" s="22">
        <v>55</v>
      </c>
      <c r="C63" s="21">
        <v>3.7</v>
      </c>
      <c r="D63" s="2127"/>
      <c r="E63" s="2129"/>
      <c r="F63" s="8"/>
      <c r="G63" s="8"/>
      <c r="H63" s="11"/>
      <c r="I63" s="8"/>
      <c r="J63" s="8"/>
      <c r="K63" s="8"/>
      <c r="L63" s="8"/>
      <c r="M63" s="8"/>
      <c r="N63" s="8"/>
      <c r="O63" s="8"/>
      <c r="P63" s="8"/>
      <c r="Q63" s="8"/>
      <c r="R63" s="8"/>
      <c r="S63" s="8"/>
      <c r="T63" s="8"/>
      <c r="U63" s="8"/>
      <c r="V63" s="8"/>
      <c r="W63" s="8"/>
      <c r="X63" s="8"/>
      <c r="Y63" s="8"/>
      <c r="Z63" s="8"/>
    </row>
    <row r="64" spans="1:26" ht="12.75" customHeight="1">
      <c r="A64" s="8"/>
      <c r="B64" s="22">
        <v>54</v>
      </c>
      <c r="C64" s="21">
        <v>3.8</v>
      </c>
      <c r="D64" s="2127"/>
      <c r="E64" s="2129"/>
      <c r="F64" s="8"/>
      <c r="G64" s="8"/>
      <c r="H64" s="11"/>
      <c r="I64" s="8"/>
      <c r="J64" s="8"/>
      <c r="K64" s="8"/>
      <c r="L64" s="8"/>
      <c r="M64" s="8"/>
      <c r="N64" s="8"/>
      <c r="O64" s="8"/>
      <c r="P64" s="8"/>
      <c r="Q64" s="8"/>
      <c r="R64" s="8"/>
      <c r="S64" s="8"/>
      <c r="T64" s="8"/>
      <c r="U64" s="8"/>
      <c r="V64" s="8"/>
      <c r="W64" s="8"/>
      <c r="X64" s="8"/>
      <c r="Y64" s="8"/>
      <c r="Z64" s="8"/>
    </row>
    <row r="65" spans="1:26" ht="14.25" customHeight="1">
      <c r="A65" s="8"/>
      <c r="B65" s="22">
        <v>53</v>
      </c>
      <c r="C65" s="21">
        <v>3.8</v>
      </c>
      <c r="D65" s="2127"/>
      <c r="E65" s="2129"/>
      <c r="F65" s="8"/>
      <c r="G65" s="8"/>
      <c r="H65" s="11"/>
      <c r="I65" s="8"/>
      <c r="J65" s="8"/>
      <c r="K65" s="8"/>
      <c r="L65" s="8"/>
      <c r="M65" s="8"/>
      <c r="N65" s="8"/>
      <c r="O65" s="8"/>
      <c r="P65" s="8"/>
      <c r="Q65" s="8"/>
      <c r="R65" s="8"/>
      <c r="S65" s="8"/>
      <c r="T65" s="8"/>
      <c r="U65" s="8"/>
      <c r="V65" s="8"/>
      <c r="W65" s="8"/>
      <c r="X65" s="8"/>
      <c r="Y65" s="8"/>
      <c r="Z65" s="8"/>
    </row>
    <row r="66" spans="1:26">
      <c r="A66" s="8"/>
      <c r="B66" s="22">
        <v>52</v>
      </c>
      <c r="C66" s="21">
        <v>3.9</v>
      </c>
      <c r="D66" s="2127"/>
      <c r="E66" s="2129"/>
      <c r="F66" s="8"/>
      <c r="G66" s="8"/>
      <c r="H66" s="11"/>
      <c r="I66" s="8"/>
      <c r="J66" s="8"/>
      <c r="K66" s="8"/>
      <c r="L66" s="8"/>
      <c r="M66" s="8"/>
      <c r="N66" s="8"/>
      <c r="O66" s="8"/>
      <c r="P66" s="8"/>
      <c r="Q66" s="8"/>
      <c r="R66" s="8"/>
      <c r="S66" s="8"/>
      <c r="T66" s="8"/>
      <c r="U66" s="8"/>
      <c r="V66" s="8"/>
      <c r="W66" s="8"/>
      <c r="X66" s="8"/>
      <c r="Y66" s="8"/>
      <c r="Z66" s="8"/>
    </row>
    <row r="67" spans="1:26">
      <c r="A67" s="8"/>
      <c r="B67" s="22">
        <v>51</v>
      </c>
      <c r="C67" s="21">
        <v>3.9</v>
      </c>
      <c r="D67" s="2127"/>
      <c r="E67" s="2129"/>
      <c r="F67" s="8"/>
      <c r="G67" s="8"/>
      <c r="H67" s="11"/>
      <c r="I67" s="8"/>
      <c r="J67" s="8"/>
      <c r="K67" s="8"/>
      <c r="L67" s="8"/>
      <c r="M67" s="8"/>
      <c r="N67" s="8"/>
      <c r="O67" s="8"/>
      <c r="P67" s="8"/>
      <c r="Q67" s="8"/>
      <c r="R67" s="8"/>
      <c r="S67" s="8"/>
      <c r="T67" s="8"/>
      <c r="U67" s="8"/>
      <c r="V67" s="8"/>
      <c r="W67" s="8"/>
      <c r="X67" s="8"/>
      <c r="Y67" s="8"/>
      <c r="Z67" s="8"/>
    </row>
    <row r="68" spans="1:26" ht="13.5" thickBot="1">
      <c r="A68" s="8"/>
      <c r="B68" s="22">
        <v>50</v>
      </c>
      <c r="C68" s="21">
        <v>4</v>
      </c>
      <c r="D68" s="2128"/>
      <c r="E68" s="2130"/>
      <c r="F68" s="8"/>
      <c r="G68" s="8"/>
      <c r="H68" s="11"/>
      <c r="I68" s="8"/>
      <c r="J68" s="8"/>
      <c r="K68" s="8"/>
      <c r="L68" s="8"/>
      <c r="M68" s="8"/>
      <c r="N68" s="8"/>
      <c r="O68" s="8"/>
      <c r="P68" s="8"/>
      <c r="Q68" s="8"/>
      <c r="R68" s="8"/>
      <c r="S68" s="8"/>
      <c r="T68" s="8"/>
      <c r="U68" s="8"/>
      <c r="V68" s="8"/>
      <c r="W68" s="8"/>
      <c r="X68" s="8"/>
      <c r="Y68" s="8"/>
      <c r="Z68" s="8"/>
    </row>
    <row r="69" spans="1:26" ht="13.5" customHeight="1">
      <c r="A69" s="8"/>
      <c r="B69" s="20">
        <v>49</v>
      </c>
      <c r="C69" s="19">
        <v>5</v>
      </c>
      <c r="D69" s="2131" t="s">
        <v>368</v>
      </c>
      <c r="E69" s="2134" t="s">
        <v>369</v>
      </c>
      <c r="F69" s="8"/>
      <c r="G69" s="8"/>
      <c r="H69" s="11"/>
      <c r="I69" s="8"/>
      <c r="J69" s="8"/>
      <c r="K69" s="8"/>
      <c r="L69" s="8"/>
      <c r="M69" s="8"/>
      <c r="N69" s="8"/>
      <c r="O69" s="8"/>
      <c r="P69" s="8"/>
      <c r="Q69" s="8"/>
      <c r="R69" s="8"/>
      <c r="S69" s="8"/>
      <c r="T69" s="8"/>
      <c r="U69" s="8"/>
      <c r="V69" s="8"/>
      <c r="W69" s="8"/>
      <c r="X69" s="8"/>
      <c r="Y69" s="8"/>
      <c r="Z69" s="8"/>
    </row>
    <row r="70" spans="1:26">
      <c r="A70" s="8"/>
      <c r="B70" s="18">
        <v>48</v>
      </c>
      <c r="C70" s="17">
        <v>5</v>
      </c>
      <c r="D70" s="2132"/>
      <c r="E70" s="2135"/>
      <c r="F70" s="8"/>
      <c r="G70" s="8"/>
      <c r="H70" s="11"/>
      <c r="I70" s="8"/>
      <c r="J70" s="8"/>
      <c r="K70" s="8"/>
      <c r="L70" s="8"/>
      <c r="M70" s="8"/>
      <c r="N70" s="8"/>
      <c r="O70" s="8"/>
      <c r="P70" s="8"/>
      <c r="Q70" s="8"/>
      <c r="R70" s="8"/>
      <c r="S70" s="8"/>
      <c r="T70" s="8"/>
      <c r="U70" s="8"/>
      <c r="V70" s="8"/>
      <c r="W70" s="8"/>
      <c r="X70" s="8"/>
      <c r="Y70" s="8"/>
      <c r="Z70" s="8"/>
    </row>
    <row r="71" spans="1:26" ht="12.75" customHeight="1">
      <c r="A71" s="8"/>
      <c r="B71" s="18">
        <v>47</v>
      </c>
      <c r="C71" s="17">
        <v>5</v>
      </c>
      <c r="D71" s="2132"/>
      <c r="E71" s="2135"/>
      <c r="F71" s="8"/>
      <c r="G71" s="8"/>
      <c r="H71" s="11"/>
      <c r="I71" s="8"/>
      <c r="J71" s="8"/>
      <c r="K71" s="8"/>
      <c r="L71" s="8"/>
      <c r="M71" s="8"/>
      <c r="N71" s="8"/>
      <c r="O71" s="8"/>
      <c r="P71" s="8"/>
      <c r="Q71" s="8"/>
      <c r="R71" s="8"/>
      <c r="S71" s="8"/>
      <c r="T71" s="8"/>
      <c r="U71" s="8"/>
      <c r="V71" s="8"/>
      <c r="W71" s="8"/>
      <c r="X71" s="8"/>
      <c r="Y71" s="8"/>
      <c r="Z71" s="8"/>
    </row>
    <row r="72" spans="1:26" ht="12.75" customHeight="1">
      <c r="A72" s="8"/>
      <c r="B72" s="18">
        <v>46</v>
      </c>
      <c r="C72" s="17">
        <v>5</v>
      </c>
      <c r="D72" s="2132"/>
      <c r="E72" s="2135"/>
      <c r="F72" s="8"/>
      <c r="G72" s="8"/>
      <c r="H72" s="11"/>
      <c r="I72" s="8"/>
      <c r="J72" s="8"/>
      <c r="K72" s="8"/>
      <c r="L72" s="8"/>
      <c r="M72" s="8"/>
      <c r="N72" s="8"/>
      <c r="O72" s="8"/>
      <c r="P72" s="8"/>
      <c r="Q72" s="8"/>
      <c r="R72" s="8"/>
      <c r="S72" s="8"/>
      <c r="T72" s="8"/>
      <c r="U72" s="8"/>
      <c r="V72" s="8"/>
      <c r="W72" s="8"/>
      <c r="X72" s="8"/>
      <c r="Y72" s="8"/>
      <c r="Z72" s="8"/>
    </row>
    <row r="73" spans="1:26">
      <c r="A73" s="8"/>
      <c r="B73" s="18">
        <v>45</v>
      </c>
      <c r="C73" s="17">
        <v>5</v>
      </c>
      <c r="D73" s="2132"/>
      <c r="E73" s="2135"/>
      <c r="F73" s="8"/>
      <c r="G73" s="8"/>
      <c r="H73" s="11"/>
      <c r="I73" s="8"/>
      <c r="J73" s="8"/>
      <c r="K73" s="8"/>
      <c r="L73" s="8"/>
      <c r="M73" s="8"/>
      <c r="N73" s="8"/>
      <c r="O73" s="8"/>
      <c r="P73" s="8"/>
      <c r="Q73" s="8"/>
      <c r="R73" s="8"/>
      <c r="S73" s="8"/>
      <c r="T73" s="8"/>
      <c r="U73" s="8"/>
      <c r="V73" s="8"/>
      <c r="W73" s="8"/>
      <c r="X73" s="8"/>
      <c r="Y73" s="8"/>
      <c r="Z73" s="8"/>
    </row>
    <row r="74" spans="1:26">
      <c r="A74" s="8"/>
      <c r="B74" s="18">
        <v>44</v>
      </c>
      <c r="C74" s="17">
        <v>5</v>
      </c>
      <c r="D74" s="2132"/>
      <c r="E74" s="2135"/>
      <c r="F74" s="8"/>
      <c r="G74" s="8"/>
      <c r="H74" s="11"/>
      <c r="I74" s="8"/>
      <c r="J74" s="8"/>
      <c r="K74" s="8"/>
      <c r="L74" s="8"/>
      <c r="M74" s="8"/>
      <c r="N74" s="8"/>
      <c r="O74" s="8"/>
      <c r="P74" s="8"/>
      <c r="Q74" s="8"/>
      <c r="R74" s="8"/>
      <c r="S74" s="8"/>
      <c r="T74" s="8"/>
      <c r="U74" s="8"/>
      <c r="V74" s="8"/>
      <c r="W74" s="8"/>
      <c r="X74" s="8"/>
      <c r="Y74" s="8"/>
      <c r="Z74" s="8"/>
    </row>
    <row r="75" spans="1:26">
      <c r="A75" s="8"/>
      <c r="B75" s="18">
        <v>43</v>
      </c>
      <c r="C75" s="17">
        <v>5</v>
      </c>
      <c r="D75" s="2132"/>
      <c r="E75" s="2135"/>
      <c r="F75" s="8"/>
      <c r="G75" s="8"/>
      <c r="H75" s="11"/>
      <c r="I75" s="8"/>
      <c r="J75" s="8"/>
      <c r="K75" s="8"/>
      <c r="L75" s="8"/>
      <c r="M75" s="8"/>
      <c r="N75" s="8"/>
      <c r="O75" s="8"/>
      <c r="P75" s="8"/>
      <c r="Q75" s="8"/>
      <c r="R75" s="8"/>
      <c r="S75" s="8"/>
      <c r="T75" s="8"/>
      <c r="U75" s="8"/>
      <c r="V75" s="8"/>
      <c r="W75" s="8"/>
      <c r="X75" s="8"/>
      <c r="Y75" s="8"/>
      <c r="Z75" s="8"/>
    </row>
    <row r="76" spans="1:26">
      <c r="A76" s="8"/>
      <c r="B76" s="18">
        <v>42</v>
      </c>
      <c r="C76" s="17">
        <v>5</v>
      </c>
      <c r="D76" s="2132"/>
      <c r="E76" s="2135"/>
      <c r="F76" s="8"/>
      <c r="G76" s="8"/>
      <c r="H76" s="11"/>
      <c r="I76" s="8"/>
      <c r="J76" s="8"/>
      <c r="K76" s="8"/>
      <c r="L76" s="8"/>
      <c r="M76" s="8"/>
      <c r="N76" s="8"/>
      <c r="O76" s="8"/>
      <c r="P76" s="8"/>
      <c r="Q76" s="8"/>
      <c r="R76" s="8"/>
      <c r="S76" s="8"/>
      <c r="T76" s="8"/>
      <c r="U76" s="8"/>
      <c r="V76" s="8"/>
      <c r="W76" s="8"/>
      <c r="X76" s="8"/>
      <c r="Y76" s="8"/>
      <c r="Z76" s="8"/>
    </row>
    <row r="77" spans="1:26">
      <c r="A77" s="8"/>
      <c r="B77" s="18">
        <v>41</v>
      </c>
      <c r="C77" s="17">
        <v>5</v>
      </c>
      <c r="D77" s="2132"/>
      <c r="E77" s="2135"/>
      <c r="F77" s="8"/>
      <c r="G77" s="8"/>
      <c r="H77" s="11"/>
      <c r="I77" s="8"/>
      <c r="J77" s="8"/>
      <c r="K77" s="8"/>
      <c r="L77" s="8"/>
      <c r="M77" s="8"/>
      <c r="N77" s="8"/>
      <c r="O77" s="8"/>
      <c r="P77" s="8"/>
      <c r="Q77" s="8"/>
      <c r="R77" s="8"/>
      <c r="S77" s="8"/>
      <c r="T77" s="8"/>
      <c r="U77" s="8"/>
      <c r="V77" s="8"/>
      <c r="W77" s="8"/>
      <c r="X77" s="8"/>
      <c r="Y77" s="8"/>
      <c r="Z77" s="8"/>
    </row>
    <row r="78" spans="1:26">
      <c r="A78" s="8"/>
      <c r="B78" s="18">
        <v>40</v>
      </c>
      <c r="C78" s="17">
        <v>5</v>
      </c>
      <c r="D78" s="2132"/>
      <c r="E78" s="2135"/>
      <c r="F78" s="8"/>
      <c r="G78" s="8"/>
      <c r="H78" s="11"/>
      <c r="I78" s="8"/>
      <c r="J78" s="8"/>
      <c r="K78" s="8"/>
      <c r="L78" s="8"/>
      <c r="M78" s="8"/>
      <c r="N78" s="8"/>
      <c r="O78" s="8"/>
      <c r="P78" s="8"/>
      <c r="Q78" s="8"/>
      <c r="R78" s="8"/>
      <c r="S78" s="8"/>
      <c r="T78" s="8"/>
      <c r="U78" s="8"/>
      <c r="V78" s="8"/>
      <c r="W78" s="8"/>
      <c r="X78" s="8"/>
      <c r="Y78" s="8"/>
      <c r="Z78" s="8"/>
    </row>
    <row r="79" spans="1:26">
      <c r="A79" s="8"/>
      <c r="B79" s="18">
        <v>39</v>
      </c>
      <c r="C79" s="17">
        <v>5</v>
      </c>
      <c r="D79" s="2132"/>
      <c r="E79" s="2135"/>
      <c r="F79" s="8"/>
      <c r="G79" s="8"/>
      <c r="H79" s="11"/>
      <c r="I79" s="8"/>
      <c r="J79" s="8"/>
      <c r="K79" s="8"/>
      <c r="L79" s="8"/>
      <c r="M79" s="8"/>
      <c r="N79" s="8"/>
      <c r="O79" s="8"/>
      <c r="P79" s="8"/>
      <c r="Q79" s="8"/>
      <c r="R79" s="8"/>
      <c r="S79" s="8"/>
      <c r="T79" s="8"/>
      <c r="U79" s="8"/>
      <c r="V79" s="8"/>
      <c r="W79" s="8"/>
      <c r="X79" s="8"/>
      <c r="Y79" s="8"/>
      <c r="Z79" s="8"/>
    </row>
    <row r="80" spans="1:26">
      <c r="A80" s="8"/>
      <c r="B80" s="18">
        <v>38</v>
      </c>
      <c r="C80" s="17">
        <v>5</v>
      </c>
      <c r="D80" s="2132"/>
      <c r="E80" s="2135"/>
      <c r="F80" s="8"/>
      <c r="G80" s="8"/>
      <c r="H80" s="11"/>
      <c r="I80" s="8"/>
      <c r="J80" s="8"/>
      <c r="K80" s="8"/>
      <c r="L80" s="8"/>
      <c r="M80" s="8"/>
      <c r="N80" s="8"/>
      <c r="O80" s="8"/>
      <c r="P80" s="8"/>
      <c r="Q80" s="8"/>
      <c r="R80" s="8"/>
      <c r="S80" s="8"/>
      <c r="T80" s="8"/>
      <c r="U80" s="8"/>
      <c r="V80" s="8"/>
      <c r="W80" s="8"/>
      <c r="X80" s="8"/>
      <c r="Y80" s="8"/>
      <c r="Z80" s="8"/>
    </row>
    <row r="81" spans="1:26">
      <c r="A81" s="8"/>
      <c r="B81" s="18">
        <v>37</v>
      </c>
      <c r="C81" s="17">
        <v>5</v>
      </c>
      <c r="D81" s="2132"/>
      <c r="E81" s="2135"/>
      <c r="F81" s="8"/>
      <c r="G81" s="8"/>
      <c r="H81" s="11"/>
      <c r="I81" s="8"/>
      <c r="J81" s="8"/>
      <c r="K81" s="8"/>
      <c r="L81" s="8"/>
      <c r="M81" s="8"/>
      <c r="N81" s="8"/>
      <c r="O81" s="8"/>
      <c r="P81" s="8"/>
      <c r="Q81" s="8"/>
      <c r="R81" s="8"/>
      <c r="S81" s="8"/>
      <c r="T81" s="8"/>
      <c r="U81" s="8"/>
      <c r="V81" s="8"/>
      <c r="W81" s="8"/>
      <c r="X81" s="8"/>
      <c r="Y81" s="8"/>
      <c r="Z81" s="8"/>
    </row>
    <row r="82" spans="1:26">
      <c r="A82" s="8"/>
      <c r="B82" s="18">
        <v>36</v>
      </c>
      <c r="C82" s="17">
        <v>5</v>
      </c>
      <c r="D82" s="2132"/>
      <c r="E82" s="2135"/>
      <c r="F82" s="8"/>
      <c r="G82" s="8"/>
      <c r="H82" s="11"/>
      <c r="I82" s="8"/>
      <c r="J82" s="8"/>
      <c r="K82" s="8"/>
      <c r="L82" s="8"/>
      <c r="M82" s="8"/>
      <c r="N82" s="8"/>
      <c r="O82" s="8"/>
      <c r="P82" s="8"/>
      <c r="Q82" s="8"/>
      <c r="R82" s="8"/>
      <c r="S82" s="8"/>
      <c r="T82" s="8"/>
      <c r="U82" s="8"/>
      <c r="V82" s="8"/>
      <c r="W82" s="8"/>
      <c r="X82" s="8"/>
      <c r="Y82" s="8"/>
      <c r="Z82" s="8"/>
    </row>
    <row r="83" spans="1:26">
      <c r="A83" s="8"/>
      <c r="B83" s="18">
        <v>35</v>
      </c>
      <c r="C83" s="17">
        <v>5</v>
      </c>
      <c r="D83" s="2132"/>
      <c r="E83" s="2135"/>
      <c r="F83" s="8"/>
      <c r="G83" s="8"/>
      <c r="H83" s="11"/>
      <c r="I83" s="8"/>
      <c r="J83" s="8"/>
      <c r="K83" s="8"/>
      <c r="L83" s="8"/>
      <c r="M83" s="8"/>
      <c r="N83" s="8"/>
      <c r="O83" s="8"/>
      <c r="P83" s="8"/>
      <c r="Q83" s="8"/>
      <c r="R83" s="8"/>
      <c r="S83" s="8"/>
      <c r="T83" s="8"/>
      <c r="U83" s="8"/>
      <c r="V83" s="8"/>
      <c r="W83" s="8"/>
      <c r="X83" s="8"/>
      <c r="Y83" s="8"/>
      <c r="Z83" s="8"/>
    </row>
    <row r="84" spans="1:26">
      <c r="A84" s="8"/>
      <c r="B84" s="18">
        <v>34</v>
      </c>
      <c r="C84" s="17">
        <v>5</v>
      </c>
      <c r="D84" s="2132"/>
      <c r="E84" s="2135"/>
      <c r="F84" s="8"/>
      <c r="G84" s="8"/>
      <c r="H84" s="11"/>
      <c r="I84" s="8"/>
      <c r="J84" s="8"/>
      <c r="K84" s="8"/>
      <c r="L84" s="8"/>
      <c r="M84" s="8"/>
      <c r="N84" s="8"/>
      <c r="O84" s="8"/>
      <c r="P84" s="8"/>
      <c r="Q84" s="8"/>
      <c r="R84" s="8"/>
      <c r="S84" s="8"/>
      <c r="T84" s="8"/>
      <c r="U84" s="8"/>
      <c r="V84" s="8"/>
      <c r="W84" s="8"/>
      <c r="X84" s="8"/>
      <c r="Y84" s="8"/>
      <c r="Z84" s="8"/>
    </row>
    <row r="85" spans="1:26">
      <c r="A85" s="8"/>
      <c r="B85" s="18">
        <v>33</v>
      </c>
      <c r="C85" s="17">
        <v>5</v>
      </c>
      <c r="D85" s="2132"/>
      <c r="E85" s="2135"/>
      <c r="F85" s="8"/>
      <c r="G85" s="8"/>
      <c r="H85" s="11"/>
      <c r="I85" s="8"/>
      <c r="J85" s="8"/>
      <c r="K85" s="8"/>
      <c r="L85" s="8"/>
      <c r="M85" s="8"/>
      <c r="N85" s="8"/>
      <c r="O85" s="8"/>
      <c r="P85" s="8"/>
      <c r="Q85" s="8"/>
      <c r="R85" s="8"/>
      <c r="S85" s="8"/>
      <c r="T85" s="8"/>
      <c r="U85" s="8"/>
      <c r="V85" s="8"/>
      <c r="W85" s="8"/>
      <c r="X85" s="8"/>
      <c r="Y85" s="8"/>
      <c r="Z85" s="8"/>
    </row>
    <row r="86" spans="1:26">
      <c r="A86" s="8"/>
      <c r="B86" s="18">
        <v>32</v>
      </c>
      <c r="C86" s="17">
        <v>5</v>
      </c>
      <c r="D86" s="2132"/>
      <c r="E86" s="2135"/>
      <c r="F86" s="8"/>
      <c r="G86" s="8"/>
      <c r="H86" s="11"/>
      <c r="I86" s="8"/>
      <c r="J86" s="8"/>
      <c r="K86" s="8"/>
      <c r="L86" s="8"/>
      <c r="M86" s="8"/>
      <c r="N86" s="8"/>
      <c r="O86" s="8"/>
      <c r="P86" s="8"/>
      <c r="Q86" s="8"/>
      <c r="R86" s="8"/>
      <c r="S86" s="8"/>
      <c r="T86" s="8"/>
      <c r="U86" s="8"/>
      <c r="V86" s="8"/>
      <c r="W86" s="8"/>
      <c r="X86" s="8"/>
      <c r="Y86" s="8"/>
      <c r="Z86" s="8"/>
    </row>
    <row r="87" spans="1:26">
      <c r="A87" s="8"/>
      <c r="B87" s="18">
        <v>31</v>
      </c>
      <c r="C87" s="17">
        <v>5</v>
      </c>
      <c r="D87" s="2132"/>
      <c r="E87" s="2135"/>
      <c r="F87" s="8"/>
      <c r="G87" s="8"/>
      <c r="H87" s="11"/>
      <c r="I87" s="8"/>
      <c r="J87" s="8"/>
      <c r="K87" s="8"/>
      <c r="L87" s="8"/>
      <c r="M87" s="8"/>
      <c r="N87" s="8"/>
      <c r="O87" s="8"/>
      <c r="P87" s="8"/>
      <c r="Q87" s="8"/>
      <c r="R87" s="8"/>
      <c r="S87" s="8"/>
      <c r="T87" s="8"/>
      <c r="U87" s="8"/>
      <c r="V87" s="8"/>
      <c r="W87" s="8"/>
      <c r="X87" s="8"/>
      <c r="Y87" s="8"/>
      <c r="Z87" s="8"/>
    </row>
    <row r="88" spans="1:26">
      <c r="A88" s="8"/>
      <c r="B88" s="18">
        <v>30</v>
      </c>
      <c r="C88" s="17">
        <v>5</v>
      </c>
      <c r="D88" s="2132"/>
      <c r="E88" s="2135"/>
      <c r="F88" s="8"/>
      <c r="G88" s="8"/>
      <c r="H88" s="11"/>
      <c r="I88" s="8"/>
      <c r="J88" s="8"/>
      <c r="K88" s="8"/>
      <c r="L88" s="8"/>
      <c r="M88" s="8"/>
      <c r="N88" s="8"/>
      <c r="O88" s="8"/>
      <c r="P88" s="8"/>
      <c r="Q88" s="8"/>
      <c r="R88" s="8"/>
      <c r="S88" s="8"/>
      <c r="T88" s="8"/>
      <c r="U88" s="8"/>
      <c r="V88" s="8"/>
      <c r="W88" s="8"/>
      <c r="X88" s="8"/>
      <c r="Y88" s="8"/>
      <c r="Z88" s="8"/>
    </row>
    <row r="89" spans="1:26">
      <c r="A89" s="8"/>
      <c r="B89" s="18">
        <v>29</v>
      </c>
      <c r="C89" s="17">
        <v>5</v>
      </c>
      <c r="D89" s="2132"/>
      <c r="E89" s="2135"/>
      <c r="F89" s="8"/>
      <c r="G89" s="8"/>
      <c r="H89" s="11"/>
      <c r="I89" s="8"/>
      <c r="J89" s="8"/>
      <c r="K89" s="8"/>
      <c r="L89" s="8"/>
      <c r="M89" s="8"/>
      <c r="N89" s="8"/>
      <c r="O89" s="8"/>
      <c r="P89" s="8"/>
      <c r="Q89" s="8"/>
      <c r="R89" s="8"/>
      <c r="S89" s="8"/>
      <c r="T89" s="8"/>
      <c r="U89" s="8"/>
      <c r="V89" s="8"/>
      <c r="W89" s="8"/>
      <c r="X89" s="8"/>
      <c r="Y89" s="8"/>
      <c r="Z89" s="8"/>
    </row>
    <row r="90" spans="1:26">
      <c r="A90" s="8"/>
      <c r="B90" s="18">
        <v>28</v>
      </c>
      <c r="C90" s="17">
        <v>5</v>
      </c>
      <c r="D90" s="2132"/>
      <c r="E90" s="2135"/>
      <c r="F90" s="8"/>
      <c r="G90" s="8"/>
      <c r="H90" s="11"/>
      <c r="I90" s="8"/>
      <c r="J90" s="8"/>
      <c r="K90" s="8"/>
      <c r="L90" s="8"/>
      <c r="M90" s="8"/>
      <c r="N90" s="8"/>
      <c r="O90" s="8"/>
      <c r="P90" s="8"/>
      <c r="Q90" s="8"/>
      <c r="R90" s="8"/>
      <c r="S90" s="8"/>
      <c r="T90" s="8"/>
      <c r="U90" s="8"/>
      <c r="V90" s="8"/>
      <c r="W90" s="8"/>
      <c r="X90" s="8"/>
      <c r="Y90" s="8"/>
      <c r="Z90" s="8"/>
    </row>
    <row r="91" spans="1:26">
      <c r="A91" s="8"/>
      <c r="B91" s="18">
        <v>27</v>
      </c>
      <c r="C91" s="17">
        <v>5</v>
      </c>
      <c r="D91" s="2132"/>
      <c r="E91" s="2135"/>
      <c r="F91" s="8"/>
      <c r="G91" s="8"/>
      <c r="H91" s="11"/>
      <c r="I91" s="8"/>
      <c r="J91" s="8"/>
      <c r="K91" s="8"/>
      <c r="L91" s="8"/>
      <c r="M91" s="8"/>
      <c r="N91" s="8"/>
      <c r="O91" s="8"/>
      <c r="P91" s="8"/>
      <c r="Q91" s="8"/>
      <c r="R91" s="8"/>
      <c r="S91" s="8"/>
      <c r="T91" s="8"/>
      <c r="U91" s="8"/>
      <c r="V91" s="8"/>
      <c r="W91" s="8"/>
      <c r="X91" s="8"/>
      <c r="Y91" s="8"/>
      <c r="Z91" s="8"/>
    </row>
    <row r="92" spans="1:26">
      <c r="A92" s="8"/>
      <c r="B92" s="18">
        <v>26</v>
      </c>
      <c r="C92" s="17">
        <v>5</v>
      </c>
      <c r="D92" s="2132"/>
      <c r="E92" s="2135"/>
      <c r="F92" s="8"/>
      <c r="G92" s="8"/>
      <c r="H92" s="11"/>
      <c r="I92" s="8"/>
      <c r="J92" s="8"/>
      <c r="K92" s="8"/>
      <c r="L92" s="8"/>
      <c r="M92" s="8"/>
      <c r="N92" s="8"/>
      <c r="O92" s="8"/>
      <c r="P92" s="8"/>
      <c r="Q92" s="8"/>
      <c r="R92" s="8"/>
      <c r="S92" s="8"/>
      <c r="T92" s="8"/>
      <c r="U92" s="8"/>
      <c r="V92" s="8"/>
      <c r="W92" s="8"/>
      <c r="X92" s="8"/>
      <c r="Y92" s="8"/>
      <c r="Z92" s="8"/>
    </row>
    <row r="93" spans="1:26">
      <c r="A93" s="8"/>
      <c r="B93" s="18">
        <v>25</v>
      </c>
      <c r="C93" s="17">
        <v>5</v>
      </c>
      <c r="D93" s="2132"/>
      <c r="E93" s="2135"/>
      <c r="F93" s="8"/>
      <c r="G93" s="8"/>
      <c r="H93" s="11"/>
      <c r="I93" s="8"/>
      <c r="J93" s="8"/>
      <c r="K93" s="8"/>
      <c r="L93" s="8"/>
      <c r="M93" s="8"/>
      <c r="N93" s="8"/>
      <c r="O93" s="8"/>
      <c r="P93" s="8"/>
      <c r="Q93" s="8"/>
      <c r="R93" s="8"/>
      <c r="S93" s="8"/>
      <c r="T93" s="8"/>
      <c r="U93" s="8"/>
      <c r="V93" s="8"/>
      <c r="W93" s="8"/>
      <c r="X93" s="8"/>
      <c r="Y93" s="8"/>
      <c r="Z93" s="8"/>
    </row>
    <row r="94" spans="1:26">
      <c r="A94" s="8"/>
      <c r="B94" s="18">
        <v>24</v>
      </c>
      <c r="C94" s="17">
        <v>5</v>
      </c>
      <c r="D94" s="2132"/>
      <c r="E94" s="2135"/>
      <c r="F94" s="8"/>
      <c r="G94" s="8"/>
      <c r="H94" s="11"/>
      <c r="I94" s="8"/>
      <c r="J94" s="8"/>
      <c r="K94" s="8"/>
      <c r="L94" s="8"/>
      <c r="M94" s="8"/>
      <c r="N94" s="8"/>
      <c r="O94" s="8"/>
      <c r="P94" s="8"/>
      <c r="Q94" s="8"/>
      <c r="R94" s="8"/>
      <c r="S94" s="8"/>
      <c r="T94" s="8"/>
      <c r="U94" s="8"/>
      <c r="V94" s="8"/>
      <c r="W94" s="8"/>
      <c r="X94" s="8"/>
      <c r="Y94" s="8"/>
      <c r="Z94" s="8"/>
    </row>
    <row r="95" spans="1:26">
      <c r="A95" s="8"/>
      <c r="B95" s="18">
        <v>23</v>
      </c>
      <c r="C95" s="17">
        <v>5</v>
      </c>
      <c r="D95" s="2132"/>
      <c r="E95" s="2135"/>
      <c r="F95" s="8"/>
      <c r="G95" s="8"/>
      <c r="H95" s="11"/>
      <c r="I95" s="8"/>
      <c r="J95" s="8"/>
      <c r="K95" s="8"/>
      <c r="L95" s="8"/>
      <c r="M95" s="8"/>
      <c r="N95" s="8"/>
      <c r="O95" s="8"/>
      <c r="P95" s="8"/>
      <c r="Q95" s="8"/>
      <c r="R95" s="8"/>
      <c r="S95" s="8"/>
      <c r="T95" s="8"/>
      <c r="U95" s="8"/>
      <c r="V95" s="8"/>
      <c r="W95" s="8"/>
      <c r="X95" s="8"/>
      <c r="Y95" s="8"/>
      <c r="Z95" s="8"/>
    </row>
    <row r="96" spans="1:26">
      <c r="A96" s="8"/>
      <c r="B96" s="18">
        <v>22</v>
      </c>
      <c r="C96" s="17">
        <v>5</v>
      </c>
      <c r="D96" s="2132"/>
      <c r="E96" s="2135"/>
      <c r="F96" s="8"/>
      <c r="G96" s="8"/>
      <c r="H96" s="11"/>
      <c r="I96" s="8"/>
      <c r="J96" s="8"/>
      <c r="K96" s="8"/>
      <c r="L96" s="8"/>
      <c r="M96" s="8"/>
      <c r="N96" s="8"/>
      <c r="O96" s="8"/>
      <c r="P96" s="8"/>
      <c r="Q96" s="8"/>
      <c r="R96" s="8"/>
      <c r="S96" s="8"/>
      <c r="T96" s="8"/>
      <c r="U96" s="8"/>
      <c r="V96" s="8"/>
      <c r="W96" s="8"/>
      <c r="X96" s="8"/>
      <c r="Y96" s="8"/>
      <c r="Z96" s="8"/>
    </row>
    <row r="97" spans="1:26">
      <c r="A97" s="8"/>
      <c r="B97" s="18">
        <v>21</v>
      </c>
      <c r="C97" s="17">
        <v>5</v>
      </c>
      <c r="D97" s="2132"/>
      <c r="E97" s="2135"/>
      <c r="F97" s="8"/>
      <c r="G97" s="8"/>
      <c r="H97" s="11"/>
      <c r="I97" s="8"/>
      <c r="J97" s="8"/>
      <c r="K97" s="8"/>
      <c r="L97" s="8"/>
      <c r="M97" s="8"/>
      <c r="N97" s="8"/>
      <c r="O97" s="8"/>
      <c r="P97" s="8"/>
      <c r="Q97" s="8"/>
      <c r="R97" s="8"/>
      <c r="S97" s="8"/>
      <c r="T97" s="8"/>
      <c r="U97" s="8"/>
      <c r="V97" s="8"/>
      <c r="W97" s="8"/>
      <c r="X97" s="8"/>
      <c r="Y97" s="8"/>
      <c r="Z97" s="8"/>
    </row>
    <row r="98" spans="1:26">
      <c r="A98" s="8"/>
      <c r="B98" s="18">
        <v>20</v>
      </c>
      <c r="C98" s="17">
        <v>5</v>
      </c>
      <c r="D98" s="2132"/>
      <c r="E98" s="2135"/>
      <c r="F98" s="8"/>
      <c r="G98" s="8"/>
      <c r="H98" s="11"/>
      <c r="I98" s="8"/>
      <c r="J98" s="8"/>
      <c r="K98" s="8"/>
      <c r="L98" s="8"/>
      <c r="M98" s="8"/>
      <c r="N98" s="8"/>
      <c r="O98" s="8"/>
      <c r="P98" s="8"/>
      <c r="Q98" s="8"/>
      <c r="R98" s="8"/>
      <c r="S98" s="8"/>
      <c r="T98" s="8"/>
      <c r="U98" s="8"/>
      <c r="V98" s="8"/>
      <c r="W98" s="8"/>
      <c r="X98" s="8"/>
      <c r="Y98" s="8"/>
      <c r="Z98" s="8"/>
    </row>
    <row r="99" spans="1:26">
      <c r="A99" s="8"/>
      <c r="B99" s="18">
        <v>19</v>
      </c>
      <c r="C99" s="17">
        <v>5</v>
      </c>
      <c r="D99" s="2132"/>
      <c r="E99" s="2135"/>
      <c r="F99" s="8"/>
      <c r="G99" s="8"/>
      <c r="H99" s="11"/>
      <c r="I99" s="8"/>
      <c r="J99" s="8"/>
      <c r="K99" s="8"/>
      <c r="L99" s="8"/>
      <c r="M99" s="8"/>
      <c r="N99" s="8"/>
      <c r="O99" s="8"/>
      <c r="P99" s="8"/>
      <c r="Q99" s="8"/>
      <c r="R99" s="8"/>
      <c r="S99" s="8"/>
      <c r="T99" s="8"/>
      <c r="U99" s="8"/>
      <c r="V99" s="8"/>
      <c r="W99" s="8"/>
      <c r="X99" s="8"/>
      <c r="Y99" s="8"/>
      <c r="Z99" s="8"/>
    </row>
    <row r="100" spans="1:26">
      <c r="A100" s="8"/>
      <c r="B100" s="18">
        <v>18</v>
      </c>
      <c r="C100" s="17">
        <v>5</v>
      </c>
      <c r="D100" s="2132"/>
      <c r="E100" s="2135"/>
      <c r="F100" s="8"/>
      <c r="G100" s="8"/>
      <c r="H100" s="11"/>
      <c r="I100" s="8"/>
      <c r="J100" s="8"/>
      <c r="K100" s="8"/>
      <c r="L100" s="8"/>
      <c r="M100" s="8"/>
      <c r="N100" s="8"/>
      <c r="O100" s="8"/>
      <c r="P100" s="8"/>
      <c r="Q100" s="8"/>
      <c r="R100" s="8"/>
      <c r="S100" s="8"/>
      <c r="T100" s="8"/>
      <c r="U100" s="8"/>
      <c r="V100" s="8"/>
      <c r="W100" s="8"/>
      <c r="X100" s="8"/>
      <c r="Y100" s="8"/>
      <c r="Z100" s="8"/>
    </row>
    <row r="101" spans="1:26">
      <c r="A101" s="8"/>
      <c r="B101" s="18">
        <v>17</v>
      </c>
      <c r="C101" s="17">
        <v>5</v>
      </c>
      <c r="D101" s="2132"/>
      <c r="E101" s="2135"/>
      <c r="F101" s="8"/>
      <c r="G101" s="8"/>
      <c r="H101" s="11"/>
      <c r="I101" s="8"/>
      <c r="J101" s="8"/>
      <c r="K101" s="8"/>
      <c r="L101" s="8"/>
      <c r="M101" s="8"/>
      <c r="N101" s="8"/>
      <c r="O101" s="8"/>
      <c r="P101" s="8"/>
      <c r="Q101" s="8"/>
      <c r="R101" s="8"/>
      <c r="S101" s="8"/>
      <c r="T101" s="8"/>
      <c r="U101" s="8"/>
      <c r="V101" s="8"/>
      <c r="W101" s="8"/>
      <c r="X101" s="8"/>
      <c r="Y101" s="8"/>
      <c r="Z101" s="8"/>
    </row>
    <row r="102" spans="1:26">
      <c r="A102" s="8"/>
      <c r="B102" s="18">
        <v>16</v>
      </c>
      <c r="C102" s="17">
        <v>5</v>
      </c>
      <c r="D102" s="2132"/>
      <c r="E102" s="2135"/>
      <c r="F102" s="8"/>
      <c r="G102" s="8"/>
      <c r="H102" s="11"/>
      <c r="I102" s="8"/>
      <c r="J102" s="8"/>
      <c r="K102" s="8"/>
      <c r="L102" s="8"/>
      <c r="M102" s="8"/>
      <c r="N102" s="8"/>
      <c r="O102" s="8"/>
      <c r="P102" s="8"/>
      <c r="Q102" s="8"/>
      <c r="R102" s="8"/>
      <c r="S102" s="8"/>
      <c r="T102" s="8"/>
      <c r="U102" s="8"/>
      <c r="V102" s="8"/>
      <c r="W102" s="8"/>
      <c r="X102" s="8"/>
      <c r="Y102" s="8"/>
      <c r="Z102" s="8"/>
    </row>
    <row r="103" spans="1:26">
      <c r="A103" s="8"/>
      <c r="B103" s="18">
        <v>15</v>
      </c>
      <c r="C103" s="17">
        <v>5</v>
      </c>
      <c r="D103" s="2132"/>
      <c r="E103" s="2135"/>
      <c r="F103" s="8"/>
      <c r="G103" s="8"/>
      <c r="H103" s="11"/>
      <c r="I103" s="8"/>
      <c r="J103" s="8"/>
      <c r="K103" s="8"/>
      <c r="L103" s="11"/>
      <c r="M103" s="8"/>
      <c r="N103" s="8"/>
      <c r="O103" s="8"/>
      <c r="P103" s="8"/>
      <c r="Q103" s="8"/>
      <c r="R103" s="8"/>
      <c r="S103" s="8"/>
      <c r="T103" s="8"/>
      <c r="U103" s="8"/>
      <c r="V103" s="8"/>
      <c r="W103" s="8"/>
      <c r="X103" s="8"/>
      <c r="Y103" s="8"/>
      <c r="Z103" s="8"/>
    </row>
    <row r="104" spans="1:26">
      <c r="A104" s="8"/>
      <c r="B104" s="18">
        <v>14</v>
      </c>
      <c r="C104" s="17">
        <v>5</v>
      </c>
      <c r="D104" s="2132"/>
      <c r="E104" s="2135"/>
      <c r="F104" s="8"/>
      <c r="G104" s="8"/>
      <c r="H104" s="11"/>
      <c r="I104" s="8"/>
      <c r="J104" s="8"/>
      <c r="K104" s="8"/>
      <c r="L104" s="11"/>
      <c r="M104" s="8"/>
      <c r="N104" s="8"/>
      <c r="O104" s="8"/>
      <c r="P104" s="8"/>
      <c r="Q104" s="8"/>
      <c r="R104" s="8"/>
      <c r="S104" s="8"/>
      <c r="T104" s="8"/>
      <c r="U104" s="8"/>
      <c r="V104" s="8"/>
      <c r="W104" s="8"/>
      <c r="X104" s="8"/>
      <c r="Y104" s="8"/>
      <c r="Z104" s="8"/>
    </row>
    <row r="105" spans="1:26">
      <c r="A105" s="8"/>
      <c r="B105" s="18">
        <v>13</v>
      </c>
      <c r="C105" s="17">
        <v>5</v>
      </c>
      <c r="D105" s="2132"/>
      <c r="E105" s="2135"/>
      <c r="F105" s="8"/>
      <c r="G105" s="8"/>
      <c r="H105" s="11"/>
      <c r="I105" s="8"/>
      <c r="J105" s="8"/>
      <c r="K105" s="8"/>
      <c r="L105" s="11"/>
      <c r="M105" s="8"/>
      <c r="N105" s="8"/>
      <c r="O105" s="8"/>
      <c r="P105" s="8"/>
      <c r="Q105" s="8"/>
      <c r="R105" s="8"/>
      <c r="S105" s="8"/>
      <c r="T105" s="8"/>
      <c r="U105" s="8"/>
      <c r="V105" s="8"/>
      <c r="W105" s="8"/>
      <c r="X105" s="8"/>
      <c r="Y105" s="8"/>
      <c r="Z105" s="8"/>
    </row>
    <row r="106" spans="1:26">
      <c r="A106" s="8"/>
      <c r="B106" s="18">
        <v>12</v>
      </c>
      <c r="C106" s="17">
        <v>5</v>
      </c>
      <c r="D106" s="2132"/>
      <c r="E106" s="2135"/>
      <c r="F106" s="8"/>
      <c r="G106" s="8"/>
      <c r="H106" s="11"/>
      <c r="I106" s="8"/>
      <c r="J106" s="8"/>
      <c r="K106" s="8"/>
      <c r="L106" s="11"/>
      <c r="M106" s="8"/>
      <c r="N106" s="8"/>
      <c r="O106" s="8"/>
      <c r="P106" s="8"/>
      <c r="Q106" s="8"/>
      <c r="R106" s="8"/>
      <c r="S106" s="8"/>
      <c r="T106" s="8"/>
      <c r="U106" s="8"/>
      <c r="V106" s="8"/>
      <c r="W106" s="8"/>
      <c r="X106" s="8"/>
      <c r="Y106" s="8"/>
      <c r="Z106" s="8"/>
    </row>
    <row r="107" spans="1:26">
      <c r="A107" s="8"/>
      <c r="B107" s="18">
        <v>11</v>
      </c>
      <c r="C107" s="17">
        <v>5</v>
      </c>
      <c r="D107" s="2132"/>
      <c r="E107" s="2135"/>
      <c r="F107" s="8"/>
      <c r="G107" s="8"/>
      <c r="H107" s="11"/>
      <c r="I107" s="8"/>
      <c r="J107" s="8"/>
      <c r="K107" s="8"/>
      <c r="L107" s="11"/>
      <c r="M107" s="8"/>
      <c r="N107" s="8"/>
      <c r="O107" s="8"/>
      <c r="P107" s="8"/>
      <c r="Q107" s="8"/>
      <c r="R107" s="8"/>
      <c r="S107" s="8"/>
      <c r="T107" s="8"/>
      <c r="U107" s="8"/>
      <c r="V107" s="8"/>
      <c r="W107" s="8"/>
      <c r="X107" s="8"/>
      <c r="Y107" s="8"/>
      <c r="Z107" s="8"/>
    </row>
    <row r="108" spans="1:26">
      <c r="A108" s="8"/>
      <c r="B108" s="18">
        <v>10</v>
      </c>
      <c r="C108" s="17">
        <v>5</v>
      </c>
      <c r="D108" s="2132"/>
      <c r="E108" s="2135"/>
      <c r="F108" s="8"/>
      <c r="G108" s="8"/>
      <c r="H108" s="11"/>
      <c r="I108" s="8"/>
      <c r="J108" s="8"/>
      <c r="K108" s="8"/>
      <c r="L108" s="11"/>
      <c r="M108" s="8"/>
      <c r="N108" s="8"/>
      <c r="O108" s="8"/>
      <c r="P108" s="8"/>
      <c r="Q108" s="8"/>
      <c r="R108" s="8"/>
      <c r="S108" s="8"/>
      <c r="T108" s="8"/>
      <c r="U108" s="8"/>
      <c r="V108" s="8"/>
      <c r="W108" s="8"/>
      <c r="X108" s="8"/>
      <c r="Y108" s="8"/>
      <c r="Z108" s="8"/>
    </row>
    <row r="109" spans="1:26">
      <c r="A109" s="8"/>
      <c r="B109" s="18">
        <v>9</v>
      </c>
      <c r="C109" s="17">
        <v>5</v>
      </c>
      <c r="D109" s="2132"/>
      <c r="E109" s="2135"/>
      <c r="F109" s="8"/>
      <c r="G109" s="8"/>
      <c r="H109" s="11"/>
      <c r="I109" s="8"/>
      <c r="J109" s="8"/>
      <c r="K109" s="8"/>
      <c r="L109" s="11"/>
      <c r="M109" s="8"/>
      <c r="N109" s="8"/>
      <c r="O109" s="8"/>
      <c r="P109" s="8"/>
      <c r="Q109" s="8"/>
      <c r="R109" s="8"/>
      <c r="S109" s="8"/>
      <c r="T109" s="8"/>
      <c r="U109" s="8"/>
      <c r="V109" s="8"/>
      <c r="W109" s="8"/>
      <c r="X109" s="8"/>
      <c r="Y109" s="8"/>
      <c r="Z109" s="8"/>
    </row>
    <row r="110" spans="1:26">
      <c r="A110" s="8"/>
      <c r="B110" s="18">
        <v>8</v>
      </c>
      <c r="C110" s="17">
        <v>5</v>
      </c>
      <c r="D110" s="2132"/>
      <c r="E110" s="2135"/>
      <c r="F110" s="8"/>
      <c r="G110" s="8"/>
      <c r="H110" s="11"/>
      <c r="I110" s="8"/>
      <c r="J110" s="8"/>
      <c r="K110" s="8"/>
      <c r="L110" s="11"/>
      <c r="M110" s="8"/>
      <c r="N110" s="8"/>
      <c r="O110" s="8"/>
      <c r="P110" s="8"/>
      <c r="Q110" s="8"/>
      <c r="R110" s="8"/>
      <c r="S110" s="8"/>
      <c r="T110" s="8"/>
      <c r="U110" s="8"/>
      <c r="V110" s="8"/>
      <c r="W110" s="8"/>
      <c r="X110" s="8"/>
      <c r="Y110" s="8"/>
      <c r="Z110" s="8"/>
    </row>
    <row r="111" spans="1:26">
      <c r="A111" s="8"/>
      <c r="B111" s="18">
        <v>7</v>
      </c>
      <c r="C111" s="17">
        <v>5</v>
      </c>
      <c r="D111" s="2132"/>
      <c r="E111" s="2135"/>
      <c r="F111" s="8"/>
      <c r="G111" s="8"/>
      <c r="H111" s="11"/>
      <c r="I111" s="8"/>
      <c r="J111" s="8"/>
      <c r="K111" s="8"/>
      <c r="L111" s="11"/>
      <c r="M111" s="8"/>
      <c r="N111" s="8"/>
      <c r="O111" s="8"/>
      <c r="P111" s="8"/>
      <c r="Q111" s="8"/>
      <c r="R111" s="8"/>
      <c r="S111" s="8"/>
      <c r="T111" s="8"/>
      <c r="U111" s="8"/>
      <c r="V111" s="8"/>
      <c r="W111" s="8"/>
      <c r="X111" s="8"/>
      <c r="Y111" s="8"/>
      <c r="Z111" s="8"/>
    </row>
    <row r="112" spans="1:26">
      <c r="A112" s="8"/>
      <c r="B112" s="18">
        <v>6</v>
      </c>
      <c r="C112" s="17">
        <v>5</v>
      </c>
      <c r="D112" s="2132"/>
      <c r="E112" s="2135"/>
      <c r="F112" s="8"/>
      <c r="G112" s="8"/>
      <c r="H112" s="11"/>
      <c r="I112" s="8"/>
      <c r="J112" s="8"/>
      <c r="K112" s="8"/>
      <c r="L112" s="11"/>
      <c r="M112" s="8"/>
      <c r="N112" s="8"/>
      <c r="O112" s="8"/>
      <c r="P112" s="8"/>
      <c r="Q112" s="8"/>
      <c r="R112" s="8"/>
      <c r="S112" s="8"/>
      <c r="T112" s="8"/>
      <c r="U112" s="8"/>
      <c r="V112" s="8"/>
      <c r="W112" s="8"/>
      <c r="X112" s="8"/>
      <c r="Y112" s="8"/>
      <c r="Z112" s="8"/>
    </row>
    <row r="113" spans="1:26">
      <c r="A113" s="8"/>
      <c r="B113" s="18">
        <v>5</v>
      </c>
      <c r="C113" s="17">
        <v>5</v>
      </c>
      <c r="D113" s="2132"/>
      <c r="E113" s="2135"/>
      <c r="F113" s="8"/>
      <c r="G113" s="8"/>
      <c r="H113" s="11"/>
      <c r="I113" s="8"/>
      <c r="J113" s="8"/>
      <c r="K113" s="8"/>
      <c r="L113" s="11"/>
      <c r="M113" s="8"/>
      <c r="N113" s="8"/>
      <c r="O113" s="8"/>
      <c r="P113" s="8"/>
      <c r="Q113" s="8"/>
      <c r="R113" s="8"/>
      <c r="S113" s="8"/>
      <c r="T113" s="8"/>
      <c r="U113" s="8"/>
      <c r="V113" s="8"/>
      <c r="W113" s="8"/>
      <c r="X113" s="8"/>
      <c r="Y113" s="8"/>
      <c r="Z113" s="8"/>
    </row>
    <row r="114" spans="1:26">
      <c r="A114" s="8"/>
      <c r="B114" s="18">
        <v>4</v>
      </c>
      <c r="C114" s="17">
        <v>5</v>
      </c>
      <c r="D114" s="2132"/>
      <c r="E114" s="2135"/>
      <c r="F114" s="8"/>
      <c r="G114" s="8"/>
      <c r="H114" s="11"/>
      <c r="I114" s="8"/>
      <c r="J114" s="8"/>
      <c r="K114" s="8"/>
      <c r="L114" s="11"/>
      <c r="M114" s="8"/>
      <c r="N114" s="8"/>
      <c r="O114" s="8"/>
      <c r="P114" s="8"/>
      <c r="Q114" s="8"/>
      <c r="R114" s="8"/>
      <c r="S114" s="8"/>
      <c r="T114" s="8"/>
      <c r="U114" s="8"/>
      <c r="V114" s="8"/>
      <c r="W114" s="8"/>
      <c r="X114" s="8"/>
      <c r="Y114" s="8"/>
      <c r="Z114" s="8"/>
    </row>
    <row r="115" spans="1:26">
      <c r="A115" s="8"/>
      <c r="B115" s="18">
        <v>3</v>
      </c>
      <c r="C115" s="17">
        <v>5</v>
      </c>
      <c r="D115" s="2132"/>
      <c r="E115" s="2135"/>
      <c r="F115" s="8"/>
      <c r="G115" s="8"/>
      <c r="H115" s="11"/>
      <c r="I115" s="8"/>
      <c r="J115" s="8"/>
      <c r="K115" s="8"/>
      <c r="L115" s="11"/>
      <c r="M115" s="8"/>
      <c r="N115" s="8"/>
      <c r="O115" s="8"/>
      <c r="P115" s="8"/>
      <c r="Q115" s="8"/>
      <c r="R115" s="8"/>
      <c r="S115" s="8"/>
      <c r="T115" s="8"/>
      <c r="U115" s="8"/>
      <c r="V115" s="8"/>
      <c r="W115" s="8"/>
      <c r="X115" s="8"/>
      <c r="Y115" s="8"/>
      <c r="Z115" s="8"/>
    </row>
    <row r="116" spans="1:26">
      <c r="A116" s="8"/>
      <c r="B116" s="18">
        <v>2</v>
      </c>
      <c r="C116" s="17">
        <v>5</v>
      </c>
      <c r="D116" s="2132"/>
      <c r="E116" s="2135"/>
      <c r="F116" s="8"/>
      <c r="G116" s="8"/>
      <c r="H116" s="11"/>
      <c r="I116" s="8"/>
      <c r="J116" s="8"/>
      <c r="K116" s="8"/>
      <c r="L116" s="11"/>
      <c r="M116" s="8"/>
      <c r="N116" s="8"/>
      <c r="O116" s="8"/>
      <c r="P116" s="8"/>
      <c r="Q116" s="8"/>
      <c r="R116" s="8"/>
      <c r="S116" s="8"/>
      <c r="T116" s="8"/>
      <c r="U116" s="8"/>
      <c r="V116" s="8"/>
      <c r="W116" s="8"/>
      <c r="X116" s="8"/>
      <c r="Y116" s="8"/>
      <c r="Z116" s="8"/>
    </row>
    <row r="117" spans="1:26">
      <c r="A117" s="8"/>
      <c r="B117" s="18">
        <v>1</v>
      </c>
      <c r="C117" s="17">
        <v>5</v>
      </c>
      <c r="D117" s="2132"/>
      <c r="E117" s="2135"/>
      <c r="F117" s="8"/>
      <c r="G117" s="8"/>
      <c r="H117" s="11"/>
      <c r="I117" s="8"/>
      <c r="J117" s="8"/>
      <c r="K117" s="8"/>
      <c r="L117" s="11"/>
      <c r="M117" s="8"/>
      <c r="N117" s="8"/>
      <c r="O117" s="8"/>
      <c r="P117" s="8"/>
      <c r="Q117" s="8"/>
      <c r="R117" s="8"/>
      <c r="S117" s="8"/>
      <c r="T117" s="8"/>
      <c r="U117" s="8"/>
      <c r="V117" s="8"/>
      <c r="W117" s="8"/>
      <c r="X117" s="8"/>
      <c r="Y117" s="8"/>
      <c r="Z117" s="8"/>
    </row>
    <row r="118" spans="1:26" ht="13.5" thickBot="1">
      <c r="A118" s="8"/>
      <c r="B118" s="16">
        <v>0</v>
      </c>
      <c r="C118" s="15">
        <v>5</v>
      </c>
      <c r="D118" s="2133"/>
      <c r="E118" s="2136"/>
      <c r="F118" s="8"/>
      <c r="G118" s="8"/>
      <c r="H118" s="11"/>
      <c r="I118" s="8"/>
      <c r="J118" s="8"/>
      <c r="K118" s="8"/>
      <c r="L118" s="11"/>
      <c r="M118" s="8"/>
      <c r="N118" s="8"/>
      <c r="O118" s="8"/>
      <c r="P118" s="8"/>
      <c r="Q118" s="8"/>
      <c r="R118" s="8"/>
      <c r="S118" s="8"/>
      <c r="T118" s="8"/>
      <c r="U118" s="8"/>
      <c r="V118" s="8"/>
      <c r="W118" s="8"/>
      <c r="X118" s="8"/>
      <c r="Y118" s="8"/>
      <c r="Z118" s="8"/>
    </row>
    <row r="119" spans="1:26">
      <c r="A119" s="8"/>
      <c r="B119" s="11"/>
      <c r="C119" s="8"/>
      <c r="D119" s="8"/>
      <c r="E119" s="8"/>
      <c r="F119" s="8"/>
      <c r="G119" s="8"/>
      <c r="H119" s="11"/>
      <c r="I119" s="8"/>
      <c r="J119" s="8"/>
      <c r="K119" s="8"/>
      <c r="L119" s="11"/>
      <c r="M119" s="8"/>
      <c r="N119" s="8"/>
      <c r="O119" s="8"/>
      <c r="P119" s="8"/>
      <c r="Q119" s="8"/>
      <c r="R119" s="8"/>
      <c r="S119" s="8"/>
      <c r="T119" s="8"/>
      <c r="U119" s="8"/>
      <c r="V119" s="8"/>
      <c r="W119" s="8"/>
      <c r="X119" s="8"/>
      <c r="Y119" s="8"/>
      <c r="Z119" s="8"/>
    </row>
    <row r="120" spans="1:26">
      <c r="A120" s="8"/>
      <c r="B120" s="11"/>
      <c r="C120" s="8"/>
      <c r="D120" s="8"/>
      <c r="E120" s="8"/>
      <c r="F120" s="8"/>
      <c r="G120" s="8"/>
      <c r="H120" s="11"/>
      <c r="I120" s="8"/>
      <c r="J120" s="8"/>
      <c r="K120" s="8"/>
      <c r="L120" s="11"/>
      <c r="M120" s="8"/>
      <c r="N120" s="8"/>
      <c r="O120" s="8"/>
      <c r="P120" s="8"/>
      <c r="Q120" s="8"/>
      <c r="R120" s="8"/>
      <c r="S120" s="8"/>
      <c r="T120" s="8"/>
      <c r="U120" s="8"/>
      <c r="V120" s="8"/>
      <c r="W120" s="8"/>
      <c r="X120" s="8"/>
      <c r="Y120" s="8"/>
      <c r="Z120" s="8"/>
    </row>
    <row r="121" spans="1:26">
      <c r="A121" s="8"/>
      <c r="B121" s="11"/>
      <c r="C121" s="8"/>
      <c r="D121" s="8"/>
      <c r="E121" s="8"/>
      <c r="F121" s="8"/>
      <c r="G121" s="8"/>
      <c r="H121" s="11"/>
      <c r="I121" s="8"/>
      <c r="J121" s="8"/>
      <c r="K121" s="8"/>
      <c r="L121" s="11"/>
      <c r="M121" s="8"/>
      <c r="N121" s="8"/>
      <c r="O121" s="8"/>
      <c r="P121" s="8"/>
      <c r="Q121" s="8"/>
      <c r="R121" s="8"/>
      <c r="S121" s="8"/>
      <c r="T121" s="8"/>
      <c r="U121" s="8"/>
      <c r="V121" s="8"/>
      <c r="W121" s="8"/>
      <c r="X121" s="8"/>
      <c r="Y121" s="8"/>
      <c r="Z121" s="8"/>
    </row>
    <row r="122" spans="1:26">
      <c r="A122" s="8"/>
      <c r="B122" s="11"/>
      <c r="C122" s="8"/>
      <c r="D122" s="8"/>
      <c r="E122" s="8"/>
      <c r="F122" s="8"/>
      <c r="G122" s="8"/>
      <c r="H122" s="11"/>
      <c r="I122" s="8"/>
      <c r="J122" s="8"/>
      <c r="K122" s="8"/>
      <c r="L122" s="11"/>
      <c r="M122" s="8"/>
      <c r="N122" s="8"/>
      <c r="O122" s="8"/>
      <c r="P122" s="8"/>
      <c r="Q122" s="8"/>
      <c r="R122" s="8"/>
      <c r="S122" s="8"/>
      <c r="T122" s="8"/>
      <c r="U122" s="8"/>
      <c r="V122" s="8"/>
      <c r="W122" s="8"/>
      <c r="X122" s="8"/>
      <c r="Y122" s="8"/>
      <c r="Z122" s="8"/>
    </row>
    <row r="123" spans="1:26">
      <c r="A123" s="8"/>
      <c r="B123" s="11"/>
      <c r="C123" s="8"/>
      <c r="D123" s="8"/>
      <c r="E123" s="8"/>
      <c r="F123" s="8"/>
      <c r="G123" s="8"/>
      <c r="H123" s="11"/>
      <c r="I123" s="8"/>
      <c r="J123" s="8"/>
      <c r="K123" s="8"/>
      <c r="L123" s="11"/>
      <c r="M123" s="8"/>
      <c r="N123" s="8"/>
      <c r="O123" s="8"/>
      <c r="P123" s="8"/>
      <c r="Q123" s="8"/>
      <c r="R123" s="8"/>
      <c r="S123" s="8"/>
      <c r="T123" s="8"/>
      <c r="U123" s="8"/>
      <c r="V123" s="8"/>
      <c r="W123" s="8"/>
      <c r="X123" s="8"/>
      <c r="Y123" s="8"/>
      <c r="Z123" s="8"/>
    </row>
    <row r="124" spans="1:26">
      <c r="A124" s="8"/>
      <c r="B124" s="11"/>
      <c r="C124" s="8"/>
      <c r="D124" s="8"/>
      <c r="E124" s="8"/>
      <c r="F124" s="8"/>
      <c r="G124" s="8"/>
      <c r="H124" s="11"/>
      <c r="I124" s="8"/>
      <c r="J124" s="8"/>
      <c r="K124" s="8"/>
      <c r="L124" s="11"/>
      <c r="M124" s="8"/>
      <c r="N124" s="8"/>
      <c r="O124" s="8"/>
      <c r="P124" s="8"/>
      <c r="Q124" s="8"/>
      <c r="R124" s="8"/>
      <c r="S124" s="8"/>
      <c r="T124" s="8"/>
      <c r="U124" s="8"/>
      <c r="V124" s="8"/>
      <c r="W124" s="8"/>
      <c r="X124" s="8"/>
      <c r="Y124" s="8"/>
      <c r="Z124" s="8"/>
    </row>
    <row r="125" spans="1:26">
      <c r="A125" s="8"/>
      <c r="B125" s="11"/>
      <c r="C125" s="8"/>
      <c r="D125" s="8"/>
      <c r="E125" s="8"/>
      <c r="F125" s="8"/>
      <c r="G125" s="8"/>
      <c r="H125" s="11"/>
      <c r="I125" s="8"/>
      <c r="J125" s="8"/>
      <c r="K125" s="8"/>
      <c r="L125" s="11"/>
      <c r="M125" s="8"/>
      <c r="N125" s="8"/>
      <c r="O125" s="8"/>
      <c r="P125" s="8"/>
      <c r="Q125" s="8"/>
      <c r="R125" s="8"/>
      <c r="S125" s="8"/>
      <c r="T125" s="8"/>
      <c r="U125" s="8"/>
      <c r="V125" s="8"/>
      <c r="W125" s="8"/>
      <c r="X125" s="8"/>
      <c r="Y125" s="8"/>
      <c r="Z125" s="8"/>
    </row>
    <row r="126" spans="1:26">
      <c r="A126" s="8"/>
      <c r="B126" s="11"/>
      <c r="C126" s="8"/>
      <c r="D126" s="8"/>
      <c r="E126" s="8"/>
      <c r="F126" s="8"/>
      <c r="G126" s="8"/>
      <c r="H126" s="11"/>
      <c r="I126" s="8"/>
      <c r="J126" s="8"/>
      <c r="K126" s="8"/>
      <c r="L126" s="11"/>
      <c r="M126" s="8"/>
      <c r="N126" s="8"/>
      <c r="O126" s="8"/>
      <c r="P126" s="8"/>
      <c r="Q126" s="8"/>
      <c r="R126" s="8"/>
      <c r="S126" s="8"/>
      <c r="T126" s="8"/>
      <c r="U126" s="8"/>
      <c r="V126" s="8"/>
      <c r="W126" s="8"/>
      <c r="X126" s="8"/>
      <c r="Y126" s="8"/>
      <c r="Z126" s="8"/>
    </row>
    <row r="127" spans="1:26">
      <c r="A127" s="8"/>
      <c r="B127" s="11"/>
      <c r="C127" s="8"/>
      <c r="D127" s="8"/>
      <c r="E127" s="8"/>
      <c r="F127" s="8"/>
      <c r="G127" s="8"/>
      <c r="H127" s="11"/>
      <c r="I127" s="8"/>
      <c r="J127" s="8"/>
      <c r="K127" s="8"/>
      <c r="L127" s="11"/>
      <c r="M127" s="8"/>
      <c r="N127" s="8"/>
      <c r="O127" s="8"/>
      <c r="P127" s="8"/>
      <c r="Q127" s="8"/>
      <c r="R127" s="8"/>
      <c r="S127" s="8"/>
      <c r="T127" s="8"/>
      <c r="U127" s="8"/>
      <c r="V127" s="8"/>
      <c r="W127" s="8"/>
      <c r="X127" s="8"/>
      <c r="Y127" s="8"/>
      <c r="Z127" s="8"/>
    </row>
    <row r="128" spans="1:26">
      <c r="A128" s="8"/>
      <c r="B128" s="11"/>
      <c r="C128" s="8"/>
      <c r="D128" s="8"/>
      <c r="E128" s="8"/>
      <c r="F128" s="8"/>
      <c r="G128" s="8"/>
      <c r="H128" s="11"/>
      <c r="I128" s="8"/>
      <c r="J128" s="8"/>
      <c r="K128" s="8"/>
      <c r="L128" s="11"/>
      <c r="M128" s="8"/>
      <c r="N128" s="8"/>
      <c r="O128" s="8"/>
      <c r="P128" s="8"/>
      <c r="Q128" s="8"/>
      <c r="R128" s="8"/>
      <c r="S128" s="8"/>
      <c r="T128" s="8"/>
      <c r="U128" s="8"/>
      <c r="V128" s="8"/>
      <c r="W128" s="8"/>
      <c r="X128" s="8"/>
      <c r="Y128" s="8"/>
      <c r="Z128" s="8"/>
    </row>
    <row r="129" spans="1:26">
      <c r="A129" s="8"/>
      <c r="B129" s="11"/>
      <c r="C129" s="8"/>
      <c r="D129" s="8"/>
      <c r="E129" s="8"/>
      <c r="F129" s="8"/>
      <c r="G129" s="8"/>
      <c r="H129" s="11"/>
      <c r="I129" s="8"/>
      <c r="J129" s="8"/>
      <c r="K129" s="8"/>
      <c r="L129" s="11"/>
      <c r="M129" s="8"/>
      <c r="N129" s="8"/>
      <c r="O129" s="8"/>
      <c r="P129" s="8"/>
      <c r="Q129" s="8"/>
      <c r="R129" s="8"/>
      <c r="S129" s="8"/>
      <c r="T129" s="8"/>
      <c r="U129" s="8"/>
      <c r="V129" s="8"/>
      <c r="W129" s="8"/>
      <c r="X129" s="8"/>
      <c r="Y129" s="8"/>
      <c r="Z129" s="8"/>
    </row>
    <row r="130" spans="1:26">
      <c r="A130" s="8"/>
      <c r="B130" s="11"/>
      <c r="C130" s="8"/>
      <c r="D130" s="8"/>
      <c r="E130" s="8"/>
      <c r="F130" s="8"/>
      <c r="G130" s="8"/>
      <c r="H130" s="11"/>
      <c r="I130" s="8"/>
      <c r="J130" s="8"/>
      <c r="K130" s="8"/>
      <c r="L130" s="11"/>
      <c r="M130" s="8"/>
      <c r="N130" s="8"/>
      <c r="O130" s="8"/>
      <c r="P130" s="8"/>
      <c r="Q130" s="8"/>
      <c r="R130" s="8"/>
      <c r="S130" s="8"/>
      <c r="T130" s="8"/>
      <c r="U130" s="8"/>
      <c r="V130" s="8"/>
      <c r="W130" s="8"/>
      <c r="X130" s="8"/>
      <c r="Y130" s="8"/>
      <c r="Z130" s="8"/>
    </row>
    <row r="131" spans="1:26">
      <c r="A131" s="8"/>
      <c r="B131" s="11"/>
      <c r="C131" s="8"/>
      <c r="D131" s="8"/>
      <c r="E131" s="8"/>
      <c r="F131" s="8"/>
      <c r="G131" s="8"/>
      <c r="H131" s="11"/>
      <c r="I131" s="8"/>
      <c r="J131" s="8"/>
      <c r="K131" s="8"/>
      <c r="L131" s="11"/>
      <c r="M131" s="8"/>
      <c r="N131" s="8"/>
      <c r="O131" s="8"/>
      <c r="P131" s="8"/>
      <c r="Q131" s="8"/>
      <c r="R131" s="8"/>
      <c r="S131" s="8"/>
      <c r="T131" s="8"/>
      <c r="U131" s="8"/>
      <c r="V131" s="8"/>
      <c r="W131" s="8"/>
      <c r="X131" s="8"/>
      <c r="Y131" s="8"/>
      <c r="Z131" s="8"/>
    </row>
    <row r="132" spans="1:26">
      <c r="A132" s="8"/>
      <c r="B132" s="11"/>
      <c r="C132" s="8"/>
      <c r="D132" s="8"/>
      <c r="E132" s="8"/>
      <c r="F132" s="8"/>
      <c r="G132" s="8"/>
      <c r="H132" s="11"/>
      <c r="I132" s="8"/>
      <c r="J132" s="8"/>
      <c r="K132" s="8"/>
      <c r="L132" s="11"/>
      <c r="M132" s="8"/>
      <c r="N132" s="8"/>
      <c r="O132" s="8"/>
      <c r="P132" s="8"/>
      <c r="Q132" s="8"/>
      <c r="R132" s="8"/>
      <c r="S132" s="8"/>
      <c r="T132" s="8"/>
      <c r="U132" s="8"/>
      <c r="V132" s="8"/>
      <c r="W132" s="8"/>
      <c r="X132" s="8"/>
      <c r="Y132" s="8"/>
      <c r="Z132" s="8"/>
    </row>
    <row r="133" spans="1:26">
      <c r="A133" s="8"/>
      <c r="B133" s="11"/>
      <c r="C133" s="8"/>
      <c r="D133" s="8"/>
      <c r="E133" s="8"/>
      <c r="F133" s="8"/>
      <c r="G133" s="8"/>
      <c r="H133" s="11"/>
      <c r="I133" s="8"/>
      <c r="J133" s="8"/>
      <c r="K133" s="8"/>
      <c r="L133" s="11"/>
      <c r="M133" s="8"/>
      <c r="N133" s="8"/>
      <c r="O133" s="8"/>
      <c r="P133" s="8"/>
      <c r="Q133" s="8"/>
      <c r="R133" s="8"/>
      <c r="S133" s="8"/>
      <c r="T133" s="8"/>
      <c r="U133" s="8"/>
      <c r="V133" s="8"/>
      <c r="W133" s="8"/>
      <c r="X133" s="8"/>
      <c r="Y133" s="8"/>
      <c r="Z133" s="8"/>
    </row>
    <row r="134" spans="1:26">
      <c r="A134" s="8"/>
      <c r="B134" s="11"/>
      <c r="C134" s="8"/>
      <c r="D134" s="8"/>
      <c r="E134" s="8"/>
      <c r="F134" s="8"/>
      <c r="G134" s="8"/>
      <c r="H134" s="11"/>
      <c r="I134" s="8"/>
      <c r="J134" s="8"/>
      <c r="K134" s="8"/>
      <c r="L134" s="11"/>
      <c r="M134" s="8"/>
      <c r="N134" s="8"/>
      <c r="O134" s="8"/>
      <c r="P134" s="8"/>
      <c r="Q134" s="8"/>
      <c r="R134" s="8"/>
      <c r="S134" s="8"/>
      <c r="T134" s="8"/>
      <c r="U134" s="8"/>
      <c r="V134" s="8"/>
      <c r="W134" s="8"/>
      <c r="X134" s="8"/>
      <c r="Y134" s="8"/>
      <c r="Z134" s="8"/>
    </row>
    <row r="135" spans="1:26">
      <c r="A135" s="8"/>
      <c r="B135" s="11"/>
      <c r="C135" s="8"/>
      <c r="D135" s="8"/>
      <c r="E135" s="8"/>
      <c r="F135" s="8"/>
      <c r="G135" s="8"/>
      <c r="H135" s="11"/>
      <c r="I135" s="8"/>
      <c r="J135" s="8"/>
      <c r="K135" s="8"/>
      <c r="L135" s="11"/>
      <c r="M135" s="8"/>
      <c r="N135" s="8"/>
      <c r="O135" s="8"/>
      <c r="P135" s="8"/>
      <c r="Q135" s="8"/>
      <c r="R135" s="8"/>
      <c r="S135" s="8"/>
      <c r="T135" s="8"/>
      <c r="U135" s="8"/>
      <c r="V135" s="8"/>
      <c r="W135" s="8"/>
      <c r="X135" s="8"/>
      <c r="Y135" s="8"/>
      <c r="Z135" s="8"/>
    </row>
    <row r="136" spans="1:26">
      <c r="A136" s="8"/>
      <c r="B136" s="11"/>
      <c r="C136" s="8"/>
      <c r="D136" s="8"/>
      <c r="E136" s="8"/>
      <c r="F136" s="8"/>
      <c r="G136" s="8"/>
      <c r="H136" s="11"/>
      <c r="I136" s="8"/>
      <c r="J136" s="8"/>
      <c r="K136" s="8"/>
      <c r="L136" s="8"/>
      <c r="M136" s="8"/>
      <c r="N136" s="8"/>
      <c r="O136" s="8"/>
      <c r="P136" s="8"/>
      <c r="Q136" s="8"/>
      <c r="R136" s="8"/>
      <c r="S136" s="8"/>
      <c r="T136" s="8"/>
      <c r="U136" s="8"/>
      <c r="V136" s="8"/>
      <c r="W136" s="8"/>
      <c r="X136" s="8"/>
      <c r="Y136" s="8"/>
      <c r="Z136" s="8"/>
    </row>
    <row r="137" spans="1:26">
      <c r="A137" s="8"/>
      <c r="B137" s="11"/>
      <c r="C137" s="8"/>
      <c r="D137" s="8"/>
      <c r="E137" s="8"/>
      <c r="F137" s="8"/>
      <c r="G137" s="8"/>
      <c r="H137" s="11"/>
      <c r="I137" s="8"/>
      <c r="J137" s="8"/>
      <c r="K137" s="8"/>
      <c r="L137" s="8"/>
      <c r="M137" s="8"/>
      <c r="N137" s="8"/>
      <c r="O137" s="8"/>
      <c r="P137" s="8"/>
      <c r="Q137" s="8"/>
      <c r="R137" s="8"/>
      <c r="S137" s="8"/>
      <c r="T137" s="8"/>
      <c r="U137" s="8"/>
      <c r="V137" s="8"/>
      <c r="W137" s="8"/>
      <c r="X137" s="8"/>
      <c r="Y137" s="8"/>
      <c r="Z137" s="8"/>
    </row>
    <row r="138" spans="1:26">
      <c r="A138" s="8"/>
      <c r="B138" s="11"/>
      <c r="C138" s="8"/>
      <c r="D138" s="8"/>
      <c r="E138" s="8"/>
      <c r="F138" s="8"/>
      <c r="G138" s="8"/>
      <c r="H138" s="11"/>
      <c r="I138" s="8"/>
      <c r="J138" s="8"/>
      <c r="K138" s="8"/>
      <c r="L138" s="8"/>
      <c r="M138" s="8"/>
      <c r="N138" s="8"/>
      <c r="O138" s="8"/>
      <c r="P138" s="8"/>
      <c r="Q138" s="8"/>
      <c r="R138" s="8"/>
      <c r="S138" s="8"/>
      <c r="T138" s="8"/>
      <c r="U138" s="8"/>
      <c r="V138" s="8"/>
      <c r="W138" s="8"/>
      <c r="X138" s="8"/>
      <c r="Y138" s="8"/>
      <c r="Z138" s="8"/>
    </row>
    <row r="139" spans="1:26">
      <c r="A139" s="8"/>
      <c r="B139" s="11"/>
      <c r="C139" s="8"/>
      <c r="D139" s="8"/>
      <c r="E139" s="8"/>
      <c r="F139" s="8"/>
      <c r="G139" s="8"/>
      <c r="H139" s="11"/>
      <c r="I139" s="8"/>
      <c r="J139" s="8"/>
      <c r="K139" s="8"/>
      <c r="L139" s="8"/>
      <c r="M139" s="8"/>
      <c r="N139" s="8"/>
      <c r="O139" s="8"/>
      <c r="P139" s="8"/>
      <c r="Q139" s="8"/>
      <c r="R139" s="8"/>
      <c r="S139" s="8"/>
      <c r="T139" s="8"/>
      <c r="U139" s="8"/>
      <c r="V139" s="8"/>
      <c r="W139" s="8"/>
      <c r="X139" s="8"/>
      <c r="Y139" s="8"/>
      <c r="Z139" s="8"/>
    </row>
    <row r="140" spans="1:26">
      <c r="A140" s="8"/>
      <c r="B140" s="11"/>
      <c r="C140" s="8"/>
      <c r="D140" s="8"/>
      <c r="E140" s="8"/>
      <c r="F140" s="8"/>
      <c r="G140" s="8"/>
      <c r="H140" s="11"/>
      <c r="I140" s="8"/>
      <c r="J140" s="8"/>
      <c r="K140" s="8"/>
      <c r="L140" s="8"/>
      <c r="M140" s="8"/>
      <c r="N140" s="8"/>
      <c r="O140" s="8"/>
      <c r="P140" s="8"/>
      <c r="Q140" s="8"/>
      <c r="R140" s="8"/>
      <c r="S140" s="8"/>
      <c r="T140" s="8"/>
      <c r="U140" s="8"/>
      <c r="V140" s="8"/>
      <c r="W140" s="8"/>
      <c r="X140" s="8"/>
      <c r="Y140" s="8"/>
      <c r="Z140" s="8"/>
    </row>
    <row r="141" spans="1:26">
      <c r="A141" s="8"/>
      <c r="B141" s="11"/>
      <c r="C141" s="8"/>
      <c r="D141" s="8"/>
      <c r="E141" s="8"/>
      <c r="F141" s="8"/>
      <c r="G141" s="8"/>
      <c r="H141" s="11"/>
      <c r="I141" s="8"/>
      <c r="J141" s="8"/>
      <c r="K141" s="8"/>
      <c r="L141" s="8"/>
      <c r="M141" s="8"/>
      <c r="N141" s="8"/>
      <c r="O141" s="8"/>
      <c r="P141" s="8"/>
      <c r="Q141" s="8"/>
      <c r="R141" s="8"/>
      <c r="S141" s="8"/>
      <c r="T141" s="8"/>
      <c r="U141" s="8"/>
      <c r="V141" s="8"/>
      <c r="W141" s="8"/>
      <c r="X141" s="8"/>
      <c r="Y141" s="8"/>
      <c r="Z141" s="8"/>
    </row>
    <row r="142" spans="1:26">
      <c r="A142" s="8"/>
      <c r="B142" s="11"/>
      <c r="C142" s="8"/>
      <c r="D142" s="8"/>
      <c r="E142" s="8"/>
      <c r="F142" s="8"/>
      <c r="G142" s="8"/>
      <c r="H142" s="11"/>
      <c r="I142" s="8"/>
      <c r="J142" s="8"/>
      <c r="K142" s="8"/>
      <c r="L142" s="8"/>
      <c r="M142" s="8"/>
      <c r="N142" s="8"/>
      <c r="O142" s="8"/>
      <c r="P142" s="8"/>
      <c r="Q142" s="8"/>
      <c r="R142" s="8"/>
      <c r="S142" s="8"/>
      <c r="T142" s="8"/>
      <c r="U142" s="8"/>
      <c r="V142" s="8"/>
      <c r="W142" s="8"/>
      <c r="X142" s="8"/>
      <c r="Y142" s="8"/>
      <c r="Z142" s="8"/>
    </row>
    <row r="143" spans="1:26">
      <c r="A143" s="8"/>
      <c r="B143" s="11"/>
      <c r="C143" s="8"/>
      <c r="D143" s="8"/>
      <c r="E143" s="8"/>
      <c r="F143" s="8"/>
      <c r="G143" s="8"/>
      <c r="H143" s="11"/>
      <c r="I143" s="8"/>
      <c r="J143" s="8"/>
      <c r="K143" s="8"/>
      <c r="L143" s="8"/>
      <c r="M143" s="8"/>
      <c r="N143" s="8"/>
      <c r="O143" s="8"/>
      <c r="P143" s="8"/>
      <c r="Q143" s="8"/>
      <c r="R143" s="8"/>
      <c r="S143" s="8"/>
      <c r="T143" s="8"/>
      <c r="U143" s="8"/>
      <c r="V143" s="8"/>
      <c r="W143" s="8"/>
      <c r="X143" s="8"/>
      <c r="Y143" s="8"/>
      <c r="Z143" s="8"/>
    </row>
    <row r="144" spans="1:26">
      <c r="A144" s="8"/>
      <c r="B144" s="11"/>
      <c r="C144" s="8"/>
      <c r="D144" s="8"/>
      <c r="E144" s="8"/>
      <c r="F144" s="8"/>
      <c r="G144" s="8"/>
      <c r="H144" s="11"/>
      <c r="I144" s="8"/>
      <c r="J144" s="8"/>
      <c r="K144" s="8"/>
      <c r="L144" s="8"/>
      <c r="M144" s="8"/>
      <c r="N144" s="8"/>
      <c r="O144" s="8"/>
      <c r="P144" s="8"/>
      <c r="Q144" s="8"/>
      <c r="R144" s="8"/>
      <c r="S144" s="8"/>
      <c r="T144" s="8"/>
      <c r="U144" s="8"/>
      <c r="V144" s="8"/>
      <c r="W144" s="8"/>
      <c r="X144" s="8"/>
      <c r="Y144" s="8"/>
      <c r="Z144" s="8"/>
    </row>
    <row r="145" spans="1:26">
      <c r="A145" s="8"/>
      <c r="B145" s="11"/>
      <c r="C145" s="8"/>
      <c r="D145" s="8"/>
      <c r="E145" s="8"/>
      <c r="F145" s="8"/>
      <c r="G145" s="8"/>
      <c r="H145" s="11"/>
      <c r="I145" s="8"/>
      <c r="J145" s="8"/>
      <c r="K145" s="8"/>
      <c r="L145" s="8"/>
      <c r="M145" s="8"/>
      <c r="N145" s="8"/>
      <c r="O145" s="8"/>
      <c r="P145" s="8"/>
      <c r="Q145" s="8"/>
      <c r="R145" s="8"/>
      <c r="S145" s="8"/>
      <c r="T145" s="8"/>
      <c r="U145" s="8"/>
      <c r="V145" s="8"/>
      <c r="W145" s="8"/>
      <c r="X145" s="8"/>
      <c r="Y145" s="8"/>
      <c r="Z145" s="8"/>
    </row>
    <row r="146" spans="1:26">
      <c r="A146" s="8"/>
      <c r="B146" s="11"/>
      <c r="C146" s="8"/>
      <c r="D146" s="8"/>
      <c r="E146" s="8"/>
      <c r="F146" s="8"/>
      <c r="G146" s="8"/>
      <c r="H146" s="11"/>
      <c r="I146" s="8"/>
      <c r="J146" s="8"/>
      <c r="K146" s="8"/>
      <c r="L146" s="8"/>
      <c r="M146" s="8"/>
      <c r="N146" s="8"/>
      <c r="O146" s="8"/>
      <c r="P146" s="8"/>
      <c r="Q146" s="8"/>
      <c r="R146" s="8"/>
      <c r="S146" s="8"/>
      <c r="T146" s="8"/>
      <c r="U146" s="8"/>
      <c r="V146" s="8"/>
      <c r="W146" s="8"/>
      <c r="X146" s="8"/>
      <c r="Y146" s="8"/>
      <c r="Z146" s="8"/>
    </row>
    <row r="147" spans="1:26">
      <c r="A147" s="8"/>
      <c r="B147" s="11"/>
      <c r="C147" s="8"/>
      <c r="D147" s="8"/>
      <c r="E147" s="8"/>
      <c r="F147" s="8"/>
      <c r="G147" s="8"/>
      <c r="H147" s="11"/>
      <c r="I147" s="8"/>
      <c r="J147" s="8"/>
      <c r="K147" s="8"/>
      <c r="L147" s="8"/>
      <c r="M147" s="8"/>
      <c r="N147" s="8"/>
      <c r="O147" s="8"/>
      <c r="P147" s="8"/>
      <c r="Q147" s="8"/>
      <c r="R147" s="8"/>
      <c r="S147" s="8"/>
      <c r="T147" s="8"/>
      <c r="U147" s="8"/>
      <c r="V147" s="8"/>
      <c r="W147" s="8"/>
      <c r="X147" s="8"/>
      <c r="Y147" s="8"/>
      <c r="Z147" s="8"/>
    </row>
    <row r="148" spans="1:26">
      <c r="A148" s="8"/>
      <c r="B148" s="11"/>
      <c r="C148" s="8"/>
      <c r="D148" s="8"/>
      <c r="E148" s="8"/>
      <c r="F148" s="8"/>
      <c r="G148" s="8"/>
      <c r="H148" s="11"/>
      <c r="I148" s="8"/>
      <c r="J148" s="8"/>
      <c r="K148" s="8"/>
      <c r="L148" s="8"/>
      <c r="M148" s="8"/>
      <c r="N148" s="8"/>
      <c r="O148" s="8"/>
      <c r="P148" s="8"/>
      <c r="Q148" s="8"/>
      <c r="R148" s="8"/>
      <c r="S148" s="8"/>
      <c r="T148" s="8"/>
      <c r="U148" s="8"/>
      <c r="V148" s="8"/>
      <c r="W148" s="8"/>
      <c r="X148" s="8"/>
      <c r="Y148" s="8"/>
      <c r="Z148" s="8"/>
    </row>
    <row r="149" spans="1:26">
      <c r="A149" s="8"/>
      <c r="B149" s="11"/>
      <c r="C149" s="8"/>
      <c r="D149" s="8"/>
      <c r="E149" s="8"/>
      <c r="F149" s="8"/>
      <c r="G149" s="8"/>
      <c r="H149" s="11"/>
      <c r="I149" s="8"/>
      <c r="J149" s="8"/>
      <c r="K149" s="8"/>
      <c r="L149" s="8"/>
      <c r="M149" s="8"/>
      <c r="N149" s="8"/>
      <c r="O149" s="8"/>
      <c r="P149" s="8"/>
      <c r="Q149" s="8"/>
      <c r="R149" s="8"/>
      <c r="S149" s="8"/>
      <c r="T149" s="8"/>
      <c r="U149" s="8"/>
      <c r="V149" s="8"/>
      <c r="W149" s="8"/>
      <c r="X149" s="8"/>
      <c r="Y149" s="8"/>
      <c r="Z149" s="8"/>
    </row>
    <row r="150" spans="1:26">
      <c r="A150" s="8"/>
      <c r="B150" s="11"/>
      <c r="C150" s="8"/>
      <c r="D150" s="8"/>
      <c r="E150" s="8"/>
      <c r="F150" s="8"/>
      <c r="G150" s="8"/>
      <c r="H150" s="11"/>
      <c r="I150" s="8"/>
      <c r="J150" s="8"/>
      <c r="K150" s="8"/>
      <c r="L150" s="8"/>
      <c r="M150" s="8"/>
      <c r="N150" s="8"/>
      <c r="O150" s="8"/>
      <c r="P150" s="8"/>
      <c r="Q150" s="8"/>
      <c r="R150" s="8"/>
      <c r="S150" s="8"/>
      <c r="T150" s="8"/>
      <c r="U150" s="8"/>
      <c r="V150" s="8"/>
      <c r="W150" s="8"/>
      <c r="X150" s="8"/>
      <c r="Y150" s="8"/>
      <c r="Z150" s="8"/>
    </row>
  </sheetData>
  <mergeCells count="16">
    <mergeCell ref="D61:D68"/>
    <mergeCell ref="E61:E68"/>
    <mergeCell ref="D69:D118"/>
    <mergeCell ref="E69:E118"/>
    <mergeCell ref="B3:E8"/>
    <mergeCell ref="D18:D27"/>
    <mergeCell ref="E18:E27"/>
    <mergeCell ref="D28:D43"/>
    <mergeCell ref="E28:E43"/>
    <mergeCell ref="D44:D60"/>
    <mergeCell ref="E44:E60"/>
    <mergeCell ref="B13:E13"/>
    <mergeCell ref="B15:B17"/>
    <mergeCell ref="C15:C17"/>
    <mergeCell ref="D15:D17"/>
    <mergeCell ref="E15:E17"/>
  </mergeCells>
  <pageMargins left="0.7" right="0.7" top="0.78740157499999996" bottom="0.78740157499999996"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D261F5-2F0F-4058-A8D9-950387DCBF16}">
  <sheetPr>
    <tabColor rgb="FFFF0000"/>
  </sheetPr>
  <dimension ref="A1:OA501"/>
  <sheetViews>
    <sheetView zoomScaleNormal="100" workbookViewId="0">
      <selection activeCell="F6" sqref="F6"/>
    </sheetView>
  </sheetViews>
  <sheetFormatPr baseColWidth="10" defaultColWidth="11.42578125" defaultRowHeight="12.75"/>
  <cols>
    <col min="1" max="1" width="15.42578125" style="123" customWidth="1"/>
    <col min="2" max="2" width="14.85546875" style="123" customWidth="1"/>
    <col min="3" max="3" width="48.7109375" style="123" customWidth="1"/>
    <col min="4" max="4" width="35.5703125" style="123" bestFit="1" customWidth="1"/>
    <col min="5" max="5" width="58.7109375" style="123" customWidth="1"/>
    <col min="6" max="6" width="33.28515625" style="123" customWidth="1"/>
    <col min="7" max="391" width="11.42578125" style="108"/>
    <col min="392" max="16384" width="11.42578125" style="123"/>
  </cols>
  <sheetData>
    <row r="1" spans="1:6">
      <c r="A1" s="88"/>
      <c r="B1" s="89"/>
      <c r="C1" s="89"/>
      <c r="D1" s="89"/>
      <c r="E1" s="89"/>
      <c r="F1" s="90"/>
    </row>
    <row r="2" spans="1:6">
      <c r="A2" s="91"/>
      <c r="B2" s="92"/>
      <c r="C2" s="92"/>
      <c r="D2" s="92"/>
      <c r="E2" s="92"/>
      <c r="F2" s="93"/>
    </row>
    <row r="3" spans="1:6">
      <c r="A3" s="91"/>
      <c r="B3" s="92"/>
      <c r="C3" s="92"/>
      <c r="D3" s="92"/>
      <c r="E3" s="92"/>
      <c r="F3" s="93"/>
    </row>
    <row r="4" spans="1:6" ht="22.9" customHeight="1" thickBot="1">
      <c r="A4" s="94"/>
      <c r="B4" s="95"/>
      <c r="C4" s="95"/>
      <c r="D4" s="95"/>
      <c r="E4" s="95"/>
      <c r="F4" s="96"/>
    </row>
    <row r="5" spans="1:6">
      <c r="A5" s="97"/>
      <c r="B5" s="98"/>
      <c r="C5" s="98"/>
      <c r="D5" s="98"/>
      <c r="E5" s="98"/>
      <c r="F5" s="99"/>
    </row>
    <row r="6" spans="1:6" ht="18">
      <c r="A6" s="100" t="s">
        <v>280</v>
      </c>
      <c r="B6" s="101"/>
      <c r="C6" s="101"/>
      <c r="D6" s="141"/>
      <c r="E6" s="138" t="s">
        <v>133</v>
      </c>
      <c r="F6" s="488" t="s">
        <v>226</v>
      </c>
    </row>
    <row r="7" spans="1:6">
      <c r="A7" s="102" t="s">
        <v>281</v>
      </c>
      <c r="B7" s="101"/>
      <c r="C7" s="103"/>
      <c r="D7" s="141"/>
      <c r="E7" s="138" t="s">
        <v>282</v>
      </c>
      <c r="F7" s="489">
        <v>123456</v>
      </c>
    </row>
    <row r="8" spans="1:6">
      <c r="A8" s="102" t="s">
        <v>391</v>
      </c>
      <c r="B8" s="104"/>
      <c r="C8" s="105" t="str">
        <f>Info!C8</f>
        <v>Version: 2021_V2.1</v>
      </c>
      <c r="D8" s="141"/>
      <c r="E8" s="138"/>
      <c r="F8" s="490"/>
    </row>
    <row r="9" spans="1:6" ht="13.5" thickBot="1">
      <c r="A9" s="106"/>
      <c r="B9" s="107"/>
      <c r="C9" s="107"/>
      <c r="D9" s="107"/>
      <c r="E9" s="142" t="s">
        <v>283</v>
      </c>
      <c r="F9" s="409">
        <f ca="1">TODAY()</f>
        <v>45376</v>
      </c>
    </row>
    <row r="10" spans="1:6" ht="34.9" customHeight="1" thickBot="1">
      <c r="A10" s="139" t="s">
        <v>284</v>
      </c>
      <c r="B10" s="140" t="s">
        <v>285</v>
      </c>
      <c r="C10" s="304" t="s">
        <v>286</v>
      </c>
      <c r="D10" s="491" t="s">
        <v>287</v>
      </c>
      <c r="E10" s="305"/>
      <c r="F10" s="306"/>
    </row>
    <row r="11" spans="1:6">
      <c r="A11" s="127" t="s">
        <v>139</v>
      </c>
      <c r="B11" s="125" t="s">
        <v>140</v>
      </c>
      <c r="C11" s="126" t="s">
        <v>309</v>
      </c>
      <c r="D11" s="492"/>
      <c r="E11" s="143"/>
      <c r="F11" s="144"/>
    </row>
    <row r="12" spans="1:6">
      <c r="A12" s="128" t="s">
        <v>142</v>
      </c>
      <c r="B12" s="111" t="s">
        <v>140</v>
      </c>
      <c r="C12" s="112" t="s">
        <v>310</v>
      </c>
      <c r="D12" s="493" t="s">
        <v>306</v>
      </c>
      <c r="E12" s="145" t="s">
        <v>305</v>
      </c>
      <c r="F12" s="145"/>
    </row>
    <row r="13" spans="1:6">
      <c r="A13" s="129" t="s">
        <v>144</v>
      </c>
      <c r="B13" s="113" t="s">
        <v>140</v>
      </c>
      <c r="C13" s="114" t="s">
        <v>311</v>
      </c>
      <c r="D13" s="494" t="s">
        <v>293</v>
      </c>
      <c r="E13" s="145" t="s">
        <v>294</v>
      </c>
      <c r="F13" s="145"/>
    </row>
    <row r="14" spans="1:6">
      <c r="A14" s="129" t="s">
        <v>146</v>
      </c>
      <c r="B14" s="113" t="s">
        <v>140</v>
      </c>
      <c r="C14" s="114" t="s">
        <v>312</v>
      </c>
      <c r="D14" s="494" t="s">
        <v>316</v>
      </c>
      <c r="E14" s="146" t="s">
        <v>295</v>
      </c>
      <c r="F14" s="145"/>
    </row>
    <row r="15" spans="1:6">
      <c r="A15" s="130" t="s">
        <v>148</v>
      </c>
      <c r="B15" s="115" t="s">
        <v>140</v>
      </c>
      <c r="C15" s="116" t="s">
        <v>313</v>
      </c>
      <c r="D15" s="494" t="s">
        <v>297</v>
      </c>
      <c r="E15" s="145" t="s">
        <v>296</v>
      </c>
      <c r="F15" s="145"/>
    </row>
    <row r="16" spans="1:6">
      <c r="A16" s="131"/>
      <c r="B16" s="117"/>
      <c r="C16" s="110"/>
      <c r="D16" s="494" t="s">
        <v>315</v>
      </c>
      <c r="E16" s="145" t="s">
        <v>298</v>
      </c>
      <c r="F16" s="145"/>
    </row>
    <row r="17" spans="1:6">
      <c r="A17" s="1468" t="s">
        <v>372</v>
      </c>
      <c r="B17" s="1470" t="s">
        <v>150</v>
      </c>
      <c r="C17" s="1472" t="s">
        <v>387</v>
      </c>
      <c r="D17" s="493" t="s">
        <v>299</v>
      </c>
      <c r="E17" s="146" t="s">
        <v>300</v>
      </c>
      <c r="F17" s="145"/>
    </row>
    <row r="18" spans="1:6">
      <c r="A18" s="1469"/>
      <c r="B18" s="1471"/>
      <c r="C18" s="1473"/>
      <c r="D18" s="493" t="s">
        <v>308</v>
      </c>
      <c r="E18" s="146" t="s">
        <v>307</v>
      </c>
      <c r="F18" s="145"/>
    </row>
    <row r="19" spans="1:6">
      <c r="A19" s="1474" t="s">
        <v>151</v>
      </c>
      <c r="B19" s="1476" t="s">
        <v>150</v>
      </c>
      <c r="C19" s="1478" t="s">
        <v>152</v>
      </c>
      <c r="D19" s="493" t="s">
        <v>385</v>
      </c>
      <c r="E19" s="146" t="s">
        <v>304</v>
      </c>
      <c r="F19" s="145"/>
    </row>
    <row r="20" spans="1:6">
      <c r="A20" s="1475"/>
      <c r="B20" s="1477"/>
      <c r="C20" s="1479"/>
      <c r="D20" s="494" t="s">
        <v>317</v>
      </c>
      <c r="E20" s="146" t="s">
        <v>301</v>
      </c>
      <c r="F20" s="145"/>
    </row>
    <row r="21" spans="1:6">
      <c r="A21" s="1462" t="s">
        <v>153</v>
      </c>
      <c r="B21" s="1464" t="s">
        <v>150</v>
      </c>
      <c r="C21" s="1466" t="s">
        <v>314</v>
      </c>
      <c r="D21" s="493" t="s">
        <v>180</v>
      </c>
      <c r="E21" s="146" t="s">
        <v>303</v>
      </c>
      <c r="F21" s="145"/>
    </row>
    <row r="22" spans="1:6">
      <c r="A22" s="1463"/>
      <c r="B22" s="1465"/>
      <c r="C22" s="1467"/>
      <c r="D22" s="493" t="s">
        <v>178</v>
      </c>
      <c r="E22" s="146" t="s">
        <v>302</v>
      </c>
      <c r="F22" s="145"/>
    </row>
    <row r="23" spans="1:6">
      <c r="A23" s="1446"/>
      <c r="B23" s="1447"/>
      <c r="C23" s="1448"/>
      <c r="D23" s="494" t="s">
        <v>386</v>
      </c>
      <c r="E23" s="146" t="s">
        <v>386</v>
      </c>
      <c r="F23" s="145"/>
    </row>
    <row r="24" spans="1:6">
      <c r="A24" s="1446"/>
      <c r="B24" s="1447"/>
      <c r="C24" s="1448"/>
      <c r="D24" s="494" t="s">
        <v>383</v>
      </c>
      <c r="E24" s="146" t="s">
        <v>384</v>
      </c>
      <c r="F24" s="145"/>
    </row>
    <row r="25" spans="1:6" ht="13.5" thickBot="1">
      <c r="A25" s="120"/>
      <c r="B25" s="121"/>
      <c r="C25" s="121"/>
      <c r="D25" s="307"/>
      <c r="E25" s="308"/>
      <c r="F25" s="309"/>
    </row>
    <row r="26" spans="1:6">
      <c r="A26" s="132"/>
      <c r="B26" s="124"/>
      <c r="C26" s="124"/>
      <c r="D26" s="124"/>
      <c r="E26" s="110"/>
      <c r="F26" s="118"/>
    </row>
    <row r="27" spans="1:6">
      <c r="A27" s="133"/>
      <c r="B27" s="119" t="s">
        <v>292</v>
      </c>
      <c r="C27" s="108"/>
      <c r="D27" s="108"/>
      <c r="E27" s="108"/>
      <c r="F27" s="109"/>
    </row>
    <row r="28" spans="1:6" ht="13.5" thickBot="1">
      <c r="A28" s="120"/>
      <c r="B28" s="121"/>
      <c r="C28" s="121"/>
      <c r="D28" s="121"/>
      <c r="E28" s="121"/>
      <c r="F28" s="122"/>
    </row>
    <row r="29" spans="1:6">
      <c r="A29" s="321"/>
      <c r="B29" s="322"/>
      <c r="C29" s="322"/>
      <c r="D29" s="322"/>
      <c r="E29" s="322"/>
      <c r="F29" s="323"/>
    </row>
    <row r="30" spans="1:6">
      <c r="A30" s="325" t="s">
        <v>288</v>
      </c>
      <c r="B30" s="322"/>
      <c r="C30" s="322"/>
      <c r="D30" s="322"/>
      <c r="E30" s="322"/>
      <c r="F30" s="323"/>
    </row>
    <row r="31" spans="1:6">
      <c r="A31" s="325" t="s">
        <v>289</v>
      </c>
      <c r="B31" s="322"/>
      <c r="C31" s="322"/>
      <c r="D31" s="322"/>
      <c r="E31" s="324"/>
      <c r="F31" s="323"/>
    </row>
    <row r="32" spans="1:6">
      <c r="A32" s="325" t="s">
        <v>290</v>
      </c>
      <c r="B32" s="322"/>
      <c r="C32" s="326"/>
      <c r="D32" s="324"/>
      <c r="E32" s="322"/>
      <c r="F32" s="323"/>
    </row>
    <row r="33" spans="1:6">
      <c r="A33" s="321"/>
      <c r="B33" s="322"/>
      <c r="C33" s="322"/>
      <c r="D33" s="322"/>
      <c r="E33" s="322"/>
      <c r="F33" s="323"/>
    </row>
    <row r="34" spans="1:6">
      <c r="A34" s="327" t="s">
        <v>291</v>
      </c>
      <c r="B34" s="322"/>
      <c r="C34" s="328"/>
      <c r="D34" s="322"/>
      <c r="E34" s="322"/>
      <c r="F34" s="323"/>
    </row>
    <row r="35" spans="1:6">
      <c r="A35" s="325" t="str">
        <f>Info!A35</f>
        <v xml:space="preserve">Alexandra Nauen </v>
      </c>
      <c r="B35" s="322"/>
      <c r="C35" s="324"/>
      <c r="D35" s="322"/>
      <c r="E35" s="322"/>
      <c r="F35" s="323"/>
    </row>
    <row r="36" spans="1:6" ht="13.5" thickBot="1">
      <c r="A36" s="329"/>
      <c r="B36" s="330"/>
      <c r="C36" s="330"/>
      <c r="D36" s="330"/>
      <c r="E36" s="330"/>
      <c r="F36" s="331"/>
    </row>
    <row r="37" spans="1:6" s="108" customFormat="1"/>
    <row r="38" spans="1:6" s="108" customFormat="1"/>
    <row r="39" spans="1:6" s="108" customFormat="1"/>
    <row r="40" spans="1:6" s="108" customFormat="1"/>
    <row r="41" spans="1:6" s="108" customFormat="1"/>
    <row r="42" spans="1:6" s="108" customFormat="1"/>
    <row r="43" spans="1:6" s="108" customFormat="1"/>
    <row r="44" spans="1:6" s="108" customFormat="1"/>
    <row r="45" spans="1:6" s="108" customFormat="1"/>
    <row r="46" spans="1:6" s="108" customFormat="1"/>
    <row r="47" spans="1:6" s="108" customFormat="1"/>
    <row r="48" spans="1:6" s="108" customFormat="1"/>
    <row r="49" s="108" customFormat="1"/>
    <row r="50" s="108" customFormat="1"/>
    <row r="51" s="108" customFormat="1"/>
    <row r="52" s="108" customFormat="1"/>
    <row r="53" s="108" customFormat="1"/>
    <row r="54" s="108" customFormat="1"/>
    <row r="55" s="108" customFormat="1"/>
    <row r="56" s="108" customFormat="1"/>
    <row r="57" s="108" customFormat="1"/>
    <row r="58" s="108" customFormat="1"/>
    <row r="59" s="108" customFormat="1"/>
    <row r="60" s="108" customFormat="1"/>
    <row r="61" s="108" customFormat="1"/>
    <row r="62" s="108" customFormat="1"/>
    <row r="63" s="108" customFormat="1"/>
    <row r="64" s="108" customFormat="1"/>
    <row r="65" s="108" customFormat="1"/>
    <row r="66" s="108" customFormat="1"/>
    <row r="67" s="108" customFormat="1"/>
    <row r="68" s="108" customFormat="1"/>
    <row r="69" s="108" customFormat="1"/>
    <row r="70" s="108" customFormat="1"/>
    <row r="71" s="108" customFormat="1"/>
    <row r="72" s="108" customFormat="1"/>
    <row r="73" s="108" customFormat="1"/>
    <row r="74" s="108" customFormat="1"/>
    <row r="75" s="108" customFormat="1"/>
    <row r="76" s="108" customFormat="1"/>
    <row r="77" s="108" customFormat="1"/>
    <row r="78" s="108" customFormat="1"/>
    <row r="79" s="108" customFormat="1"/>
    <row r="80" s="108" customFormat="1"/>
    <row r="81" s="108" customFormat="1"/>
    <row r="82" s="108" customFormat="1"/>
    <row r="83" s="108" customFormat="1"/>
    <row r="84" s="108" customFormat="1"/>
    <row r="85" s="108" customFormat="1"/>
    <row r="86" s="108" customFormat="1"/>
    <row r="87" s="108" customFormat="1"/>
    <row r="88" s="108" customFormat="1"/>
    <row r="89" s="108" customFormat="1"/>
    <row r="90" s="108" customFormat="1"/>
    <row r="91" s="108" customFormat="1"/>
    <row r="92" s="108" customFormat="1"/>
    <row r="93" s="108" customFormat="1"/>
    <row r="94" s="108" customFormat="1"/>
    <row r="95" s="108" customFormat="1"/>
    <row r="96" s="108" customFormat="1"/>
    <row r="97" s="108" customFormat="1"/>
    <row r="98" s="108" customFormat="1"/>
    <row r="99" s="108" customFormat="1"/>
    <row r="100" s="108" customFormat="1"/>
    <row r="101" s="108" customFormat="1"/>
    <row r="102" s="108" customFormat="1"/>
    <row r="103" s="108" customFormat="1"/>
    <row r="104" s="108" customFormat="1"/>
    <row r="105" s="108" customFormat="1"/>
    <row r="106" s="108" customFormat="1"/>
    <row r="107" s="108" customFormat="1"/>
    <row r="108" s="108" customFormat="1"/>
    <row r="109" s="108" customFormat="1"/>
    <row r="110" s="108" customFormat="1"/>
    <row r="111" s="108" customFormat="1"/>
    <row r="112" s="108" customFormat="1"/>
    <row r="113" s="108" customFormat="1"/>
    <row r="114" s="108" customFormat="1"/>
    <row r="115" s="108" customFormat="1"/>
    <row r="116" s="108" customFormat="1"/>
    <row r="117" s="108" customFormat="1"/>
    <row r="118" s="108" customFormat="1"/>
    <row r="119" s="108" customFormat="1"/>
    <row r="120" s="108" customFormat="1"/>
    <row r="121" s="108" customFormat="1"/>
    <row r="122" s="108" customFormat="1"/>
    <row r="123" s="108" customFormat="1"/>
    <row r="124" s="108" customFormat="1"/>
    <row r="125" s="108" customFormat="1"/>
    <row r="126" s="108" customFormat="1"/>
    <row r="127" s="108" customFormat="1"/>
    <row r="128" s="108" customFormat="1"/>
    <row r="129" s="108" customFormat="1"/>
    <row r="130" s="108" customFormat="1"/>
    <row r="131" s="108" customFormat="1"/>
    <row r="132" s="108" customFormat="1"/>
    <row r="133" s="108" customFormat="1"/>
    <row r="134" s="108" customFormat="1"/>
    <row r="135" s="108" customFormat="1"/>
    <row r="136" s="108" customFormat="1"/>
    <row r="137" s="108" customFormat="1"/>
    <row r="138" s="108" customFormat="1"/>
    <row r="139" s="108" customFormat="1"/>
    <row r="140" s="108" customFormat="1"/>
    <row r="141" s="108" customFormat="1"/>
    <row r="142" s="108" customFormat="1"/>
    <row r="143" s="108" customFormat="1"/>
    <row r="144" s="108" customFormat="1"/>
    <row r="145" s="108" customFormat="1"/>
    <row r="146" s="108" customFormat="1"/>
    <row r="147" s="108" customFormat="1"/>
    <row r="148" s="108" customFormat="1"/>
    <row r="149" s="108" customFormat="1"/>
    <row r="150" s="108" customFormat="1"/>
    <row r="151" s="108" customFormat="1"/>
    <row r="152" s="108" customFormat="1"/>
    <row r="153" s="108" customFormat="1"/>
    <row r="154" s="108" customFormat="1"/>
    <row r="155" s="108" customFormat="1"/>
    <row r="156" s="108" customFormat="1"/>
    <row r="157" s="108" customFormat="1"/>
    <row r="158" s="108" customFormat="1"/>
    <row r="159" s="108" customFormat="1"/>
    <row r="160" s="108" customFormat="1"/>
    <row r="161" s="108" customFormat="1"/>
    <row r="162" s="108" customFormat="1"/>
    <row r="163" s="108" customFormat="1"/>
    <row r="164" s="108" customFormat="1"/>
    <row r="165" s="108" customFormat="1"/>
    <row r="166" s="108" customFormat="1"/>
    <row r="167" s="108" customFormat="1"/>
    <row r="168" s="108" customFormat="1"/>
    <row r="169" s="108" customFormat="1"/>
    <row r="170" s="108" customFormat="1"/>
    <row r="171" s="108" customFormat="1"/>
    <row r="172" s="108" customFormat="1"/>
    <row r="173" s="108" customFormat="1"/>
    <row r="174" s="108" customFormat="1"/>
    <row r="175" s="108" customFormat="1"/>
    <row r="176" s="108" customFormat="1"/>
    <row r="177" s="108" customFormat="1"/>
    <row r="178" s="108" customFormat="1"/>
    <row r="179" s="108" customFormat="1"/>
    <row r="180" s="108" customFormat="1"/>
    <row r="181" s="108" customFormat="1"/>
    <row r="182" s="108" customFormat="1"/>
    <row r="183" s="108" customFormat="1"/>
    <row r="184" s="108" customFormat="1"/>
    <row r="185" s="108" customFormat="1"/>
    <row r="186" s="108" customFormat="1"/>
    <row r="187" s="108" customFormat="1"/>
    <row r="188" s="108" customFormat="1"/>
    <row r="189" s="108" customFormat="1"/>
    <row r="190" s="108" customFormat="1"/>
    <row r="191" s="108" customFormat="1"/>
    <row r="192" s="108" customFormat="1"/>
    <row r="193" s="108" customFormat="1"/>
    <row r="194" s="108" customFormat="1"/>
    <row r="195" s="108" customFormat="1"/>
    <row r="196" s="108" customFormat="1"/>
    <row r="197" s="108" customFormat="1"/>
    <row r="198" s="108" customFormat="1"/>
    <row r="199" s="108" customFormat="1"/>
    <row r="200" s="108" customFormat="1"/>
    <row r="201" s="108" customFormat="1"/>
    <row r="202" s="108" customFormat="1"/>
    <row r="203" s="108" customFormat="1"/>
    <row r="204" s="108" customFormat="1"/>
    <row r="205" s="108" customFormat="1"/>
    <row r="206" s="108" customFormat="1"/>
    <row r="207" s="108" customFormat="1"/>
    <row r="208" s="108" customFormat="1"/>
    <row r="209" s="108" customFormat="1"/>
    <row r="210" s="108" customFormat="1"/>
    <row r="211" s="108" customFormat="1"/>
    <row r="212" s="108" customFormat="1"/>
    <row r="213" s="108" customFormat="1"/>
    <row r="214" s="108" customFormat="1"/>
    <row r="215" s="108" customFormat="1"/>
    <row r="216" s="108" customFormat="1"/>
    <row r="217" s="108" customFormat="1"/>
    <row r="218" s="108" customFormat="1"/>
    <row r="219" s="108" customFormat="1"/>
    <row r="220" s="108" customFormat="1"/>
    <row r="221" s="108" customFormat="1"/>
    <row r="222" s="108" customFormat="1"/>
    <row r="223" s="108" customFormat="1"/>
    <row r="224" s="108" customFormat="1"/>
    <row r="225" s="108" customFormat="1"/>
    <row r="226" s="108" customFormat="1"/>
    <row r="227" s="108" customFormat="1"/>
    <row r="228" s="108" customFormat="1"/>
    <row r="229" s="108" customFormat="1"/>
    <row r="230" s="108" customFormat="1"/>
    <row r="231" s="108" customFormat="1"/>
    <row r="232" s="108" customFormat="1"/>
    <row r="233" s="108" customFormat="1"/>
    <row r="234" s="108" customFormat="1"/>
    <row r="235" s="108" customFormat="1"/>
    <row r="236" s="108" customFormat="1"/>
    <row r="237" s="108" customFormat="1"/>
    <row r="238" s="108" customFormat="1"/>
    <row r="239" s="108" customFormat="1"/>
    <row r="240" s="108" customFormat="1"/>
    <row r="241" s="108" customFormat="1"/>
    <row r="242" s="108" customFormat="1"/>
    <row r="243" s="108" customFormat="1"/>
    <row r="244" s="108" customFormat="1"/>
    <row r="245" s="108" customFormat="1"/>
    <row r="246" s="108" customFormat="1"/>
    <row r="247" s="108" customFormat="1"/>
    <row r="248" s="108" customFormat="1"/>
    <row r="249" s="108" customFormat="1"/>
    <row r="250" s="108" customFormat="1"/>
    <row r="251" s="108" customFormat="1"/>
    <row r="252" s="108" customFormat="1"/>
    <row r="253" s="108" customFormat="1"/>
    <row r="254" s="108" customFormat="1"/>
    <row r="255" s="108" customFormat="1"/>
    <row r="256" s="108" customFormat="1"/>
    <row r="257" s="108" customFormat="1"/>
    <row r="258" s="108" customFormat="1"/>
    <row r="259" s="108" customFormat="1"/>
    <row r="260" s="108" customFormat="1"/>
    <row r="261" s="108" customFormat="1"/>
    <row r="262" s="108" customFormat="1"/>
    <row r="263" s="108" customFormat="1"/>
    <row r="264" s="108" customFormat="1"/>
    <row r="265" s="108" customFormat="1"/>
    <row r="266" s="108" customFormat="1"/>
    <row r="267" s="108" customFormat="1"/>
    <row r="268" s="108" customFormat="1"/>
    <row r="269" s="108" customFormat="1"/>
    <row r="270" s="108" customFormat="1"/>
    <row r="271" s="108" customFormat="1"/>
    <row r="272" s="108" customFormat="1"/>
    <row r="273" s="108" customFormat="1"/>
    <row r="274" s="108" customFormat="1"/>
    <row r="275" s="108" customFormat="1"/>
    <row r="276" s="108" customFormat="1"/>
    <row r="277" s="108" customFormat="1"/>
    <row r="278" s="108" customFormat="1"/>
    <row r="279" s="108" customFormat="1"/>
    <row r="280" s="108" customFormat="1"/>
    <row r="281" s="108" customFormat="1"/>
    <row r="282" s="108" customFormat="1"/>
    <row r="283" s="108" customFormat="1"/>
    <row r="284" s="108" customFormat="1"/>
    <row r="285" s="108" customFormat="1"/>
    <row r="286" s="108" customFormat="1"/>
    <row r="287" s="108" customFormat="1"/>
    <row r="288" s="108" customFormat="1"/>
    <row r="289" s="108" customFormat="1"/>
    <row r="290" s="108" customFormat="1"/>
    <row r="291" s="108" customFormat="1"/>
    <row r="292" s="108" customFormat="1"/>
    <row r="293" s="108" customFormat="1"/>
    <row r="294" s="108" customFormat="1"/>
    <row r="295" s="108" customFormat="1"/>
    <row r="296" s="108" customFormat="1"/>
    <row r="297" s="108" customFormat="1"/>
    <row r="298" s="108" customFormat="1"/>
    <row r="299" s="108" customFormat="1"/>
    <row r="300" s="108" customFormat="1"/>
    <row r="301" s="108" customFormat="1"/>
    <row r="302" s="108" customFormat="1"/>
    <row r="303" s="108" customFormat="1"/>
    <row r="304" s="108" customFormat="1"/>
    <row r="305" s="108" customFormat="1"/>
    <row r="306" s="108" customFormat="1"/>
    <row r="307" s="108" customFormat="1"/>
    <row r="308" s="108" customFormat="1"/>
    <row r="309" s="108" customFormat="1"/>
    <row r="310" s="108" customFormat="1"/>
    <row r="311" s="108" customFormat="1"/>
    <row r="312" s="108" customFormat="1"/>
    <row r="313" s="108" customFormat="1"/>
    <row r="314" s="108" customFormat="1"/>
    <row r="315" s="108" customFormat="1"/>
    <row r="316" s="108" customFormat="1"/>
    <row r="317" s="108" customFormat="1"/>
    <row r="318" s="108" customFormat="1"/>
    <row r="319" s="108" customFormat="1"/>
    <row r="320" s="108" customFormat="1"/>
    <row r="321" s="108" customFormat="1"/>
    <row r="322" s="108" customFormat="1"/>
    <row r="323" s="108" customFormat="1"/>
    <row r="324" s="108" customFormat="1"/>
    <row r="325" s="108" customFormat="1"/>
    <row r="326" s="108" customFormat="1"/>
    <row r="327" s="108" customFormat="1"/>
    <row r="328" s="108" customFormat="1"/>
    <row r="329" s="108" customFormat="1"/>
    <row r="330" s="108" customFormat="1"/>
    <row r="331" s="108" customFormat="1"/>
    <row r="332" s="108" customFormat="1"/>
    <row r="333" s="108" customFormat="1"/>
    <row r="334" s="108" customFormat="1"/>
    <row r="335" s="108" customFormat="1"/>
    <row r="336" s="108" customFormat="1"/>
    <row r="337" s="108" customFormat="1"/>
    <row r="338" s="108" customFormat="1"/>
    <row r="339" s="108" customFormat="1"/>
    <row r="340" s="108" customFormat="1"/>
    <row r="341" s="108" customFormat="1"/>
    <row r="342" s="108" customFormat="1"/>
    <row r="343" s="108" customFormat="1"/>
    <row r="344" s="108" customFormat="1"/>
    <row r="345" s="108" customFormat="1"/>
    <row r="346" s="108" customFormat="1"/>
    <row r="347" s="108" customFormat="1"/>
    <row r="348" s="108" customFormat="1"/>
    <row r="349" s="108" customFormat="1"/>
    <row r="350" s="108" customFormat="1"/>
    <row r="351" s="108" customFormat="1"/>
    <row r="352" s="108" customFormat="1"/>
    <row r="353" s="108" customFormat="1"/>
    <row r="354" s="108" customFormat="1"/>
    <row r="355" s="108" customFormat="1"/>
    <row r="356" s="108" customFormat="1"/>
    <row r="357" s="108" customFormat="1"/>
    <row r="358" s="108" customFormat="1"/>
    <row r="359" s="108" customFormat="1"/>
    <row r="360" s="108" customFormat="1"/>
    <row r="361" s="108" customFormat="1"/>
    <row r="362" s="108" customFormat="1"/>
    <row r="363" s="108" customFormat="1"/>
    <row r="364" s="108" customFormat="1"/>
    <row r="365" s="108" customFormat="1"/>
    <row r="366" s="108" customFormat="1"/>
    <row r="367" s="108" customFormat="1"/>
    <row r="368" s="108" customFormat="1"/>
    <row r="369" s="108" customFormat="1"/>
    <row r="370" s="108" customFormat="1"/>
    <row r="371" s="108" customFormat="1"/>
    <row r="372" s="108" customFormat="1"/>
    <row r="373" s="108" customFormat="1"/>
    <row r="374" s="108" customFormat="1"/>
    <row r="375" s="108" customFormat="1"/>
    <row r="376" s="108" customFormat="1"/>
    <row r="377" s="108" customFormat="1"/>
    <row r="378" s="108" customFormat="1"/>
    <row r="379" s="108" customFormat="1"/>
    <row r="380" s="108" customFormat="1"/>
    <row r="381" s="108" customFormat="1"/>
    <row r="382" s="108" customFormat="1"/>
    <row r="383" s="108" customFormat="1"/>
    <row r="384" s="108" customFormat="1"/>
    <row r="385" s="108" customFormat="1"/>
    <row r="386" s="108" customFormat="1"/>
    <row r="387" s="108" customFormat="1"/>
    <row r="388" s="108" customFormat="1"/>
    <row r="389" s="108" customFormat="1"/>
    <row r="390" s="108" customFormat="1"/>
    <row r="391" s="108" customFormat="1"/>
    <row r="392" s="108" customFormat="1"/>
    <row r="393" s="108" customFormat="1"/>
    <row r="394" s="108" customFormat="1"/>
    <row r="395" s="108" customFormat="1"/>
    <row r="396" s="108" customFormat="1"/>
    <row r="397" s="108" customFormat="1"/>
    <row r="398" s="108" customFormat="1"/>
    <row r="399" s="108" customFormat="1"/>
    <row r="400" s="108" customFormat="1"/>
    <row r="401" s="108" customFormat="1"/>
    <row r="402" s="108" customFormat="1"/>
    <row r="403" s="108" customFormat="1"/>
    <row r="404" s="108" customFormat="1"/>
    <row r="405" s="108" customFormat="1"/>
    <row r="406" s="108" customFormat="1"/>
    <row r="407" s="108" customFormat="1"/>
    <row r="408" s="108" customFormat="1"/>
    <row r="409" s="108" customFormat="1"/>
    <row r="410" s="108" customFormat="1"/>
    <row r="411" s="108" customFormat="1"/>
    <row r="412" s="108" customFormat="1"/>
    <row r="413" s="108" customFormat="1"/>
    <row r="414" s="108" customFormat="1"/>
    <row r="415" s="108" customFormat="1"/>
    <row r="416" s="108" customFormat="1"/>
    <row r="417" s="108" customFormat="1"/>
    <row r="418" s="108" customFormat="1"/>
    <row r="419" s="108" customFormat="1"/>
    <row r="420" s="108" customFormat="1"/>
    <row r="421" s="108" customFormat="1"/>
    <row r="422" s="108" customFormat="1"/>
    <row r="423" s="108" customFormat="1"/>
    <row r="424" s="108" customFormat="1"/>
    <row r="425" s="108" customFormat="1"/>
    <row r="426" s="108" customFormat="1"/>
    <row r="427" s="108" customFormat="1"/>
    <row r="428" s="108" customFormat="1"/>
    <row r="429" s="108" customFormat="1"/>
    <row r="430" s="108" customFormat="1"/>
    <row r="431" s="108" customFormat="1"/>
    <row r="432" s="108" customFormat="1"/>
    <row r="433" s="108" customFormat="1"/>
    <row r="434" s="108" customFormat="1"/>
    <row r="435" s="108" customFormat="1"/>
    <row r="436" s="108" customFormat="1"/>
    <row r="437" s="108" customFormat="1"/>
    <row r="438" s="108" customFormat="1"/>
    <row r="439" s="108" customFormat="1"/>
    <row r="440" s="108" customFormat="1"/>
    <row r="441" s="108" customFormat="1"/>
    <row r="442" s="108" customFormat="1"/>
    <row r="443" s="108" customFormat="1"/>
    <row r="444" s="108" customFormat="1"/>
    <row r="445" s="108" customFormat="1"/>
    <row r="446" s="108" customFormat="1"/>
    <row r="447" s="108" customFormat="1"/>
    <row r="448" s="108" customFormat="1"/>
    <row r="449" s="108" customFormat="1"/>
    <row r="450" s="108" customFormat="1"/>
    <row r="451" s="108" customFormat="1"/>
    <row r="452" s="108" customFormat="1"/>
    <row r="453" s="108" customFormat="1"/>
    <row r="454" s="108" customFormat="1"/>
    <row r="455" s="108" customFormat="1"/>
    <row r="456" s="108" customFormat="1"/>
    <row r="457" s="108" customFormat="1"/>
    <row r="458" s="108" customFormat="1"/>
    <row r="459" s="108" customFormat="1"/>
    <row r="460" s="108" customFormat="1"/>
    <row r="461" s="108" customFormat="1"/>
    <row r="462" s="108" customFormat="1"/>
    <row r="463" s="108" customFormat="1"/>
    <row r="464" s="108" customFormat="1"/>
    <row r="465" s="108" customFormat="1"/>
    <row r="466" s="108" customFormat="1"/>
    <row r="467" s="108" customFormat="1"/>
    <row r="468" s="108" customFormat="1"/>
    <row r="469" s="108" customFormat="1"/>
    <row r="470" s="108" customFormat="1"/>
    <row r="471" s="108" customFormat="1"/>
    <row r="472" s="108" customFormat="1"/>
    <row r="473" s="108" customFormat="1"/>
    <row r="474" s="108" customFormat="1"/>
    <row r="475" s="108" customFormat="1"/>
    <row r="476" s="108" customFormat="1"/>
    <row r="477" s="108" customFormat="1"/>
    <row r="478" s="108" customFormat="1"/>
    <row r="479" s="108" customFormat="1"/>
    <row r="480" s="108" customFormat="1"/>
    <row r="481" s="108" customFormat="1"/>
    <row r="482" s="108" customFormat="1"/>
    <row r="483" s="108" customFormat="1"/>
    <row r="484" s="108" customFormat="1"/>
    <row r="485" s="108" customFormat="1"/>
    <row r="486" s="108" customFormat="1"/>
    <row r="487" s="108" customFormat="1"/>
    <row r="488" s="108" customFormat="1"/>
    <row r="489" s="108" customFormat="1"/>
    <row r="490" s="108" customFormat="1"/>
    <row r="491" s="108" customFormat="1"/>
    <row r="492" s="108" customFormat="1"/>
    <row r="493" s="108" customFormat="1"/>
    <row r="494" s="108" customFormat="1"/>
    <row r="495" s="108" customFormat="1"/>
    <row r="496" s="108" customFormat="1"/>
    <row r="497" s="108" customFormat="1"/>
    <row r="498" s="108" customFormat="1"/>
    <row r="499" s="108" customFormat="1"/>
    <row r="500" s="108" customFormat="1"/>
    <row r="501" s="108" customFormat="1"/>
  </sheetData>
  <mergeCells count="9">
    <mergeCell ref="A21:A22"/>
    <mergeCell ref="B21:B22"/>
    <mergeCell ref="C21:C22"/>
    <mergeCell ref="A17:A18"/>
    <mergeCell ref="B17:B18"/>
    <mergeCell ref="C17:C18"/>
    <mergeCell ref="A19:A20"/>
    <mergeCell ref="B19:B20"/>
    <mergeCell ref="C19:C20"/>
  </mergeCells>
  <dataValidations count="1">
    <dataValidation type="list" allowBlank="1" showInputMessage="1" showErrorMessage="1" sqref="F65518 F131054 F196590 F262126 F327662 F393198 F458734 F524270 F589806 F655342 F720878 F786414 F851950 F917486 F983022" xr:uid="{E0108438-C1F6-49C1-BE9F-B38D644E06FF}">
      <formula1>"Wintersemester, Sommersemester"</formula1>
    </dataValidation>
  </dataValidations>
  <hyperlinks>
    <hyperlink ref="A17" location="'Master SET'!A1" display="SET" xr:uid="{870C8814-DDBA-438E-944C-8577F7214CC6}"/>
    <hyperlink ref="A19" location="'Master ME'!A1" display="ME" xr:uid="{E78177A2-FF94-41D3-9397-E504DA2C4F85}"/>
    <hyperlink ref="A21" location="'Master IWI'!A1" display="IWI" xr:uid="{44DF25A3-7B6D-400A-9BB4-5AE5A29F416B}"/>
    <hyperlink ref="A12" location="'Bachelor UVT'!V13" display="UVT" xr:uid="{5C6996CD-7C7B-41DB-872A-1F1D1934088B}"/>
    <hyperlink ref="A11" location="'Bachelor EUT'!V13" display="EUT" xr:uid="{7B865D3B-DBCC-4DC9-9AEC-43FF99B6753E}"/>
    <hyperlink ref="A13" location="'Bachelor MPE'!V13" display="MPE" xr:uid="{1B0B011F-37A3-4BAF-915B-6CA43AEA5186}"/>
    <hyperlink ref="A14" location="'Bachelor MPT'!V13" display="MPT" xr:uid="{627D0BBD-E1CA-43A1-A8F8-5A2BD1B45550}"/>
    <hyperlink ref="A15" location="'Bachelor WIM '!V13" display="WIM" xr:uid="{66CDE6C4-9BEA-42F3-B6DC-B37EA0994782}"/>
    <hyperlink ref="C11" r:id="rId1" display="https://mv.hs-duesseldorf.de/studium/studiengaenge/bachelor-energie-und-umwelttechnik" xr:uid="{B7D687AF-4D8B-4A50-A82B-977A2AF12070}"/>
    <hyperlink ref="C12" r:id="rId2" display="Umwelt- und Verfahrenstechnik" xr:uid="{8DF1EBA5-0D88-40B9-AA37-E055B7950857}"/>
    <hyperlink ref="C13" r:id="rId3" display="Maschinenbau - Produktentwicklung" xr:uid="{55A4EBCE-E2D5-479F-983A-99529CDD188E}"/>
    <hyperlink ref="C14" r:id="rId4" display="Maschinenbau - Produktionstechnik" xr:uid="{9C504036-077A-42DC-818A-77C8C5B9CF0B}"/>
    <hyperlink ref="C15" r:id="rId5" display="Wirtschaftsingenieur Maschinenbau" xr:uid="{3EBF457C-C949-442B-AD5F-02FEC8F4960A}"/>
    <hyperlink ref="C19:C20" r:id="rId6" display="Mechanical Engineering" xr:uid="{A7513459-3531-455F-BBAE-4D1F323A3168}"/>
    <hyperlink ref="C21:C22" r:id="rId7" display="Internationales Wirtschaftsingenieurwesen" xr:uid="{EF50061B-ACD5-49A9-98A5-A28447C0ECA1}"/>
    <hyperlink ref="D21" r:id="rId8" xr:uid="{4A855C7D-72C1-4977-8553-B31849F6989A}"/>
    <hyperlink ref="D22" r:id="rId9" xr:uid="{383518BD-1E60-43F2-B200-E36FF861CFF7}"/>
    <hyperlink ref="D12" r:id="rId10" display="Internetseite des Fachbereiches" xr:uid="{FCD51548-F443-4652-9312-C764B68EB184}"/>
    <hyperlink ref="D13" r:id="rId11" display="Fachschaft (Fachschaftsrat)" xr:uid="{02A5D2E6-6484-4393-829B-66B5AFF13594}"/>
    <hyperlink ref="D14" r:id="rId12" display="Studienbüro" xr:uid="{08B88877-6DB8-494C-8CAB-09D72700E832}"/>
    <hyperlink ref="D15" r:id="rId13" display="Formulare" xr:uid="{F6B3F478-85AB-4B84-8204-C544C442C6DD}"/>
    <hyperlink ref="D16" r:id="rId14" display="Fachstudienberatung" xr:uid="{6C513F3A-B447-4E6E-93D6-C644DF0F3BBB}"/>
    <hyperlink ref="D17" r:id="rId15" display="Semesterzeiten" xr:uid="{363BE3D1-BEEA-42F2-8986-7FBD3569BF26}"/>
    <hyperlink ref="D18" r:id="rId16" display="Stundenpläne" xr:uid="{645F435F-EF74-42D8-BE6B-BC7F9B170317}"/>
    <hyperlink ref="D19" r:id="rId17" display="Wahlmodule" xr:uid="{2C930787-5CC4-4740-B49E-CEC14D233454}"/>
    <hyperlink ref="D20" r:id="rId18" display="Weitere Informationen" xr:uid="{28AB566E-10A9-4BFD-A4F2-806D6BF574CE}"/>
    <hyperlink ref="A17:A18" location="'Master UMI'!Q10" display="UMI" xr:uid="{31D0343A-FFE7-4B89-BA3F-E8A0943B801B}"/>
    <hyperlink ref="A19:A20" location="'Master ME'!Q11" display="ME" xr:uid="{DA30E404-504A-4DE1-8F13-EC76C17144B6}"/>
    <hyperlink ref="A21:A22" location="'Master IWI'!Q10" display="IWI" xr:uid="{DAF4E334-89C4-4203-9C79-36E0B7072185}"/>
    <hyperlink ref="C17:C18" r:id="rId19" display="Umweltingenieurwesen" xr:uid="{E627AFA7-BB73-46F7-BD03-D00DEC65ADF6}"/>
    <hyperlink ref="D23" r:id="rId20" xr:uid="{4EFC831B-B7C4-489C-9DBC-4ED51EFE5224}"/>
    <hyperlink ref="D24" r:id="rId21" xr:uid="{870C27EC-3D58-4958-B0A3-801ECE4D3A33}"/>
  </hyperlinks>
  <pageMargins left="0.7" right="0.7" top="0.78740157499999996" bottom="0.78740157499999996" header="0.3" footer="0.3"/>
  <pageSetup paperSize="9" orientation="portrait" r:id="rId22"/>
  <drawing r:id="rId2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pageSetUpPr fitToPage="1"/>
  </sheetPr>
  <dimension ref="A1:AU143"/>
  <sheetViews>
    <sheetView zoomScale="90" zoomScaleNormal="90" zoomScaleSheetLayoutView="90" workbookViewId="0">
      <selection activeCell="U13" sqref="U13"/>
    </sheetView>
  </sheetViews>
  <sheetFormatPr baseColWidth="10" defaultColWidth="11.42578125" defaultRowHeight="12.75"/>
  <cols>
    <col min="1" max="1" width="7.7109375" style="81" customWidth="1"/>
    <col min="2" max="2" width="55.7109375" style="67" customWidth="1"/>
    <col min="3" max="6" width="3" style="9" customWidth="1"/>
    <col min="7" max="8" width="5" style="9" customWidth="1"/>
    <col min="9" max="14" width="3" style="9" bestFit="1" customWidth="1"/>
    <col min="15" max="15" width="3" style="63" bestFit="1" customWidth="1"/>
    <col min="16" max="16" width="13.5703125" style="14" customWidth="1"/>
    <col min="17" max="17" width="13.5703125" style="9" customWidth="1"/>
    <col min="18" max="18" width="13.5703125" style="14" customWidth="1"/>
    <col min="19" max="20" width="13.28515625" style="14" customWidth="1"/>
    <col min="21" max="23" width="5.7109375" style="14" customWidth="1"/>
    <col min="24" max="24" width="7.28515625" style="14" customWidth="1"/>
    <col min="25" max="25" width="10" style="53" customWidth="1"/>
    <col min="26" max="26" width="11.7109375" style="14" bestFit="1" customWidth="1"/>
    <col min="27" max="27" width="10" style="14" customWidth="1"/>
    <col min="28" max="30" width="11.42578125" style="246" customWidth="1"/>
    <col min="31" max="32" width="12.7109375" style="1237" customWidth="1"/>
    <col min="33" max="33" width="11.42578125" style="246" customWidth="1"/>
    <col min="34" max="35" width="11.42578125" style="246"/>
    <col min="36" max="42" width="11.42578125" style="441"/>
    <col min="43" max="45" width="11.42578125" style="1417"/>
    <col min="46" max="47" width="11.42578125" style="238"/>
    <col min="48" max="16384" width="11.42578125" style="80"/>
  </cols>
  <sheetData>
    <row r="1" spans="1:47" s="430" customFormat="1" ht="30" customHeight="1">
      <c r="A1" s="1557" t="s">
        <v>196</v>
      </c>
      <c r="B1" s="1558"/>
      <c r="C1" s="1575" t="s">
        <v>198</v>
      </c>
      <c r="D1" s="1576"/>
      <c r="E1" s="1576"/>
      <c r="F1" s="1576"/>
      <c r="G1" s="1576"/>
      <c r="H1" s="1576"/>
      <c r="I1" s="1576"/>
      <c r="J1" s="1576"/>
      <c r="K1" s="1576"/>
      <c r="L1" s="1576"/>
      <c r="M1" s="1576"/>
      <c r="N1" s="1576"/>
      <c r="O1" s="1576"/>
      <c r="P1" s="1576"/>
      <c r="Q1" s="1576"/>
      <c r="R1" s="1577"/>
      <c r="S1" s="1575" t="s">
        <v>200</v>
      </c>
      <c r="T1" s="1576"/>
      <c r="U1" s="1578"/>
      <c r="V1" s="1578"/>
      <c r="W1" s="1578"/>
      <c r="X1" s="1578"/>
      <c r="Y1" s="1578"/>
      <c r="Z1" s="1578"/>
      <c r="AA1" s="1579"/>
      <c r="AB1" s="246"/>
      <c r="AC1" s="246"/>
      <c r="AD1" s="246"/>
      <c r="AE1" s="1237"/>
      <c r="AF1" s="1237"/>
      <c r="AG1" s="246"/>
      <c r="AH1" s="246"/>
      <c r="AI1" s="246"/>
      <c r="AJ1" s="476"/>
      <c r="AK1" s="476"/>
      <c r="AL1" s="476"/>
      <c r="AM1" s="476"/>
      <c r="AN1" s="476"/>
      <c r="AO1" s="476"/>
      <c r="AP1" s="476"/>
      <c r="AQ1" s="1416"/>
      <c r="AR1" s="1416"/>
      <c r="AS1" s="1416"/>
      <c r="AT1" s="429"/>
      <c r="AU1" s="429"/>
    </row>
    <row r="2" spans="1:47" s="430" customFormat="1" ht="30" customHeight="1">
      <c r="A2" s="1592" t="s">
        <v>197</v>
      </c>
      <c r="B2" s="1593"/>
      <c r="C2" s="1594" t="s">
        <v>199</v>
      </c>
      <c r="D2" s="1595"/>
      <c r="E2" s="1595"/>
      <c r="F2" s="1595"/>
      <c r="G2" s="1595"/>
      <c r="H2" s="1595"/>
      <c r="I2" s="1595"/>
      <c r="J2" s="1595"/>
      <c r="K2" s="1595"/>
      <c r="L2" s="1595"/>
      <c r="M2" s="1595"/>
      <c r="N2" s="1595"/>
      <c r="O2" s="1595"/>
      <c r="P2" s="1595"/>
      <c r="Q2" s="1595"/>
      <c r="R2" s="1593"/>
      <c r="S2" s="1594" t="str">
        <f>"(Name: "&amp;IF(OR(Info!F6="",Info!F6="Vorname Name"),"Vorname Name",Info!F6)&amp;", Matrikel-Nr.: "&amp;IF(OR(Info!F7="",Info!F7=123456),123456,Info!F7)&amp;")"</f>
        <v>(Name: Vorname, Name, Matrikel-Nr.: 123456)</v>
      </c>
      <c r="T2" s="1595"/>
      <c r="U2" s="1596"/>
      <c r="V2" s="1596"/>
      <c r="W2" s="1596"/>
      <c r="X2" s="1596"/>
      <c r="Y2" s="1596"/>
      <c r="Z2" s="1596"/>
      <c r="AA2" s="1597"/>
      <c r="AB2" s="246"/>
      <c r="AC2" s="246"/>
      <c r="AD2" s="246"/>
      <c r="AE2" s="1237"/>
      <c r="AF2" s="1237"/>
      <c r="AG2" s="246"/>
      <c r="AH2" s="246"/>
      <c r="AI2" s="246"/>
      <c r="AJ2" s="476"/>
      <c r="AK2" s="476"/>
      <c r="AL2" s="476"/>
      <c r="AM2" s="476"/>
      <c r="AN2" s="476"/>
      <c r="AO2" s="476"/>
      <c r="AP2" s="476"/>
      <c r="AQ2" s="1416"/>
      <c r="AR2" s="1416"/>
      <c r="AS2" s="1416"/>
      <c r="AT2" s="429"/>
      <c r="AU2" s="429"/>
    </row>
    <row r="3" spans="1:47" s="69" customFormat="1" ht="6.6" customHeight="1">
      <c r="A3" s="477"/>
      <c r="B3" s="485"/>
      <c r="C3" s="1569" t="s">
        <v>393</v>
      </c>
      <c r="D3" s="1570"/>
      <c r="E3" s="1570"/>
      <c r="F3" s="1570"/>
      <c r="G3" s="1570"/>
      <c r="H3" s="1570"/>
      <c r="I3" s="1570"/>
      <c r="J3" s="1570"/>
      <c r="K3" s="1570"/>
      <c r="L3" s="1570"/>
      <c r="M3" s="1570"/>
      <c r="N3" s="1570"/>
      <c r="O3" s="1570"/>
      <c r="P3" s="1585" t="s">
        <v>392</v>
      </c>
      <c r="Q3" s="1585"/>
      <c r="R3" s="2153"/>
      <c r="S3" s="174"/>
      <c r="T3" s="174"/>
      <c r="U3" s="174"/>
      <c r="V3" s="174"/>
      <c r="W3" s="174"/>
      <c r="X3" s="174"/>
      <c r="Y3" s="174"/>
      <c r="Z3" s="174"/>
      <c r="AA3" s="175"/>
      <c r="AB3" s="246">
        <f>IF(Y7=0,7,IF(Y7=1,6,IF(Y7=2,5,IF(Y7=3,4,0))))</f>
        <v>0</v>
      </c>
      <c r="AC3" s="246">
        <f>IF(AND(Y5&gt;=35,AB3=0),3,IF(Y5&lt;=35,2,AB3))</f>
        <v>2</v>
      </c>
      <c r="AD3" s="246"/>
      <c r="AE3" s="1237"/>
      <c r="AF3" s="1237"/>
      <c r="AG3" s="246"/>
      <c r="AH3" s="246"/>
      <c r="AI3" s="246"/>
      <c r="AJ3" s="439"/>
      <c r="AK3" s="439"/>
      <c r="AL3" s="439"/>
      <c r="AM3" s="439"/>
      <c r="AN3" s="439"/>
      <c r="AO3" s="439"/>
      <c r="AP3" s="439"/>
      <c r="AQ3" s="352"/>
      <c r="AR3" s="352"/>
      <c r="AS3" s="352"/>
      <c r="AT3" s="78"/>
      <c r="AU3" s="78"/>
    </row>
    <row r="4" spans="1:47" s="69" customFormat="1" ht="12" customHeight="1">
      <c r="A4" s="477"/>
      <c r="B4" s="485"/>
      <c r="C4" s="1571"/>
      <c r="D4" s="1572"/>
      <c r="E4" s="1572"/>
      <c r="F4" s="1572"/>
      <c r="G4" s="1572"/>
      <c r="H4" s="1572"/>
      <c r="I4" s="1572"/>
      <c r="J4" s="1572"/>
      <c r="K4" s="1572"/>
      <c r="L4" s="1572"/>
      <c r="M4" s="1572"/>
      <c r="N4" s="1572"/>
      <c r="O4" s="1572"/>
      <c r="P4" s="2154"/>
      <c r="Q4" s="2154"/>
      <c r="R4" s="2155"/>
      <c r="S4" s="446"/>
      <c r="T4" s="446"/>
      <c r="U4" s="174"/>
      <c r="V4" s="174"/>
      <c r="W4" s="174"/>
      <c r="X4" s="446"/>
      <c r="Y4" s="446"/>
      <c r="Z4" s="174"/>
      <c r="AA4" s="175"/>
      <c r="AB4" s="246"/>
      <c r="AC4" s="246"/>
      <c r="AD4" s="246"/>
      <c r="AE4" s="1237"/>
      <c r="AF4" s="1237"/>
      <c r="AG4" s="246"/>
      <c r="AH4" s="246"/>
      <c r="AI4" s="246"/>
      <c r="AJ4" s="439"/>
      <c r="AK4" s="439"/>
      <c r="AL4" s="439"/>
      <c r="AM4" s="439"/>
      <c r="AN4" s="439"/>
      <c r="AO4" s="439"/>
      <c r="AP4" s="439"/>
      <c r="AQ4" s="352"/>
      <c r="AR4" s="352"/>
      <c r="AS4" s="352"/>
      <c r="AT4" s="78"/>
      <c r="AU4" s="78"/>
    </row>
    <row r="5" spans="1:47" s="69" customFormat="1" ht="12" customHeight="1">
      <c r="A5" s="482"/>
      <c r="B5" s="486" t="s">
        <v>374</v>
      </c>
      <c r="C5" s="1571"/>
      <c r="D5" s="1572"/>
      <c r="E5" s="1572"/>
      <c r="F5" s="1572"/>
      <c r="G5" s="1572"/>
      <c r="H5" s="1572"/>
      <c r="I5" s="1572"/>
      <c r="J5" s="1572"/>
      <c r="K5" s="1572"/>
      <c r="L5" s="1572"/>
      <c r="M5" s="1572"/>
      <c r="N5" s="1572"/>
      <c r="O5" s="1572"/>
      <c r="P5" s="2154"/>
      <c r="Q5" s="2154"/>
      <c r="R5" s="2155"/>
      <c r="S5" s="1586" t="str">
        <f>IF(Y5&lt;=35,"Keine Zulassung ab inkl. 3 Semester","Zulassung bis inkl. 3. Semester")</f>
        <v>Keine Zulassung ab inkl. 3 Semester</v>
      </c>
      <c r="T5" s="1586"/>
      <c r="U5" s="1586"/>
      <c r="V5" s="1586"/>
      <c r="W5" s="1586"/>
      <c r="X5" s="1586"/>
      <c r="Y5" s="1559">
        <f>SUM(AA13:AA32)</f>
        <v>0</v>
      </c>
      <c r="Z5" s="1559"/>
      <c r="AA5" s="1560"/>
      <c r="AB5" s="246"/>
      <c r="AC5" s="246"/>
      <c r="AD5" s="246"/>
      <c r="AE5" s="1237"/>
      <c r="AF5" s="1237"/>
      <c r="AG5" s="246"/>
      <c r="AH5" s="246"/>
      <c r="AI5" s="246"/>
      <c r="AJ5" s="439"/>
      <c r="AK5" s="439"/>
      <c r="AL5" s="439"/>
      <c r="AM5" s="439"/>
      <c r="AN5" s="439"/>
      <c r="AO5" s="439"/>
      <c r="AP5" s="439"/>
      <c r="AQ5" s="352"/>
      <c r="AR5" s="352"/>
      <c r="AS5" s="352"/>
      <c r="AT5" s="78"/>
      <c r="AU5" s="78"/>
    </row>
    <row r="6" spans="1:47" s="69" customFormat="1" ht="12" customHeight="1">
      <c r="A6" s="447"/>
      <c r="B6" s="486" t="s">
        <v>375</v>
      </c>
      <c r="C6" s="1571"/>
      <c r="D6" s="1572"/>
      <c r="E6" s="1572"/>
      <c r="F6" s="1572"/>
      <c r="G6" s="1572"/>
      <c r="H6" s="1572"/>
      <c r="I6" s="1572"/>
      <c r="J6" s="1572"/>
      <c r="K6" s="1572"/>
      <c r="L6" s="1572"/>
      <c r="M6" s="1572"/>
      <c r="N6" s="1572"/>
      <c r="O6" s="1572"/>
      <c r="P6" s="2154"/>
      <c r="Q6" s="2154"/>
      <c r="R6" s="2155"/>
      <c r="S6" s="446"/>
      <c r="T6" s="446"/>
      <c r="U6" s="174"/>
      <c r="V6" s="174"/>
      <c r="W6" s="174"/>
      <c r="X6" s="446"/>
      <c r="Y6" s="446"/>
      <c r="Z6" s="174"/>
      <c r="AA6" s="175"/>
      <c r="AB6" s="246"/>
      <c r="AC6" s="246"/>
      <c r="AD6" s="246"/>
      <c r="AE6" s="1237"/>
      <c r="AF6" s="1237"/>
      <c r="AG6" s="246"/>
      <c r="AH6" s="246"/>
      <c r="AI6" s="246"/>
      <c r="AJ6" s="439"/>
      <c r="AK6" s="439"/>
      <c r="AL6" s="439"/>
      <c r="AM6" s="439"/>
      <c r="AN6" s="439"/>
      <c r="AO6" s="439"/>
      <c r="AP6" s="439"/>
      <c r="AQ6" s="352"/>
      <c r="AR6" s="352"/>
      <c r="AS6" s="352"/>
      <c r="AT6" s="78"/>
      <c r="AU6" s="78"/>
    </row>
    <row r="7" spans="1:47" s="69" customFormat="1" ht="12" customHeight="1">
      <c r="A7" s="447"/>
      <c r="B7" s="483" t="s">
        <v>394</v>
      </c>
      <c r="C7" s="1571"/>
      <c r="D7" s="1572"/>
      <c r="E7" s="1572"/>
      <c r="F7" s="1572"/>
      <c r="G7" s="1572"/>
      <c r="H7" s="1572"/>
      <c r="I7" s="1572"/>
      <c r="J7" s="1572"/>
      <c r="K7" s="1572"/>
      <c r="L7" s="1572"/>
      <c r="M7" s="1572"/>
      <c r="N7" s="1572"/>
      <c r="O7" s="1572"/>
      <c r="P7" s="2154"/>
      <c r="Q7" s="2154"/>
      <c r="R7" s="2155"/>
      <c r="S7" s="1586" t="str">
        <f>IF(AB3=0,"Keine Zulassung ab inkl. 4 Semester","Zulassung bis inkl. "&amp;AB3&amp;". Semester")</f>
        <v>Keine Zulassung ab inkl. 4 Semester</v>
      </c>
      <c r="T7" s="1586"/>
      <c r="U7" s="1586"/>
      <c r="V7" s="1586"/>
      <c r="W7" s="1586"/>
      <c r="X7" s="1586"/>
      <c r="Y7" s="1561">
        <f>13-AB8</f>
        <v>13</v>
      </c>
      <c r="Z7" s="1561"/>
      <c r="AA7" s="1562"/>
      <c r="AB7" s="246"/>
      <c r="AC7" s="246"/>
      <c r="AD7" s="246"/>
      <c r="AE7" s="1237"/>
      <c r="AF7" s="1237"/>
      <c r="AG7" s="246"/>
      <c r="AH7" s="246"/>
      <c r="AI7" s="246"/>
      <c r="AJ7" s="439"/>
      <c r="AK7" s="439"/>
      <c r="AL7" s="439"/>
      <c r="AM7" s="439"/>
      <c r="AN7" s="439"/>
      <c r="AO7" s="439"/>
      <c r="AP7" s="439"/>
      <c r="AQ7" s="352"/>
      <c r="AR7" s="352"/>
      <c r="AS7" s="352"/>
      <c r="AT7" s="78"/>
      <c r="AU7" s="78"/>
    </row>
    <row r="8" spans="1:47" s="69" customFormat="1" ht="12" customHeight="1">
      <c r="A8" s="447"/>
      <c r="B8" s="485"/>
      <c r="C8" s="1571"/>
      <c r="D8" s="1572"/>
      <c r="E8" s="1572"/>
      <c r="F8" s="1572"/>
      <c r="G8" s="1572"/>
      <c r="H8" s="1572"/>
      <c r="I8" s="1572"/>
      <c r="J8" s="1572"/>
      <c r="K8" s="1572"/>
      <c r="L8" s="1572"/>
      <c r="M8" s="1572"/>
      <c r="N8" s="1572"/>
      <c r="O8" s="1572"/>
      <c r="P8" s="2154"/>
      <c r="Q8" s="2154"/>
      <c r="R8" s="2155"/>
      <c r="S8" s="174"/>
      <c r="T8" s="174"/>
      <c r="U8" s="174"/>
      <c r="V8" s="174"/>
      <c r="W8" s="174"/>
      <c r="X8" s="174"/>
      <c r="Y8" s="174"/>
      <c r="Z8" s="174"/>
      <c r="AA8" s="175"/>
      <c r="AB8" s="246">
        <f>SUM(AB13:AB32)</f>
        <v>0</v>
      </c>
      <c r="AC8" s="246"/>
      <c r="AD8" s="246"/>
      <c r="AE8" s="1237"/>
      <c r="AF8" s="1237"/>
      <c r="AG8" s="246"/>
      <c r="AH8" s="246"/>
      <c r="AI8" s="246"/>
      <c r="AJ8" s="439"/>
      <c r="AK8" s="439"/>
      <c r="AL8" s="439"/>
      <c r="AM8" s="439"/>
      <c r="AN8" s="439"/>
      <c r="AO8" s="439"/>
      <c r="AP8" s="439"/>
      <c r="AQ8" s="352"/>
      <c r="AR8" s="352"/>
      <c r="AS8" s="352"/>
      <c r="AT8" s="78"/>
      <c r="AU8" s="78"/>
    </row>
    <row r="9" spans="1:47" s="69" customFormat="1" ht="6.6" customHeight="1" thickBot="1">
      <c r="A9" s="197"/>
      <c r="B9" s="487"/>
      <c r="C9" s="1573"/>
      <c r="D9" s="1574"/>
      <c r="E9" s="1574"/>
      <c r="F9" s="1574"/>
      <c r="G9" s="1574"/>
      <c r="H9" s="1574"/>
      <c r="I9" s="1574"/>
      <c r="J9" s="1574"/>
      <c r="K9" s="1574"/>
      <c r="L9" s="1574"/>
      <c r="M9" s="1574"/>
      <c r="N9" s="1574"/>
      <c r="O9" s="1574"/>
      <c r="P9" s="2156"/>
      <c r="Q9" s="2156"/>
      <c r="R9" s="2157"/>
      <c r="S9" s="199"/>
      <c r="T9" s="199"/>
      <c r="U9" s="176"/>
      <c r="V9" s="176"/>
      <c r="W9" s="176"/>
      <c r="X9" s="199"/>
      <c r="Y9" s="199"/>
      <c r="Z9" s="200"/>
      <c r="AA9" s="177"/>
      <c r="AB9" s="246"/>
      <c r="AC9" s="246"/>
      <c r="AD9" s="246"/>
      <c r="AE9" s="1237"/>
      <c r="AF9" s="1237"/>
      <c r="AG9" s="246"/>
      <c r="AH9" s="246"/>
      <c r="AI9" s="246"/>
      <c r="AJ9" s="439"/>
      <c r="AK9" s="439"/>
      <c r="AL9" s="439"/>
      <c r="AM9" s="439"/>
      <c r="AN9" s="439"/>
      <c r="AO9" s="439"/>
      <c r="AP9" s="439"/>
      <c r="AQ9" s="352"/>
      <c r="AR9" s="352"/>
      <c r="AS9" s="352"/>
      <c r="AT9" s="78"/>
      <c r="AU9" s="78"/>
    </row>
    <row r="10" spans="1:47" ht="30" customHeight="1">
      <c r="A10" s="1567" t="s">
        <v>87</v>
      </c>
      <c r="B10" s="1565" t="s">
        <v>0</v>
      </c>
      <c r="C10" s="1518" t="s">
        <v>1</v>
      </c>
      <c r="D10" s="1516" t="s">
        <v>2</v>
      </c>
      <c r="E10" s="1516" t="s">
        <v>3</v>
      </c>
      <c r="F10" s="1516" t="s">
        <v>4</v>
      </c>
      <c r="G10" s="1514" t="s">
        <v>5</v>
      </c>
      <c r="H10" s="1512" t="s">
        <v>6</v>
      </c>
      <c r="I10" s="1675" t="s">
        <v>88</v>
      </c>
      <c r="J10" s="1676"/>
      <c r="K10" s="1676"/>
      <c r="L10" s="1676"/>
      <c r="M10" s="1676"/>
      <c r="N10" s="1676"/>
      <c r="O10" s="1677"/>
      <c r="P10" s="1588" t="s">
        <v>7</v>
      </c>
      <c r="Q10" s="1590" t="s">
        <v>93</v>
      </c>
      <c r="R10" s="1580" t="s">
        <v>124</v>
      </c>
      <c r="S10" s="1638" t="s">
        <v>207</v>
      </c>
      <c r="T10" s="1639"/>
      <c r="U10" s="1582" t="s">
        <v>96</v>
      </c>
      <c r="V10" s="1583"/>
      <c r="W10" s="1584"/>
      <c r="X10" s="1652" t="s">
        <v>97</v>
      </c>
      <c r="Y10" s="1628" t="s">
        <v>98</v>
      </c>
      <c r="Z10" s="1669" t="s">
        <v>99</v>
      </c>
      <c r="AA10" s="1671" t="s">
        <v>100</v>
      </c>
      <c r="AG10" s="246" t="s">
        <v>16</v>
      </c>
    </row>
    <row r="11" spans="1:47" ht="12" customHeight="1" thickBot="1">
      <c r="A11" s="1568"/>
      <c r="B11" s="1566"/>
      <c r="C11" s="1519"/>
      <c r="D11" s="1517"/>
      <c r="E11" s="1517"/>
      <c r="F11" s="1517"/>
      <c r="G11" s="1515"/>
      <c r="H11" s="1513"/>
      <c r="I11" s="1075">
        <v>1</v>
      </c>
      <c r="J11" s="228">
        <v>2</v>
      </c>
      <c r="K11" s="228">
        <v>3</v>
      </c>
      <c r="L11" s="228">
        <v>4</v>
      </c>
      <c r="M11" s="228">
        <v>5</v>
      </c>
      <c r="N11" s="228">
        <v>6</v>
      </c>
      <c r="O11" s="229">
        <v>7</v>
      </c>
      <c r="P11" s="1589"/>
      <c r="Q11" s="1591"/>
      <c r="R11" s="1581"/>
      <c r="S11" s="1640"/>
      <c r="T11" s="1641"/>
      <c r="U11" s="178">
        <v>1</v>
      </c>
      <c r="V11" s="179">
        <v>2</v>
      </c>
      <c r="W11" s="180">
        <v>3</v>
      </c>
      <c r="X11" s="1653"/>
      <c r="Y11" s="1629"/>
      <c r="Z11" s="1670"/>
      <c r="AA11" s="1672"/>
    </row>
    <row r="12" spans="1:47" ht="17.100000000000001" customHeight="1" thickBot="1">
      <c r="A12" s="162">
        <v>100</v>
      </c>
      <c r="B12" s="1219" t="s">
        <v>8</v>
      </c>
      <c r="C12" s="1219"/>
      <c r="D12" s="1219"/>
      <c r="E12" s="1219"/>
      <c r="F12" s="1219"/>
      <c r="G12" s="1219"/>
      <c r="H12" s="1219"/>
      <c r="I12" s="1219"/>
      <c r="J12" s="1219"/>
      <c r="K12" s="1219"/>
      <c r="L12" s="1219"/>
      <c r="M12" s="1219"/>
      <c r="N12" s="1219"/>
      <c r="O12" s="1219"/>
      <c r="P12" s="1219"/>
      <c r="Q12" s="1219"/>
      <c r="R12" s="1219"/>
      <c r="S12" s="1219"/>
      <c r="T12" s="1219"/>
      <c r="U12" s="1394"/>
      <c r="V12" s="1394"/>
      <c r="W12" s="1394"/>
      <c r="X12" s="1220"/>
      <c r="Y12" s="1220"/>
      <c r="Z12" s="1220"/>
      <c r="AA12" s="1221"/>
    </row>
    <row r="13" spans="1:47" ht="15" customHeight="1">
      <c r="A13" s="602">
        <v>10011</v>
      </c>
      <c r="B13" s="603" t="s">
        <v>9</v>
      </c>
      <c r="C13" s="604">
        <v>3</v>
      </c>
      <c r="D13" s="605">
        <v>3</v>
      </c>
      <c r="E13" s="605"/>
      <c r="F13" s="605"/>
      <c r="G13" s="605">
        <f>SUM(C13:F13)</f>
        <v>6</v>
      </c>
      <c r="H13" s="869">
        <v>7</v>
      </c>
      <c r="I13" s="1076">
        <v>7</v>
      </c>
      <c r="J13" s="922"/>
      <c r="K13" s="877"/>
      <c r="L13" s="927"/>
      <c r="M13" s="877"/>
      <c r="N13" s="927"/>
      <c r="O13" s="882"/>
      <c r="P13" s="595" t="s">
        <v>92</v>
      </c>
      <c r="Q13" s="596">
        <v>1</v>
      </c>
      <c r="R13" s="592" t="s">
        <v>121</v>
      </c>
      <c r="S13" s="1500"/>
      <c r="T13" s="1501"/>
      <c r="U13" s="535"/>
      <c r="V13" s="213"/>
      <c r="W13" s="1227"/>
      <c r="X13" s="1250" t="str">
        <f>IF(COUNTIF(U13:W13,"&gt;=50")&gt;1,"FEHLER",IF(MAX(U13:W13)&gt;100,"FEHLER",IF(U13="","OFFEN",IF(MAX(U13:W13)&gt;=50,"BE",IF(MAX(U13:W13)&lt;50,"NB","OFFEN")))))</f>
        <v>OFFEN</v>
      </c>
      <c r="Y13" s="1251">
        <f>IF(U13="",0,(MAX(U13:W13)*Q13/100))</f>
        <v>0</v>
      </c>
      <c r="Z13" s="1252" t="str">
        <f>IF(X13="OFFEN","OFFEN",IF(X13="FEHLER","FEHLER",IF(X13="NB",5,ROUND(1+3/50*(100-(Y13*100)),1))))</f>
        <v>OFFEN</v>
      </c>
      <c r="AA13" s="1253">
        <f>IF(X13="BE",H13,0)</f>
        <v>0</v>
      </c>
      <c r="AB13" s="246">
        <f>IF(X13="BE",1,0)</f>
        <v>0</v>
      </c>
      <c r="AC13" s="246">
        <f>AA13</f>
        <v>0</v>
      </c>
      <c r="AE13" s="1237">
        <f>IF(AC13=0,0,AC13/$AC$78)</f>
        <v>0</v>
      </c>
      <c r="AF13" s="1237">
        <f>IF(AC13=0,0,AE13*MAX(U13:W13))</f>
        <v>0</v>
      </c>
      <c r="AH13" s="246">
        <v>1</v>
      </c>
      <c r="AI13" s="246" t="str">
        <f>IF(AH13&lt;=$AC$3,"JA","NEIN")</f>
        <v>JA</v>
      </c>
    </row>
    <row r="14" spans="1:47" ht="15" customHeight="1">
      <c r="A14" s="706">
        <v>10021</v>
      </c>
      <c r="B14" s="714" t="s">
        <v>10</v>
      </c>
      <c r="C14" s="643">
        <v>3</v>
      </c>
      <c r="D14" s="644">
        <v>3</v>
      </c>
      <c r="E14" s="644"/>
      <c r="F14" s="644"/>
      <c r="G14" s="644">
        <f>SUM(C14:F14)</f>
        <v>6</v>
      </c>
      <c r="H14" s="870">
        <v>7</v>
      </c>
      <c r="I14" s="1077"/>
      <c r="J14" s="923">
        <f>$H14</f>
        <v>7</v>
      </c>
      <c r="K14" s="878"/>
      <c r="L14" s="928"/>
      <c r="M14" s="878"/>
      <c r="N14" s="928"/>
      <c r="O14" s="883"/>
      <c r="P14" s="680" t="s">
        <v>92</v>
      </c>
      <c r="Q14" s="681">
        <v>1</v>
      </c>
      <c r="R14" s="684" t="s">
        <v>121</v>
      </c>
      <c r="S14" s="1502"/>
      <c r="T14" s="1503"/>
      <c r="U14" s="164"/>
      <c r="V14" s="150"/>
      <c r="W14" s="165"/>
      <c r="X14" s="1254" t="str">
        <f>IF(COUNTIF(U14:W14,"&gt;=50")&gt;1,"FEHLER",IF(MAX(U14:W14)&gt;100,"FEHLER",IF(U14="","OFFEN",IF(MAX(U14:W14)&gt;=50,"BE",IF(MAX(U14:W14)&lt;50,"NB","OFFEN")))))</f>
        <v>OFFEN</v>
      </c>
      <c r="Y14" s="1255">
        <f>IF(U14="",0,(MAX(U14:W14)*Q14/100))</f>
        <v>0</v>
      </c>
      <c r="Z14" s="1256" t="str">
        <f>IF(X14="OFFEN","OFFEN",IF(X14="FEHLER","FEHLER",IF(X14="NB",5,ROUND(1+3/50*(100-(Y14*100)),1))))</f>
        <v>OFFEN</v>
      </c>
      <c r="AA14" s="1257">
        <f>IF(X14="BE",H14,0)</f>
        <v>0</v>
      </c>
      <c r="AB14" s="246">
        <f t="shared" ref="AB14:AB31" si="0">IF(X14="BE",1,0)</f>
        <v>0</v>
      </c>
      <c r="AC14" s="246">
        <f t="shared" ref="AC14:AC75" si="1">AA14</f>
        <v>0</v>
      </c>
      <c r="AE14" s="1237">
        <f>IF(AC14=0,0,AC14/$AC$78)</f>
        <v>0</v>
      </c>
      <c r="AF14" s="1237">
        <f>IF(AC14=0,0,AE14*MAX(U14:W14))</f>
        <v>0</v>
      </c>
      <c r="AH14" s="246">
        <v>2</v>
      </c>
      <c r="AI14" s="246" t="str">
        <f>IF(AH14&lt;=$AC$3,"JA","NEIN")</f>
        <v>JA</v>
      </c>
    </row>
    <row r="15" spans="1:47" ht="15" customHeight="1">
      <c r="A15" s="606">
        <v>10051</v>
      </c>
      <c r="B15" s="1563" t="s">
        <v>94</v>
      </c>
      <c r="C15" s="1564">
        <v>2</v>
      </c>
      <c r="D15" s="607"/>
      <c r="E15" s="1625">
        <v>1</v>
      </c>
      <c r="F15" s="607"/>
      <c r="G15" s="1625">
        <f t="shared" ref="G15" si="2">SUM(C15:F15)</f>
        <v>3</v>
      </c>
      <c r="H15" s="1626">
        <v>4</v>
      </c>
      <c r="I15" s="1627">
        <v>4</v>
      </c>
      <c r="J15" s="924"/>
      <c r="K15" s="879"/>
      <c r="L15" s="929"/>
      <c r="M15" s="879"/>
      <c r="N15" s="929"/>
      <c r="O15" s="884"/>
      <c r="P15" s="556" t="s">
        <v>89</v>
      </c>
      <c r="Q15" s="557">
        <v>0.7</v>
      </c>
      <c r="R15" s="1508" t="s">
        <v>121</v>
      </c>
      <c r="S15" s="1551"/>
      <c r="T15" s="1552"/>
      <c r="U15" s="386"/>
      <c r="V15" s="371"/>
      <c r="W15" s="1225"/>
      <c r="X15" s="1587" t="str">
        <f>IF(OR(COUNTIF(U15:W15,"&gt;=50")&gt;1,COUNTIF(U16:W16,"&gt;=50")&gt;1),"FEHLER",IF(OR(MAX(U15:W15)&gt;100,MAX(U16:W16)&gt;100),"FEHLER",IF(OR(U15="",U16=""),"OFFEN",IF(AND(MAX(U15:W15)&gt;=50,MAX(U16:W16)&gt;=50),"BE",IF(OR(MAX(U15:W15)&lt;50,MAX(U16:W16)&lt;50),"NB","OFFEN")))))</f>
        <v>OFFEN</v>
      </c>
      <c r="Y15" s="1614">
        <f>ROUNDUP(AG15,2)</f>
        <v>0</v>
      </c>
      <c r="Z15" s="1631" t="str">
        <f>IF(X15="OFFEN","OFFEN",IF(X15="FEHLER","FEHLER",IF(X15="NB",5,ROUND(1+3/50*(100-(Y15*100)),1))))</f>
        <v>OFFEN</v>
      </c>
      <c r="AA15" s="1484">
        <f>IF(X15="BE",H15,0)</f>
        <v>0</v>
      </c>
      <c r="AB15" s="1668">
        <f t="shared" si="0"/>
        <v>0</v>
      </c>
      <c r="AC15" s="246">
        <f t="shared" si="1"/>
        <v>0</v>
      </c>
      <c r="AE15" s="1237">
        <f>IF(AC15=0,0,AC15/$AC$78)</f>
        <v>0</v>
      </c>
      <c r="AF15" s="1237">
        <f>IF(AC15=0,0,(Y15*100)*AE15)</f>
        <v>0</v>
      </c>
      <c r="AG15" s="246">
        <f>IF(U15="",0,(MAX(U15:W15)*Q15/100))+IF(U16="",0,(MAX(U16:W16)*Q16/100))</f>
        <v>0</v>
      </c>
      <c r="AH15" s="246">
        <v>1</v>
      </c>
      <c r="AI15" s="246" t="str">
        <f>IF(AH15&lt;=$AC$3,"JA","NEIN")</f>
        <v>JA</v>
      </c>
    </row>
    <row r="16" spans="1:47" ht="15" customHeight="1">
      <c r="A16" s="608">
        <v>10052</v>
      </c>
      <c r="B16" s="1563"/>
      <c r="C16" s="1564"/>
      <c r="D16" s="609"/>
      <c r="E16" s="1625"/>
      <c r="F16" s="609"/>
      <c r="G16" s="1625"/>
      <c r="H16" s="1626"/>
      <c r="I16" s="1627"/>
      <c r="J16" s="925"/>
      <c r="K16" s="880"/>
      <c r="L16" s="930"/>
      <c r="M16" s="880"/>
      <c r="N16" s="930"/>
      <c r="O16" s="885"/>
      <c r="P16" s="548" t="s">
        <v>90</v>
      </c>
      <c r="Q16" s="549">
        <v>0.3</v>
      </c>
      <c r="R16" s="1486"/>
      <c r="S16" s="1549"/>
      <c r="T16" s="1550"/>
      <c r="U16" s="1240"/>
      <c r="V16" s="1241"/>
      <c r="W16" s="1242"/>
      <c r="X16" s="1587"/>
      <c r="Y16" s="1630"/>
      <c r="Z16" s="1631"/>
      <c r="AA16" s="1484"/>
      <c r="AB16" s="1668"/>
      <c r="AC16" s="246">
        <f t="shared" si="1"/>
        <v>0</v>
      </c>
    </row>
    <row r="17" spans="1:35" ht="15" customHeight="1" thickBot="1">
      <c r="A17" s="707">
        <v>10061</v>
      </c>
      <c r="B17" s="705" t="s">
        <v>12</v>
      </c>
      <c r="C17" s="645">
        <v>2</v>
      </c>
      <c r="D17" s="646">
        <v>1</v>
      </c>
      <c r="E17" s="646"/>
      <c r="F17" s="646"/>
      <c r="G17" s="646">
        <f>SUM(C17:F17)</f>
        <v>3</v>
      </c>
      <c r="H17" s="871">
        <v>3</v>
      </c>
      <c r="I17" s="1078"/>
      <c r="J17" s="926">
        <v>3</v>
      </c>
      <c r="K17" s="881"/>
      <c r="L17" s="931"/>
      <c r="M17" s="881"/>
      <c r="N17" s="931"/>
      <c r="O17" s="886"/>
      <c r="P17" s="687" t="s">
        <v>89</v>
      </c>
      <c r="Q17" s="688">
        <v>1</v>
      </c>
      <c r="R17" s="586" t="s">
        <v>121</v>
      </c>
      <c r="S17" s="1498"/>
      <c r="T17" s="1499"/>
      <c r="U17" s="458"/>
      <c r="V17" s="425"/>
      <c r="W17" s="266"/>
      <c r="X17" s="1263" t="str">
        <f>IF(COUNTIF(U17:W17,"&gt;=50")&gt;1,"FEHLER",IF(MAX(U17:W17)&gt;100,"FEHLER",IF(U17="","OFFEN",IF(MAX(U17:W17)&gt;=50,"BE",IF(MAX(U17:W17)&lt;50,"NB","OFFEN")))))</f>
        <v>OFFEN</v>
      </c>
      <c r="Y17" s="1264">
        <f>IF(U17="",0,(MAX(U17:W17)*Q17/100))</f>
        <v>0</v>
      </c>
      <c r="Z17" s="1265" t="str">
        <f>IF(X17="OFFEN","OFFEN",IF(X17="FEHLER","FEHLER",IF(X17="NB",5,ROUND(1+3/50*(100-(Y17*100)),1))))</f>
        <v>OFFEN</v>
      </c>
      <c r="AA17" s="1266">
        <f>IF(X17="BE",H17,0)</f>
        <v>0</v>
      </c>
      <c r="AB17" s="246">
        <f t="shared" si="0"/>
        <v>0</v>
      </c>
      <c r="AC17" s="246">
        <f t="shared" si="1"/>
        <v>0</v>
      </c>
      <c r="AE17" s="1237">
        <f>IF(AC17=0,0,AC17/$AC$78)</f>
        <v>0</v>
      </c>
      <c r="AF17" s="1237">
        <f t="shared" ref="AF17:AF75" si="3">IF(AC17=0,0,AE17*MAX(U17:W17))</f>
        <v>0</v>
      </c>
      <c r="AH17" s="246">
        <v>2</v>
      </c>
      <c r="AI17" s="246" t="str">
        <f>IF(AH17&lt;=$AC$3,"JA","NEIN")</f>
        <v>JA</v>
      </c>
    </row>
    <row r="18" spans="1:35" ht="17.100000000000001" customHeight="1" thickBot="1">
      <c r="A18" s="162">
        <v>1010</v>
      </c>
      <c r="B18" s="1157" t="s">
        <v>14</v>
      </c>
      <c r="C18" s="1157"/>
      <c r="D18" s="1157"/>
      <c r="E18" s="1157"/>
      <c r="F18" s="1157"/>
      <c r="G18" s="1157"/>
      <c r="H18" s="1157"/>
      <c r="I18" s="1157"/>
      <c r="J18" s="1157"/>
      <c r="K18" s="1157"/>
      <c r="L18" s="1157"/>
      <c r="M18" s="1157"/>
      <c r="N18" s="1157"/>
      <c r="O18" s="1157"/>
      <c r="P18" s="1157"/>
      <c r="Q18" s="1157"/>
      <c r="R18" s="1157"/>
      <c r="S18" s="1157"/>
      <c r="T18" s="1157"/>
      <c r="U18" s="1389"/>
      <c r="V18" s="1389"/>
      <c r="W18" s="1389"/>
      <c r="X18" s="1267"/>
      <c r="Y18" s="1268"/>
      <c r="Z18" s="1267"/>
      <c r="AA18" s="1269"/>
    </row>
    <row r="19" spans="1:35" ht="15" customHeight="1">
      <c r="A19" s="602">
        <v>10111</v>
      </c>
      <c r="B19" s="603" t="s">
        <v>83</v>
      </c>
      <c r="C19" s="604">
        <v>2</v>
      </c>
      <c r="D19" s="605">
        <v>2</v>
      </c>
      <c r="E19" s="605"/>
      <c r="F19" s="605"/>
      <c r="G19" s="605">
        <f>SUM(C19:F19)</f>
        <v>4</v>
      </c>
      <c r="H19" s="869">
        <v>4</v>
      </c>
      <c r="I19" s="1076">
        <v>4</v>
      </c>
      <c r="J19" s="922" t="s">
        <v>16</v>
      </c>
      <c r="K19" s="877"/>
      <c r="L19" s="927"/>
      <c r="M19" s="877"/>
      <c r="N19" s="927"/>
      <c r="O19" s="882"/>
      <c r="P19" s="595" t="s">
        <v>89</v>
      </c>
      <c r="Q19" s="596">
        <v>1</v>
      </c>
      <c r="R19" s="592" t="s">
        <v>121</v>
      </c>
      <c r="S19" s="1500"/>
      <c r="T19" s="1501"/>
      <c r="U19" s="380"/>
      <c r="V19" s="374"/>
      <c r="W19" s="392"/>
      <c r="X19" s="1250" t="str">
        <f>IF(COUNTIF(U19:W19,"&gt;=50")&gt;1,"FEHLER",IF(MAX(U19:W19)&gt;100,"FEHLER",IF(U19="","OFFEN",IF(MAX(U19:W19)&gt;=50,"BE",IF(MAX(U19:W19)&lt;50,"NB","OFFEN")))))</f>
        <v>OFFEN</v>
      </c>
      <c r="Y19" s="1251">
        <f>IF(U19="",0,(MAX(U19:W19)*Q19/100))</f>
        <v>0</v>
      </c>
      <c r="Z19" s="1252" t="str">
        <f>IF(X19="OFFEN","OFFEN",IF(X19="FEHLER","FEHLER",IF(X19="NB",5,ROUND(1+3/50*(100-(Y19*100)),1))))</f>
        <v>OFFEN</v>
      </c>
      <c r="AA19" s="1253">
        <f>IF(X19="BE",H19,0)</f>
        <v>0</v>
      </c>
      <c r="AB19" s="246">
        <f t="shared" si="0"/>
        <v>0</v>
      </c>
      <c r="AC19" s="246">
        <f t="shared" si="1"/>
        <v>0</v>
      </c>
      <c r="AE19" s="1237">
        <f>IF(AC19=0,0,AC19/$AC$78)</f>
        <v>0</v>
      </c>
      <c r="AF19" s="1237">
        <f t="shared" si="3"/>
        <v>0</v>
      </c>
      <c r="AH19" s="246">
        <v>1</v>
      </c>
      <c r="AI19" s="246" t="str">
        <f>IF(AH19&lt;=$AC$3,"JA","NEIN")</f>
        <v>JA</v>
      </c>
    </row>
    <row r="20" spans="1:35" ht="15" customHeight="1">
      <c r="A20" s="613">
        <v>10121</v>
      </c>
      <c r="B20" s="1644" t="s">
        <v>15</v>
      </c>
      <c r="C20" s="1645">
        <v>2</v>
      </c>
      <c r="D20" s="1632">
        <v>1</v>
      </c>
      <c r="E20" s="1632">
        <v>1</v>
      </c>
      <c r="F20" s="614"/>
      <c r="G20" s="1632">
        <f t="shared" ref="G20" si="4">SUM(C20:F20)</f>
        <v>4</v>
      </c>
      <c r="H20" s="1530">
        <v>5</v>
      </c>
      <c r="I20" s="1079" t="s">
        <v>16</v>
      </c>
      <c r="J20" s="1606">
        <v>5</v>
      </c>
      <c r="K20" s="887"/>
      <c r="L20" s="933"/>
      <c r="M20" s="887"/>
      <c r="N20" s="933"/>
      <c r="O20" s="890"/>
      <c r="P20" s="597" t="s">
        <v>89</v>
      </c>
      <c r="Q20" s="598">
        <v>0.6</v>
      </c>
      <c r="R20" s="1506" t="s">
        <v>121</v>
      </c>
      <c r="S20" s="1553"/>
      <c r="T20" s="1554"/>
      <c r="U20" s="403"/>
      <c r="V20" s="399"/>
      <c r="W20" s="601"/>
      <c r="X20" s="1634" t="str">
        <f>IF(OR(COUNTIF(U20:W20,"&gt;=50")&gt;1,COUNTIF(U21:W21,"&gt;=50")&gt;1),"FEHLER",IF(OR(MAX(U20:W20)&gt;100,MAX(U21:W21)&gt;100),"FEHLER",IF(OR(U20="",U21=""),"OFFEN",IF(AND(MAX(U20:W20)&gt;=50,MAX(U21:W21)&gt;=50),"BE",IF(OR(MAX(U20:W20)&lt;50,MAX(U21:W21)&lt;50),"NB","OFFEN")))))</f>
        <v>OFFEN</v>
      </c>
      <c r="Y20" s="1635">
        <f>ROUNDUP(AG20,2)</f>
        <v>0</v>
      </c>
      <c r="Z20" s="1633" t="str">
        <f>IF(X20="OFFEN","OFFEN",IF(X20="FEHLER","FEHLER",IF(X20="NB",5,ROUND(1+3/50*(100-(Y20*100)),1))))</f>
        <v>OFFEN</v>
      </c>
      <c r="AA20" s="1496">
        <f>IF(X20="BE",H20,0)</f>
        <v>0</v>
      </c>
      <c r="AB20" s="1668">
        <f t="shared" si="0"/>
        <v>0</v>
      </c>
      <c r="AC20" s="246">
        <f t="shared" si="1"/>
        <v>0</v>
      </c>
      <c r="AE20" s="1237">
        <f>IF(AC20=0,0,AC20/$AC$78)</f>
        <v>0</v>
      </c>
      <c r="AF20" s="1237">
        <f>IF(AC20=0,0,(Y20*100)*AE20)</f>
        <v>0</v>
      </c>
      <c r="AG20" s="246">
        <f>IF(U20="",0,(MAX(U20:W20)*Q20/100))+IF(U21="",0,(MAX(U21:W21)*Q21/100))</f>
        <v>0</v>
      </c>
      <c r="AH20" s="246">
        <v>2</v>
      </c>
      <c r="AI20" s="246" t="str">
        <f>IF(AH20&lt;=$AC$3,"JA","NEIN")</f>
        <v>JA</v>
      </c>
    </row>
    <row r="21" spans="1:35" ht="15" customHeight="1">
      <c r="A21" s="615">
        <v>10122</v>
      </c>
      <c r="B21" s="1644"/>
      <c r="C21" s="1645"/>
      <c r="D21" s="1632"/>
      <c r="E21" s="1632"/>
      <c r="F21" s="616"/>
      <c r="G21" s="1632"/>
      <c r="H21" s="1530"/>
      <c r="I21" s="1080"/>
      <c r="J21" s="1606"/>
      <c r="K21" s="888"/>
      <c r="L21" s="934"/>
      <c r="M21" s="888"/>
      <c r="N21" s="934"/>
      <c r="O21" s="891"/>
      <c r="P21" s="599" t="s">
        <v>90</v>
      </c>
      <c r="Q21" s="600">
        <v>0.4</v>
      </c>
      <c r="R21" s="1507"/>
      <c r="S21" s="1555"/>
      <c r="T21" s="1556"/>
      <c r="U21" s="1243"/>
      <c r="V21" s="1244"/>
      <c r="W21" s="1245"/>
      <c r="X21" s="1634"/>
      <c r="Y21" s="1635"/>
      <c r="Z21" s="1633"/>
      <c r="AA21" s="1496"/>
      <c r="AB21" s="1668"/>
      <c r="AC21" s="246">
        <f t="shared" si="1"/>
        <v>0</v>
      </c>
    </row>
    <row r="22" spans="1:35" ht="15" customHeight="1" thickBot="1">
      <c r="A22" s="708">
        <v>10131</v>
      </c>
      <c r="B22" s="715" t="s">
        <v>17</v>
      </c>
      <c r="C22" s="622">
        <v>2</v>
      </c>
      <c r="D22" s="623">
        <v>1</v>
      </c>
      <c r="E22" s="623"/>
      <c r="F22" s="623"/>
      <c r="G22" s="623">
        <f t="shared" ref="G22" si="5">SUM(C22:F22)</f>
        <v>3</v>
      </c>
      <c r="H22" s="873">
        <v>3</v>
      </c>
      <c r="I22" s="1081"/>
      <c r="J22" s="932">
        <v>3</v>
      </c>
      <c r="K22" s="889"/>
      <c r="L22" s="935"/>
      <c r="M22" s="889"/>
      <c r="N22" s="935"/>
      <c r="O22" s="892"/>
      <c r="P22" s="670" t="s">
        <v>89</v>
      </c>
      <c r="Q22" s="671">
        <v>1</v>
      </c>
      <c r="R22" s="668" t="s">
        <v>121</v>
      </c>
      <c r="S22" s="1504"/>
      <c r="T22" s="1505"/>
      <c r="U22" s="166"/>
      <c r="V22" s="167"/>
      <c r="W22" s="168"/>
      <c r="X22" s="1270" t="str">
        <f>IF(COUNTIF(U22:W22,"&gt;=50")&gt;1,"FEHLER",IF(MAX(U22:W22)&gt;100,"FEHLER",IF(U22="","OFFEN",IF(MAX(U22:W22)&gt;=50,"BE",IF(MAX(U22:W22)&lt;50,"NB","OFFEN")))))</f>
        <v>OFFEN</v>
      </c>
      <c r="Y22" s="1271">
        <f>IF(U22="",0,(MAX(U22:W22)*Q22/100))</f>
        <v>0</v>
      </c>
      <c r="Z22" s="1272" t="str">
        <f>IF(X22="OFFEN","OFFEN",IF(X22="FEHLER","FEHLER",IF(X22="NB",5,ROUND(1+3/50*(100-(Y22*100)),1))))</f>
        <v>OFFEN</v>
      </c>
      <c r="AA22" s="1273">
        <f>IF(X22="BE",H22,0)</f>
        <v>0</v>
      </c>
      <c r="AB22" s="246">
        <f t="shared" si="0"/>
        <v>0</v>
      </c>
      <c r="AC22" s="246">
        <f t="shared" si="1"/>
        <v>0</v>
      </c>
      <c r="AE22" s="1237">
        <f>IF(AC22=0,0,AC22/$AC$78)</f>
        <v>0</v>
      </c>
      <c r="AF22" s="1237">
        <f t="shared" si="3"/>
        <v>0</v>
      </c>
      <c r="AH22" s="246">
        <v>2</v>
      </c>
      <c r="AI22" s="246" t="str">
        <f>IF(AH22&lt;=$AC$3,"JA","NEIN")</f>
        <v>JA</v>
      </c>
    </row>
    <row r="23" spans="1:35" ht="17.100000000000001" customHeight="1" thickBot="1">
      <c r="A23" s="162">
        <v>1020</v>
      </c>
      <c r="B23" s="1157" t="s">
        <v>18</v>
      </c>
      <c r="C23" s="1157"/>
      <c r="D23" s="1157"/>
      <c r="E23" s="1157"/>
      <c r="F23" s="1157"/>
      <c r="G23" s="1157"/>
      <c r="H23" s="1157"/>
      <c r="I23" s="1157"/>
      <c r="J23" s="1157"/>
      <c r="K23" s="1157"/>
      <c r="L23" s="1157"/>
      <c r="M23" s="1157"/>
      <c r="N23" s="1157"/>
      <c r="O23" s="1157"/>
      <c r="P23" s="1157"/>
      <c r="Q23" s="1157"/>
      <c r="R23" s="1157"/>
      <c r="S23" s="1157"/>
      <c r="T23" s="1157"/>
      <c r="U23" s="1389"/>
      <c r="V23" s="1389"/>
      <c r="W23" s="1389"/>
      <c r="X23" s="1267"/>
      <c r="Y23" s="1268"/>
      <c r="Z23" s="1267"/>
      <c r="AA23" s="1269"/>
    </row>
    <row r="24" spans="1:35" ht="15" customHeight="1">
      <c r="A24" s="602">
        <v>10211</v>
      </c>
      <c r="B24" s="716" t="s">
        <v>19</v>
      </c>
      <c r="C24" s="640">
        <v>2</v>
      </c>
      <c r="D24" s="609">
        <v>2</v>
      </c>
      <c r="E24" s="609"/>
      <c r="F24" s="609"/>
      <c r="G24" s="609">
        <f>SUM(C24:F24)</f>
        <v>4</v>
      </c>
      <c r="H24" s="874">
        <v>4</v>
      </c>
      <c r="I24" s="1076">
        <v>4</v>
      </c>
      <c r="J24" s="922"/>
      <c r="K24" s="877"/>
      <c r="L24" s="927"/>
      <c r="M24" s="877"/>
      <c r="N24" s="927"/>
      <c r="O24" s="882"/>
      <c r="P24" s="548" t="s">
        <v>89</v>
      </c>
      <c r="Q24" s="674">
        <v>1</v>
      </c>
      <c r="R24" s="592" t="s">
        <v>121</v>
      </c>
      <c r="S24" s="1500"/>
      <c r="T24" s="1501"/>
      <c r="U24" s="380"/>
      <c r="V24" s="374"/>
      <c r="W24" s="392"/>
      <c r="X24" s="1250" t="str">
        <f>IF(COUNTIF(U24:W24,"&gt;=50")&gt;1,"FEHLER",IF(MAX(U24:W24)&gt;100,"FEHLER",IF(U24="","OFFEN",IF(MAX(U24:W24)&gt;=50,"BE",IF(MAX(U24:W24)&lt;50,"NB","OFFEN")))))</f>
        <v>OFFEN</v>
      </c>
      <c r="Y24" s="1274">
        <f>IF(U24="",0,(MAX(U24:W24)*Q24/100))</f>
        <v>0</v>
      </c>
      <c r="Z24" s="1252" t="str">
        <f>IF(X24="OFFEN","OFFEN",IF(X24="FEHLER","FEHLER",IF(X24="NB",5,ROUND(1+3/50*(100-(Y24*100)),1))))</f>
        <v>OFFEN</v>
      </c>
      <c r="AA24" s="1253">
        <f>IF(X24="BE",H24,0)</f>
        <v>0</v>
      </c>
      <c r="AB24" s="246">
        <f t="shared" si="0"/>
        <v>0</v>
      </c>
      <c r="AC24" s="246">
        <f t="shared" si="1"/>
        <v>0</v>
      </c>
      <c r="AE24" s="1237">
        <f>IF(AC24=0,0,AC24/$AC$78)</f>
        <v>0</v>
      </c>
      <c r="AF24" s="1237">
        <f t="shared" si="3"/>
        <v>0</v>
      </c>
      <c r="AH24" s="246">
        <v>1</v>
      </c>
      <c r="AI24" s="246" t="str">
        <f>IF(AH24&lt;=$AC$3,"JA","NEIN")</f>
        <v>JA</v>
      </c>
    </row>
    <row r="25" spans="1:35" ht="15" customHeight="1">
      <c r="A25" s="613">
        <v>10221</v>
      </c>
      <c r="B25" s="1540" t="s">
        <v>20</v>
      </c>
      <c r="C25" s="1645">
        <v>1</v>
      </c>
      <c r="D25" s="1632">
        <v>1</v>
      </c>
      <c r="E25" s="1632">
        <v>2</v>
      </c>
      <c r="F25" s="617"/>
      <c r="G25" s="1632">
        <f>SUM(C25:F25)</f>
        <v>4</v>
      </c>
      <c r="H25" s="1530">
        <v>5</v>
      </c>
      <c r="I25" s="1648">
        <v>5</v>
      </c>
      <c r="J25" s="1606"/>
      <c r="K25" s="887"/>
      <c r="L25" s="933"/>
      <c r="M25" s="887"/>
      <c r="N25" s="933"/>
      <c r="O25" s="890"/>
      <c r="P25" s="597" t="s">
        <v>89</v>
      </c>
      <c r="Q25" s="598">
        <v>0.5</v>
      </c>
      <c r="R25" s="1646" t="s">
        <v>121</v>
      </c>
      <c r="S25" s="1553"/>
      <c r="T25" s="1554"/>
      <c r="U25" s="403"/>
      <c r="V25" s="399"/>
      <c r="W25" s="601"/>
      <c r="X25" s="1634" t="str">
        <f>IF(OR(COUNTIF(U25:W25,"&gt;=50")&gt;1,COUNTIF(U26:W26,"&gt;=50")&gt;1),"FEHLER",IF(OR(MAX(U25:W25)&gt;100,MAX(U26:W26)&gt;100),"FEHLER",IF(OR(U25="",U26=""),"OFFEN",IF(AND(MAX(U25:W25)&gt;=50,MAX(U26:W26)&gt;=50),"BE",IF(OR(MAX(U25:W25)&lt;50,MAX(U26:W26)&lt;50),"NB","OFFEN")))))</f>
        <v>OFFEN</v>
      </c>
      <c r="Y25" s="1635">
        <f>ROUNDUP(AG25,2)</f>
        <v>0</v>
      </c>
      <c r="Z25" s="1633" t="str">
        <f>IF(X25="OFFEN","OFFEN",IF(X25="FEHLER","FEHLER",IF(X25="NB",5,ROUND(1+3/50*(100-(Y25*100)),1))))</f>
        <v>OFFEN</v>
      </c>
      <c r="AA25" s="1496">
        <f>IF(X25="BE",H25,0)</f>
        <v>0</v>
      </c>
      <c r="AB25" s="1668">
        <f t="shared" si="0"/>
        <v>0</v>
      </c>
      <c r="AC25" s="246">
        <f t="shared" si="1"/>
        <v>0</v>
      </c>
      <c r="AE25" s="1237">
        <f>IF(AC25=0,0,AC25/$AC$78)</f>
        <v>0</v>
      </c>
      <c r="AF25" s="1237">
        <f>IF(AC25=0,0,(Y25*100)*AE25)</f>
        <v>0</v>
      </c>
      <c r="AG25" s="246">
        <f>IF(U25="",0,(MAX(U25:W25)*Q25/100))+IF(U26="",0,(MAX(U26:W26)*Q26/100))</f>
        <v>0</v>
      </c>
      <c r="AH25" s="246">
        <v>1</v>
      </c>
      <c r="AI25" s="246" t="str">
        <f>IF(AH25&lt;=$AC$3,"JA","NEIN")</f>
        <v>JA</v>
      </c>
    </row>
    <row r="26" spans="1:35" ht="15" customHeight="1">
      <c r="A26" s="615">
        <v>10222</v>
      </c>
      <c r="B26" s="1540"/>
      <c r="C26" s="1645"/>
      <c r="D26" s="1632"/>
      <c r="E26" s="1632"/>
      <c r="F26" s="654"/>
      <c r="G26" s="1632"/>
      <c r="H26" s="1530"/>
      <c r="I26" s="1649"/>
      <c r="J26" s="1606"/>
      <c r="K26" s="893"/>
      <c r="L26" s="934"/>
      <c r="M26" s="888"/>
      <c r="N26" s="934"/>
      <c r="O26" s="891"/>
      <c r="P26" s="599" t="s">
        <v>90</v>
      </c>
      <c r="Q26" s="600">
        <v>0.5</v>
      </c>
      <c r="R26" s="1647"/>
      <c r="S26" s="1555"/>
      <c r="T26" s="1556"/>
      <c r="U26" s="1243"/>
      <c r="V26" s="1244"/>
      <c r="W26" s="1245"/>
      <c r="X26" s="1634"/>
      <c r="Y26" s="1635"/>
      <c r="Z26" s="1633"/>
      <c r="AA26" s="1496"/>
      <c r="AB26" s="1668"/>
      <c r="AC26" s="246">
        <f t="shared" si="1"/>
        <v>0</v>
      </c>
    </row>
    <row r="27" spans="1:35" ht="15" customHeight="1">
      <c r="A27" s="709">
        <v>10231</v>
      </c>
      <c r="B27" s="717" t="s">
        <v>21</v>
      </c>
      <c r="C27" s="620">
        <v>2</v>
      </c>
      <c r="D27" s="621">
        <v>1</v>
      </c>
      <c r="E27" s="621"/>
      <c r="F27" s="621"/>
      <c r="G27" s="621">
        <f t="shared" ref="G27:G29" si="6">SUM(C27:F27)</f>
        <v>3</v>
      </c>
      <c r="H27" s="875">
        <v>3</v>
      </c>
      <c r="I27" s="1082"/>
      <c r="J27" s="936">
        <v>3</v>
      </c>
      <c r="K27" s="894"/>
      <c r="L27" s="938"/>
      <c r="M27" s="894"/>
      <c r="N27" s="938"/>
      <c r="O27" s="896"/>
      <c r="P27" s="658" t="s">
        <v>89</v>
      </c>
      <c r="Q27" s="659">
        <v>1</v>
      </c>
      <c r="R27" s="660" t="s">
        <v>121</v>
      </c>
      <c r="S27" s="1678"/>
      <c r="T27" s="1679"/>
      <c r="U27" s="164"/>
      <c r="V27" s="150"/>
      <c r="W27" s="165"/>
      <c r="X27" s="1258" t="str">
        <f>IF(COUNTIF(U27:W27,"&gt;=50")&gt;1,"FEHLER",IF(MAX(U27:W27)&gt;100,"FEHLER",IF(U27="","OFFEN",IF(MAX(U27:W27)&gt;=50,"BE",IF(MAX(U27:W27)&lt;50,"NB","OFFEN")))))</f>
        <v>OFFEN</v>
      </c>
      <c r="Y27" s="1259">
        <f>IF(U27="",0,(MAX(U27:W27)*Q27/100))</f>
        <v>0</v>
      </c>
      <c r="Z27" s="1260" t="str">
        <f>IF(X27="OFFEN","OFFEN",IF(X27="FEHLER","FEHLER",IF(X27="NB",5,ROUND(1+3/50*(100-(Y27*100)),1))))</f>
        <v>OFFEN</v>
      </c>
      <c r="AA27" s="1261">
        <f>IF(X27="BE",H27,0)</f>
        <v>0</v>
      </c>
      <c r="AB27" s="246">
        <f t="shared" si="0"/>
        <v>0</v>
      </c>
      <c r="AC27" s="246">
        <f t="shared" si="1"/>
        <v>0</v>
      </c>
      <c r="AE27" s="1237">
        <f>IF(AC27=0,0,AC27/$AC$78)</f>
        <v>0</v>
      </c>
      <c r="AF27" s="1237">
        <f t="shared" si="3"/>
        <v>0</v>
      </c>
      <c r="AH27" s="246">
        <v>2</v>
      </c>
      <c r="AI27" s="246" t="str">
        <f>IF(AH27&lt;=$AC$3,"JA","NEIN")</f>
        <v>JA</v>
      </c>
    </row>
    <row r="28" spans="1:35" ht="15" customHeight="1">
      <c r="A28" s="706">
        <v>10241</v>
      </c>
      <c r="B28" s="700" t="s">
        <v>22</v>
      </c>
      <c r="C28" s="643">
        <v>2</v>
      </c>
      <c r="D28" s="644">
        <v>1</v>
      </c>
      <c r="E28" s="644"/>
      <c r="F28" s="644"/>
      <c r="G28" s="644">
        <f t="shared" si="6"/>
        <v>3</v>
      </c>
      <c r="H28" s="870">
        <v>3</v>
      </c>
      <c r="I28" s="1077"/>
      <c r="J28" s="937">
        <v>3</v>
      </c>
      <c r="K28" s="895"/>
      <c r="L28" s="939"/>
      <c r="M28" s="895"/>
      <c r="N28" s="939"/>
      <c r="O28" s="883"/>
      <c r="P28" s="680" t="s">
        <v>89</v>
      </c>
      <c r="Q28" s="681">
        <v>1</v>
      </c>
      <c r="R28" s="682" t="s">
        <v>121</v>
      </c>
      <c r="S28" s="1502"/>
      <c r="T28" s="1503"/>
      <c r="U28" s="384"/>
      <c r="V28" s="382"/>
      <c r="W28" s="560"/>
      <c r="X28" s="1254" t="str">
        <f>IF(COUNTIF(U28:W28,"&gt;=50")&gt;1,"FEHLER",IF(MAX(U28:W28)&gt;100,"FEHLER",IF(U28="","OFFEN",IF(MAX(U28:W28)&gt;=50,"BE",IF(MAX(U28:W28)&lt;50,"NB","OFFEN")))))</f>
        <v>OFFEN</v>
      </c>
      <c r="Y28" s="1275">
        <f>IF(U28="",0,(MAX(U28:W28)*Q28/100))</f>
        <v>0</v>
      </c>
      <c r="Z28" s="1256" t="str">
        <f>IF(X28="OFFEN","OFFEN",IF(X28="FEHLER","FEHLER",IF(X28="NB",5,ROUND(1+3/50*(100-(Y28*100)),1))))</f>
        <v>OFFEN</v>
      </c>
      <c r="AA28" s="1257">
        <f>IF(X28="BE",H28,0)</f>
        <v>0</v>
      </c>
      <c r="AB28" s="246">
        <f t="shared" si="0"/>
        <v>0</v>
      </c>
      <c r="AC28" s="246">
        <f t="shared" si="1"/>
        <v>0</v>
      </c>
      <c r="AE28" s="1237">
        <f>IF(AC28=0,0,AC28/$AC$78)</f>
        <v>0</v>
      </c>
      <c r="AF28" s="1237">
        <f t="shared" si="3"/>
        <v>0</v>
      </c>
      <c r="AH28" s="246">
        <v>2</v>
      </c>
      <c r="AI28" s="246" t="str">
        <f>IF(AH28&lt;=$AC$3,"JA","NEIN")</f>
        <v>JA</v>
      </c>
    </row>
    <row r="29" spans="1:35" ht="15" customHeight="1" thickBot="1">
      <c r="A29" s="708">
        <v>10251</v>
      </c>
      <c r="B29" s="718" t="s">
        <v>23</v>
      </c>
      <c r="C29" s="622">
        <v>2</v>
      </c>
      <c r="D29" s="623">
        <v>1</v>
      </c>
      <c r="E29" s="623"/>
      <c r="F29" s="623"/>
      <c r="G29" s="623">
        <f t="shared" si="6"/>
        <v>3</v>
      </c>
      <c r="H29" s="873">
        <v>3</v>
      </c>
      <c r="I29" s="1081"/>
      <c r="J29" s="932">
        <v>3</v>
      </c>
      <c r="K29" s="889"/>
      <c r="L29" s="935"/>
      <c r="M29" s="889"/>
      <c r="N29" s="935"/>
      <c r="O29" s="892"/>
      <c r="P29" s="670" t="s">
        <v>89</v>
      </c>
      <c r="Q29" s="671">
        <v>1</v>
      </c>
      <c r="R29" s="672" t="s">
        <v>121</v>
      </c>
      <c r="S29" s="1504"/>
      <c r="T29" s="1505"/>
      <c r="U29" s="166"/>
      <c r="V29" s="167"/>
      <c r="W29" s="168"/>
      <c r="X29" s="1270" t="str">
        <f>IF(COUNTIF(U29:W29,"&gt;=50")&gt;1,"FEHLER",IF(MAX(U29:W29)&gt;100,"FEHLER",IF(U29="","OFFEN",IF(MAX(U29:W29)&gt;=50,"BE",IF(MAX(U29:W29)&lt;50,"NB","OFFEN")))))</f>
        <v>OFFEN</v>
      </c>
      <c r="Y29" s="1271">
        <f>IF(U29="",0,(MAX(U29:W29)*Q29/100))</f>
        <v>0</v>
      </c>
      <c r="Z29" s="1272" t="str">
        <f>IF(X29="OFFEN","OFFEN",IF(X29="FEHLER","FEHLER",IF(X29="NB",5,ROUND(1+3/50*(100-(Y29*100)),1))))</f>
        <v>OFFEN</v>
      </c>
      <c r="AA29" s="1273">
        <f>IF(X29="BE",H29,0)</f>
        <v>0</v>
      </c>
      <c r="AB29" s="246">
        <f>IF(X29="BE",1,0)</f>
        <v>0</v>
      </c>
      <c r="AC29" s="246">
        <f t="shared" si="1"/>
        <v>0</v>
      </c>
      <c r="AE29" s="1237">
        <f>IF(AC29=0,0,AC29/$AC$78)</f>
        <v>0</v>
      </c>
      <c r="AF29" s="1237">
        <f t="shared" si="3"/>
        <v>0</v>
      </c>
      <c r="AH29" s="246">
        <v>2</v>
      </c>
      <c r="AI29" s="246" t="str">
        <f>IF(AH29&lt;=$AC$3,"JA","NEIN")</f>
        <v>JA</v>
      </c>
    </row>
    <row r="30" spans="1:35" ht="17.100000000000001" customHeight="1" thickBot="1">
      <c r="A30" s="162">
        <v>1040</v>
      </c>
      <c r="B30" s="1157" t="s">
        <v>24</v>
      </c>
      <c r="C30" s="1157"/>
      <c r="D30" s="1157"/>
      <c r="E30" s="1157"/>
      <c r="F30" s="1157"/>
      <c r="G30" s="1157"/>
      <c r="H30" s="1157"/>
      <c r="I30" s="1157"/>
      <c r="J30" s="1157"/>
      <c r="K30" s="1157"/>
      <c r="L30" s="1157"/>
      <c r="M30" s="1157"/>
      <c r="N30" s="1157"/>
      <c r="O30" s="1157"/>
      <c r="P30" s="1157"/>
      <c r="Q30" s="1157"/>
      <c r="R30" s="1157"/>
      <c r="S30" s="1157"/>
      <c r="T30" s="1157"/>
      <c r="U30" s="1389"/>
      <c r="V30" s="1389"/>
      <c r="W30" s="1389"/>
      <c r="X30" s="1267"/>
      <c r="Y30" s="1268"/>
      <c r="Z30" s="1267"/>
      <c r="AA30" s="1269"/>
    </row>
    <row r="31" spans="1:35" ht="15" customHeight="1">
      <c r="A31" s="710">
        <v>10411</v>
      </c>
      <c r="B31" s="702" t="s">
        <v>269</v>
      </c>
      <c r="C31" s="626"/>
      <c r="D31" s="1609">
        <v>2</v>
      </c>
      <c r="E31" s="641"/>
      <c r="F31" s="1609">
        <v>3</v>
      </c>
      <c r="G31" s="1609">
        <f>SUM(C31:F31)</f>
        <v>5</v>
      </c>
      <c r="H31" s="1610">
        <v>5</v>
      </c>
      <c r="I31" s="1650">
        <v>5</v>
      </c>
      <c r="J31" s="940" t="s">
        <v>16</v>
      </c>
      <c r="K31" s="915"/>
      <c r="L31" s="940"/>
      <c r="M31" s="915"/>
      <c r="N31" s="940"/>
      <c r="O31" s="898"/>
      <c r="P31" s="546" t="s">
        <v>89</v>
      </c>
      <c r="Q31" s="547">
        <v>0.5</v>
      </c>
      <c r="R31" s="1485" t="s">
        <v>122</v>
      </c>
      <c r="S31" s="1551"/>
      <c r="T31" s="1552"/>
      <c r="U31" s="535"/>
      <c r="V31" s="213"/>
      <c r="W31" s="1227"/>
      <c r="X31" s="1532" t="str">
        <f>IF(OR(COUNTIF(U31:W31,"&gt;=50")&gt;1,COUNTIF(U32:W32,"&gt;=50")&gt;1),"FEHLER",IF(OR(MAX(U31:W31)&gt;100,MAX(U32:W32)&gt;100),"FEHLER",IF(OR(U31="",U32=""),"OFFEN",IF(AND(MAX(U31:W31)&gt;=50,MAX(U32:W32)&gt;=50),"BE",IF(OR(MAX(U31:W31)&lt;50,MAX(U32:W32)&lt;50),"NB","OFFEN")))))</f>
        <v>OFFEN</v>
      </c>
      <c r="Y31" s="1673">
        <f>ROUNDUP(AG31,2)</f>
        <v>0</v>
      </c>
      <c r="Z31" s="1643" t="str">
        <f>IF(X31="OFFEN","OFFEN",IF(X31="FEHLER","FEHLER",IF(X31="NB",5,ROUND(1+3/50*(100-(Y31*100)),1))))</f>
        <v>OFFEN</v>
      </c>
      <c r="AA31" s="1483">
        <f>IF(X31="BE",H31,0)</f>
        <v>0</v>
      </c>
      <c r="AB31" s="1668">
        <f t="shared" si="0"/>
        <v>0</v>
      </c>
      <c r="AC31" s="246">
        <f t="shared" si="1"/>
        <v>0</v>
      </c>
      <c r="AE31" s="1237">
        <f>IF(AC31=0,0,AC31/$AC$78)</f>
        <v>0</v>
      </c>
      <c r="AF31" s="1237">
        <f>IF(AC31=0,0,(Y31*100)*AE31)</f>
        <v>0</v>
      </c>
      <c r="AG31" s="246">
        <f>IF(U31="",0,(MAX(U31:W31)*Q31/100))+IF(U32="",0,(MAX(U32:W32)*Q32/100))</f>
        <v>0</v>
      </c>
      <c r="AH31" s="246">
        <v>1</v>
      </c>
      <c r="AI31" s="246" t="str">
        <f>IF(AH31&lt;=$AC$3,"JA","NEIN")</f>
        <v>JA</v>
      </c>
    </row>
    <row r="32" spans="1:35" ht="15" customHeight="1" thickBot="1">
      <c r="A32" s="612">
        <v>10412</v>
      </c>
      <c r="B32" s="703" t="s">
        <v>268</v>
      </c>
      <c r="C32" s="625"/>
      <c r="D32" s="1527"/>
      <c r="E32" s="642"/>
      <c r="F32" s="1527"/>
      <c r="G32" s="1527"/>
      <c r="H32" s="1548"/>
      <c r="I32" s="1651"/>
      <c r="J32" s="941"/>
      <c r="K32" s="897"/>
      <c r="L32" s="941"/>
      <c r="M32" s="897"/>
      <c r="N32" s="941"/>
      <c r="O32" s="916"/>
      <c r="P32" s="558" t="s">
        <v>95</v>
      </c>
      <c r="Q32" s="559">
        <v>0.5</v>
      </c>
      <c r="R32" s="1487"/>
      <c r="S32" s="1549"/>
      <c r="T32" s="1550"/>
      <c r="U32" s="1246"/>
      <c r="V32" s="1247"/>
      <c r="W32" s="1248"/>
      <c r="X32" s="1533"/>
      <c r="Y32" s="1674"/>
      <c r="Z32" s="1642"/>
      <c r="AA32" s="1497"/>
      <c r="AB32" s="1668"/>
      <c r="AC32" s="246">
        <f t="shared" si="1"/>
        <v>0</v>
      </c>
    </row>
    <row r="33" spans="1:35" ht="17.100000000000001" customHeight="1" thickBot="1">
      <c r="A33" s="162">
        <v>1030</v>
      </c>
      <c r="B33" s="1157" t="s">
        <v>25</v>
      </c>
      <c r="C33" s="1157"/>
      <c r="D33" s="1157"/>
      <c r="E33" s="1157"/>
      <c r="F33" s="1157"/>
      <c r="G33" s="1157"/>
      <c r="H33" s="1157"/>
      <c r="I33" s="1157"/>
      <c r="J33" s="1157"/>
      <c r="K33" s="1157"/>
      <c r="L33" s="1157"/>
      <c r="M33" s="1157"/>
      <c r="N33" s="1157"/>
      <c r="O33" s="1157"/>
      <c r="P33" s="1157"/>
      <c r="Q33" s="1157"/>
      <c r="R33" s="1157"/>
      <c r="S33" s="1157"/>
      <c r="T33" s="1157"/>
      <c r="U33" s="1389"/>
      <c r="V33" s="1389"/>
      <c r="W33" s="1389"/>
      <c r="X33" s="1267"/>
      <c r="Y33" s="1268"/>
      <c r="Z33" s="1267"/>
      <c r="AA33" s="1269"/>
    </row>
    <row r="34" spans="1:35" ht="15" customHeight="1" thickBot="1">
      <c r="A34" s="711">
        <v>10341</v>
      </c>
      <c r="B34" s="719" t="s">
        <v>26</v>
      </c>
      <c r="C34" s="626">
        <v>2</v>
      </c>
      <c r="D34" s="627">
        <v>2</v>
      </c>
      <c r="E34" s="627"/>
      <c r="F34" s="627"/>
      <c r="G34" s="627">
        <f t="shared" ref="G34" si="7">SUM(C34:F34)</f>
        <v>4</v>
      </c>
      <c r="H34" s="638">
        <v>4</v>
      </c>
      <c r="I34" s="1083"/>
      <c r="J34" s="942" t="s">
        <v>16</v>
      </c>
      <c r="K34" s="1084"/>
      <c r="L34" s="942">
        <v>4</v>
      </c>
      <c r="M34" s="1085"/>
      <c r="N34" s="943"/>
      <c r="O34" s="1086"/>
      <c r="P34" s="675" t="s">
        <v>89</v>
      </c>
      <c r="Q34" s="676">
        <v>1</v>
      </c>
      <c r="R34" s="677" t="s">
        <v>121</v>
      </c>
      <c r="S34" s="1636"/>
      <c r="T34" s="1637"/>
      <c r="U34" s="171"/>
      <c r="V34" s="172"/>
      <c r="W34" s="173"/>
      <c r="X34" s="1277" t="str">
        <f>IF(COUNTIF(U34:W34,"&gt;=50")&gt;1,"FEHLER",IF(MAX(U34:W34)&gt;100,"FEHLER",IF(U34="","OFFEN",IF(MAX(U34:W34)&gt;=50,"BE",IF(MAX(U34:W34)&lt;50,"NB","OFFEN")))))</f>
        <v>OFFEN</v>
      </c>
      <c r="Y34" s="1278">
        <f>IF(U34="",0,(MAX(U34:W34)*Q34/100))</f>
        <v>0</v>
      </c>
      <c r="Z34" s="1279" t="str">
        <f>IF(X34="OFFEN","OFFEN",IF(X34="FEHLER","FEHLER",IF(X34="NB",5,ROUND(1+3/50*(100-(Y34*100)),1))))</f>
        <v>OFFEN</v>
      </c>
      <c r="AA34" s="1280">
        <f>IF(X34="BE",H34,0)</f>
        <v>0</v>
      </c>
      <c r="AB34" s="1419"/>
      <c r="AC34" s="246">
        <f t="shared" si="1"/>
        <v>0</v>
      </c>
      <c r="AE34" s="1237">
        <f>IF(AC34=0,0,AC34/$AC$78)</f>
        <v>0</v>
      </c>
      <c r="AF34" s="1237">
        <f t="shared" si="3"/>
        <v>0</v>
      </c>
      <c r="AH34" s="246">
        <v>4</v>
      </c>
      <c r="AI34" s="246" t="str">
        <f>IF(AH34&lt;=$AC$3,"JA","NEIN")</f>
        <v>NEIN</v>
      </c>
    </row>
    <row r="35" spans="1:35" ht="17.100000000000001" customHeight="1" thickBot="1">
      <c r="A35" s="162">
        <v>1110</v>
      </c>
      <c r="B35" s="1157" t="s">
        <v>30</v>
      </c>
      <c r="C35" s="1157"/>
      <c r="D35" s="1157"/>
      <c r="E35" s="1157"/>
      <c r="F35" s="1157"/>
      <c r="G35" s="1157"/>
      <c r="H35" s="1157"/>
      <c r="I35" s="1157"/>
      <c r="J35" s="1157"/>
      <c r="K35" s="1157"/>
      <c r="L35" s="1157"/>
      <c r="M35" s="1157"/>
      <c r="N35" s="1157"/>
      <c r="O35" s="1157"/>
      <c r="P35" s="1157"/>
      <c r="Q35" s="1157"/>
      <c r="R35" s="1157"/>
      <c r="S35" s="1157"/>
      <c r="T35" s="1157"/>
      <c r="U35" s="1389"/>
      <c r="V35" s="1389"/>
      <c r="W35" s="1389"/>
      <c r="X35" s="1267"/>
      <c r="Y35" s="1268"/>
      <c r="Z35" s="1267"/>
      <c r="AA35" s="1269"/>
    </row>
    <row r="36" spans="1:35" ht="15" customHeight="1">
      <c r="A36" s="602">
        <v>11011</v>
      </c>
      <c r="B36" s="603" t="s">
        <v>31</v>
      </c>
      <c r="C36" s="604">
        <v>1</v>
      </c>
      <c r="D36" s="605">
        <v>2</v>
      </c>
      <c r="E36" s="605"/>
      <c r="F36" s="605"/>
      <c r="G36" s="605">
        <f t="shared" ref="G36:G75" si="8">SUM(C36:F36)</f>
        <v>3</v>
      </c>
      <c r="H36" s="869">
        <v>3</v>
      </c>
      <c r="I36" s="1076"/>
      <c r="J36" s="922"/>
      <c r="K36" s="899">
        <v>3</v>
      </c>
      <c r="L36" s="922" t="s">
        <v>16</v>
      </c>
      <c r="M36" s="899"/>
      <c r="N36" s="922"/>
      <c r="O36" s="907"/>
      <c r="P36" s="595" t="s">
        <v>89</v>
      </c>
      <c r="Q36" s="596">
        <v>1</v>
      </c>
      <c r="R36" s="592" t="s">
        <v>121</v>
      </c>
      <c r="S36" s="1500"/>
      <c r="T36" s="1501"/>
      <c r="U36" s="380"/>
      <c r="V36" s="374"/>
      <c r="W36" s="392"/>
      <c r="X36" s="1250" t="str">
        <f>IF(COUNTIF(U36:W36,"&gt;=50")&gt;1,"FEHLER",IF(MAX(U36:W36)&gt;100,"FEHLER",IF(U36="","OFFEN",IF(MAX(U36:W36)&gt;=50,"BE",IF(MAX(U36:W36)&lt;50,"NB","OFFEN")))))</f>
        <v>OFFEN</v>
      </c>
      <c r="Y36" s="1274">
        <f>IF(U36="",0,(MAX(U36:W36)*Q36/100))</f>
        <v>0</v>
      </c>
      <c r="Z36" s="1252" t="str">
        <f>IF(X36="OFFEN","OFFEN",IF(X36="FEHLER","FEHLER",IF(X36="NB",5,ROUND(1+3/50*(100-(Y36*100)),1))))</f>
        <v>OFFEN</v>
      </c>
      <c r="AA36" s="1253">
        <f>IF(X36="BE",H36,0)</f>
        <v>0</v>
      </c>
      <c r="AC36" s="246">
        <f t="shared" si="1"/>
        <v>0</v>
      </c>
      <c r="AE36" s="1237">
        <f>IF(AC36=0,0,AC36/$AC$78)</f>
        <v>0</v>
      </c>
      <c r="AF36" s="1237">
        <f t="shared" si="3"/>
        <v>0</v>
      </c>
      <c r="AH36" s="246">
        <v>3</v>
      </c>
      <c r="AI36" s="246" t="str">
        <f>IF(AH36&lt;=$AC$3,"JA","NEIN")</f>
        <v>NEIN</v>
      </c>
    </row>
    <row r="37" spans="1:35" ht="15" customHeight="1">
      <c r="A37" s="706">
        <v>11021</v>
      </c>
      <c r="B37" s="714" t="s">
        <v>32</v>
      </c>
      <c r="C37" s="643">
        <v>3</v>
      </c>
      <c r="D37" s="644">
        <v>2</v>
      </c>
      <c r="E37" s="644"/>
      <c r="F37" s="644"/>
      <c r="G37" s="644">
        <f t="shared" si="8"/>
        <v>5</v>
      </c>
      <c r="H37" s="870">
        <v>5</v>
      </c>
      <c r="I37" s="1077"/>
      <c r="J37" s="937"/>
      <c r="K37" s="900">
        <v>5</v>
      </c>
      <c r="L37" s="937"/>
      <c r="M37" s="900"/>
      <c r="N37" s="937"/>
      <c r="O37" s="908"/>
      <c r="P37" s="680" t="s">
        <v>89</v>
      </c>
      <c r="Q37" s="681">
        <v>1</v>
      </c>
      <c r="R37" s="585" t="s">
        <v>131</v>
      </c>
      <c r="S37" s="1502"/>
      <c r="T37" s="1503"/>
      <c r="U37" s="384"/>
      <c r="V37" s="382"/>
      <c r="W37" s="560"/>
      <c r="X37" s="1254" t="str">
        <f>IF(COUNTIF(U37:W37,"&gt;=50")&gt;1,"FEHLER",IF(MAX(U37:W37)&gt;100,"FEHLER",IF(U37="","OFFEN",IF(MAX(U37:W37)&gt;=50,"BE",IF(MAX(U37:W37)&lt;50,"NB","OFFEN")))))</f>
        <v>OFFEN</v>
      </c>
      <c r="Y37" s="1275">
        <f>IF(U37="",0,(MAX(U37:W37)*Q37/100))</f>
        <v>0</v>
      </c>
      <c r="Z37" s="1256" t="str">
        <f>IF(X37="OFFEN","OFFEN",IF(X37="FEHLER","FEHLER",IF(X37="NB",5,ROUND(1+3/50*(100-(Y37*100)),1))))</f>
        <v>OFFEN</v>
      </c>
      <c r="AA37" s="1257">
        <f>IF(X37="BE",H37,0)</f>
        <v>0</v>
      </c>
      <c r="AC37" s="246">
        <f t="shared" si="1"/>
        <v>0</v>
      </c>
      <c r="AE37" s="1237">
        <f>IF(AC37=0,0,AC37/$AC$78)</f>
        <v>0</v>
      </c>
      <c r="AF37" s="1237">
        <f t="shared" si="3"/>
        <v>0</v>
      </c>
      <c r="AH37" s="246">
        <v>3</v>
      </c>
      <c r="AI37" s="246" t="str">
        <f>IF(AH37&lt;=$AC$3,"JA","NEIN")</f>
        <v>NEIN</v>
      </c>
    </row>
    <row r="38" spans="1:35" ht="15" customHeight="1">
      <c r="A38" s="606">
        <v>11031</v>
      </c>
      <c r="B38" s="1526" t="s">
        <v>33</v>
      </c>
      <c r="C38" s="1660">
        <v>2</v>
      </c>
      <c r="D38" s="1527">
        <v>1</v>
      </c>
      <c r="E38" s="1527">
        <v>3</v>
      </c>
      <c r="F38" s="610"/>
      <c r="G38" s="1527">
        <f t="shared" si="8"/>
        <v>6</v>
      </c>
      <c r="H38" s="1548">
        <v>7</v>
      </c>
      <c r="I38" s="1087"/>
      <c r="J38" s="944"/>
      <c r="K38" s="1664">
        <v>7</v>
      </c>
      <c r="L38" s="944"/>
      <c r="M38" s="905"/>
      <c r="N38" s="944"/>
      <c r="O38" s="909"/>
      <c r="P38" s="556" t="s">
        <v>89</v>
      </c>
      <c r="Q38" s="557">
        <v>0.6</v>
      </c>
      <c r="R38" s="1508" t="s">
        <v>121</v>
      </c>
      <c r="S38" s="1551"/>
      <c r="T38" s="1552"/>
      <c r="U38" s="386"/>
      <c r="V38" s="371"/>
      <c r="W38" s="1225"/>
      <c r="X38" s="1587" t="str">
        <f>IF(OR(COUNTIF(U38:W38,"&gt;=50")&gt;1,COUNTIF(U39:W39,"&gt;=50")&gt;1),"FEHLER",IF(OR(MAX(U38:W38)&gt;100,MAX(U39:W39)&gt;100),"FEHLER",IF(OR(U38="",U39=""),"OFFEN",IF(AND(MAX(U38:W38)&gt;=50,MAX(U39:W39)&gt;=50),"BE",IF(OR(MAX(U38:W38)&lt;50,MAX(U39:W39)&lt;50),"NB","OFFEN")))))</f>
        <v>OFFEN</v>
      </c>
      <c r="Y38" s="1614">
        <f>ROUNDUP(AG38,2)</f>
        <v>0</v>
      </c>
      <c r="Z38" s="1631" t="str">
        <f>IF(X38="OFFEN","OFFEN",IF(X38="FEHLER","FEHLER",IF(X38="NB",5,ROUND(1+3/50*(100-(Y38*100)),1))))</f>
        <v>OFFEN</v>
      </c>
      <c r="AA38" s="1484">
        <f>IF(X38="BE",H38,0)</f>
        <v>0</v>
      </c>
      <c r="AC38" s="246">
        <f t="shared" si="1"/>
        <v>0</v>
      </c>
      <c r="AE38" s="1237">
        <f>IF(AC38=0,0,AC38/$AC$78)</f>
        <v>0</v>
      </c>
      <c r="AF38" s="1237">
        <f>IF(AC38=0,0,(Y38*100)*AE38)</f>
        <v>0</v>
      </c>
      <c r="AG38" s="246">
        <f>IF(U38="",0,(MAX(U38:W38)*Q38/100))+IF(U39="",0,(MAX(U39:W39)*Q39/100))</f>
        <v>0</v>
      </c>
      <c r="AH38" s="246">
        <v>3</v>
      </c>
      <c r="AI38" s="246" t="str">
        <f>IF(AH38&lt;=$AC$3,"JA","NEIN")</f>
        <v>NEIN</v>
      </c>
    </row>
    <row r="39" spans="1:35" ht="15" customHeight="1">
      <c r="A39" s="608">
        <v>11032</v>
      </c>
      <c r="B39" s="1525"/>
      <c r="C39" s="1661"/>
      <c r="D39" s="1609"/>
      <c r="E39" s="1609"/>
      <c r="F39" s="609"/>
      <c r="G39" s="1609"/>
      <c r="H39" s="1610"/>
      <c r="I39" s="1088"/>
      <c r="J39" s="925"/>
      <c r="K39" s="1665"/>
      <c r="L39" s="925"/>
      <c r="M39" s="906"/>
      <c r="N39" s="925"/>
      <c r="O39" s="910"/>
      <c r="P39" s="548" t="s">
        <v>90</v>
      </c>
      <c r="Q39" s="549">
        <v>0.4</v>
      </c>
      <c r="R39" s="1486"/>
      <c r="S39" s="1549"/>
      <c r="T39" s="1550"/>
      <c r="U39" s="1240"/>
      <c r="V39" s="1241"/>
      <c r="W39" s="1242"/>
      <c r="X39" s="1587"/>
      <c r="Y39" s="1614"/>
      <c r="Z39" s="1631"/>
      <c r="AA39" s="1484"/>
      <c r="AC39" s="246">
        <f t="shared" si="1"/>
        <v>0</v>
      </c>
      <c r="AI39" s="246" t="str">
        <f>AI38</f>
        <v>NEIN</v>
      </c>
    </row>
    <row r="40" spans="1:35" ht="15" customHeight="1">
      <c r="A40" s="613">
        <v>11041</v>
      </c>
      <c r="B40" s="1520" t="s">
        <v>34</v>
      </c>
      <c r="C40" s="1666">
        <v>2</v>
      </c>
      <c r="D40" s="1654">
        <v>1</v>
      </c>
      <c r="E40" s="1654">
        <v>1</v>
      </c>
      <c r="F40" s="614"/>
      <c r="G40" s="1654">
        <f t="shared" si="8"/>
        <v>4</v>
      </c>
      <c r="H40" s="1658">
        <v>5</v>
      </c>
      <c r="I40" s="1079"/>
      <c r="J40" s="945"/>
      <c r="K40" s="1662">
        <v>5</v>
      </c>
      <c r="L40" s="945"/>
      <c r="M40" s="901"/>
      <c r="N40" s="945"/>
      <c r="O40" s="911"/>
      <c r="P40" s="597" t="s">
        <v>89</v>
      </c>
      <c r="Q40" s="598">
        <v>0.75</v>
      </c>
      <c r="R40" s="1506" t="s">
        <v>121</v>
      </c>
      <c r="S40" s="1553"/>
      <c r="T40" s="1554"/>
      <c r="U40" s="403"/>
      <c r="V40" s="399"/>
      <c r="W40" s="601"/>
      <c r="X40" s="1634" t="str">
        <f>IF(OR(COUNTIF(U40:W40,"&gt;=50")&gt;1,COUNTIF(U41:W41,"&gt;=50")&gt;1),"FEHLER",IF(OR(MAX(U40:W40)&gt;100,MAX(U41:W41)&gt;100),"FEHLER",IF(OR(U40="",U41=""),"OFFEN",IF(AND(MAX(U40:W40)&gt;=50,MAX(U41:W41)&gt;=50),"BE",IF(OR(MAX(U40:W40)&lt;50,MAX(U41:W41)&lt;50),"NB","OFFEN")))))</f>
        <v>OFFEN</v>
      </c>
      <c r="Y40" s="1621">
        <f>ROUNDUP(AG40,2)</f>
        <v>0</v>
      </c>
      <c r="Z40" s="1633" t="str">
        <f>IF(X40="OFFEN","OFFEN",IF(X40="FEHLER","FEHLER",IF(X40="NB",5,ROUND(1+3/50*(100-(Y40*100)),1))))</f>
        <v>OFFEN</v>
      </c>
      <c r="AA40" s="1496">
        <f>IF(X40="BE",H40,0)</f>
        <v>0</v>
      </c>
      <c r="AC40" s="246">
        <f t="shared" si="1"/>
        <v>0</v>
      </c>
      <c r="AE40" s="1237">
        <f>IF(AC40=0,0,AC40/$AC$78)</f>
        <v>0</v>
      </c>
      <c r="AF40" s="1237">
        <f>IF(AC40=0,0,(Y40*100)*AE40)</f>
        <v>0</v>
      </c>
      <c r="AG40" s="246">
        <f>IF(U40="",0,(MAX(U40:W40)*Q40/100))+IF(U41="",0,(MAX(U41:W41)*Q41/100))</f>
        <v>0</v>
      </c>
      <c r="AH40" s="246">
        <v>3</v>
      </c>
      <c r="AI40" s="246" t="str">
        <f>IF(AH40&lt;=$AC$3,"JA","NEIN")</f>
        <v>NEIN</v>
      </c>
    </row>
    <row r="41" spans="1:35" ht="15" customHeight="1">
      <c r="A41" s="615">
        <v>11042</v>
      </c>
      <c r="B41" s="1521"/>
      <c r="C41" s="1667"/>
      <c r="D41" s="1655"/>
      <c r="E41" s="1655"/>
      <c r="F41" s="616"/>
      <c r="G41" s="1655"/>
      <c r="H41" s="1659"/>
      <c r="I41" s="1080"/>
      <c r="J41" s="946"/>
      <c r="K41" s="1663"/>
      <c r="L41" s="946"/>
      <c r="M41" s="902"/>
      <c r="N41" s="946"/>
      <c r="O41" s="912"/>
      <c r="P41" s="599" t="s">
        <v>90</v>
      </c>
      <c r="Q41" s="600">
        <v>0.25</v>
      </c>
      <c r="R41" s="1507"/>
      <c r="S41" s="1555"/>
      <c r="T41" s="1556"/>
      <c r="U41" s="1243"/>
      <c r="V41" s="1244"/>
      <c r="W41" s="1245"/>
      <c r="X41" s="1634"/>
      <c r="Y41" s="1621"/>
      <c r="Z41" s="1633"/>
      <c r="AA41" s="1496"/>
      <c r="AC41" s="246">
        <f t="shared" si="1"/>
        <v>0</v>
      </c>
      <c r="AI41" s="246" t="str">
        <f>AI40</f>
        <v>NEIN</v>
      </c>
    </row>
    <row r="42" spans="1:35" ht="15" customHeight="1">
      <c r="A42" s="606">
        <v>11051</v>
      </c>
      <c r="B42" s="1526" t="s">
        <v>35</v>
      </c>
      <c r="C42" s="639">
        <v>2</v>
      </c>
      <c r="D42" s="607">
        <v>1</v>
      </c>
      <c r="E42" s="607">
        <v>1</v>
      </c>
      <c r="F42" s="607"/>
      <c r="G42" s="1527">
        <f t="shared" si="8"/>
        <v>4</v>
      </c>
      <c r="H42" s="1548">
        <v>5</v>
      </c>
      <c r="I42" s="1087"/>
      <c r="J42" s="944"/>
      <c r="K42" s="1664">
        <v>5</v>
      </c>
      <c r="L42" s="944"/>
      <c r="M42" s="905"/>
      <c r="N42" s="944"/>
      <c r="O42" s="909"/>
      <c r="P42" s="556" t="s">
        <v>89</v>
      </c>
      <c r="Q42" s="557">
        <v>0.5</v>
      </c>
      <c r="R42" s="1508" t="s">
        <v>121</v>
      </c>
      <c r="S42" s="1551"/>
      <c r="T42" s="1552"/>
      <c r="U42" s="386"/>
      <c r="V42" s="371"/>
      <c r="W42" s="1225"/>
      <c r="X42" s="1587" t="str">
        <f>IF(OR(COUNTIF(U42:W42,"&gt;=50")&gt;1,COUNTIF(U43:W43,"&gt;=50")&gt;1),"FEHLER",IF(OR(MAX(U42:W42)&gt;100,MAX(U43:W43)&gt;100),"FEHLER",IF(OR(U42="",U43=""),"OFFEN",IF(AND(MAX(U42:W42)&gt;=50,MAX(U43:W43)&gt;=50),"BE",IF(OR(MAX(U42:W42)&lt;50,MAX(U43:W43)&lt;50),"NB","OFFEN")))))</f>
        <v>OFFEN</v>
      </c>
      <c r="Y42" s="1614">
        <f>ROUNDUP(AG42,2)</f>
        <v>0</v>
      </c>
      <c r="Z42" s="1631" t="str">
        <f>IF(X42="OFFEN","OFFEN",IF(X42="FEHLER","FEHLER",IF(X42="NB",5,ROUND(1+3/50*(100-(Y42*100)),1))))</f>
        <v>OFFEN</v>
      </c>
      <c r="AA42" s="1484">
        <f>IF(X42="BE",H42,0)</f>
        <v>0</v>
      </c>
      <c r="AC42" s="246">
        <f t="shared" si="1"/>
        <v>0</v>
      </c>
      <c r="AE42" s="1237">
        <f>IF(AC42=0,0,AC42/$AC$78)</f>
        <v>0</v>
      </c>
      <c r="AF42" s="1237">
        <f>IF(AC42=0,0,(Y42*100)*AE42)</f>
        <v>0</v>
      </c>
      <c r="AG42" s="246">
        <f>IF(U42="",0,(MAX(U42:W42)*Q42/100))+IF(U43="",0,(MAX(U43:W43)*Q43/100))</f>
        <v>0</v>
      </c>
      <c r="AH42" s="246">
        <v>3</v>
      </c>
      <c r="AI42" s="246" t="str">
        <f>IF(AH42&lt;=$AC$3,"JA","NEIN")</f>
        <v>NEIN</v>
      </c>
    </row>
    <row r="43" spans="1:35" ht="15" customHeight="1">
      <c r="A43" s="608">
        <v>11052</v>
      </c>
      <c r="B43" s="1525"/>
      <c r="C43" s="640"/>
      <c r="D43" s="609"/>
      <c r="E43" s="609"/>
      <c r="F43" s="609"/>
      <c r="G43" s="1609"/>
      <c r="H43" s="1610"/>
      <c r="I43" s="1088"/>
      <c r="J43" s="925"/>
      <c r="K43" s="1665"/>
      <c r="L43" s="925"/>
      <c r="M43" s="906"/>
      <c r="N43" s="925"/>
      <c r="O43" s="910"/>
      <c r="P43" s="548" t="s">
        <v>90</v>
      </c>
      <c r="Q43" s="549">
        <v>0.5</v>
      </c>
      <c r="R43" s="1486"/>
      <c r="S43" s="1549"/>
      <c r="T43" s="1550"/>
      <c r="U43" s="1240"/>
      <c r="V43" s="1241"/>
      <c r="W43" s="1242"/>
      <c r="X43" s="1587"/>
      <c r="Y43" s="1614"/>
      <c r="Z43" s="1631"/>
      <c r="AA43" s="1484"/>
      <c r="AC43" s="246">
        <f t="shared" si="1"/>
        <v>0</v>
      </c>
      <c r="AI43" s="246" t="str">
        <f>AI42</f>
        <v>NEIN</v>
      </c>
    </row>
    <row r="44" spans="1:35" ht="15" customHeight="1">
      <c r="A44" s="613">
        <v>11061</v>
      </c>
      <c r="B44" s="1520" t="s">
        <v>36</v>
      </c>
      <c r="C44" s="1666">
        <v>2</v>
      </c>
      <c r="D44" s="1654">
        <v>1</v>
      </c>
      <c r="E44" s="1654">
        <v>1</v>
      </c>
      <c r="F44" s="614"/>
      <c r="G44" s="1654">
        <f t="shared" si="8"/>
        <v>4</v>
      </c>
      <c r="H44" s="1658">
        <v>5</v>
      </c>
      <c r="I44" s="1079"/>
      <c r="J44" s="945"/>
      <c r="K44" s="901"/>
      <c r="L44" s="1656">
        <v>5</v>
      </c>
      <c r="M44" s="901"/>
      <c r="N44" s="945"/>
      <c r="O44" s="911"/>
      <c r="P44" s="597" t="s">
        <v>89</v>
      </c>
      <c r="Q44" s="598">
        <v>0.75</v>
      </c>
      <c r="R44" s="1506" t="s">
        <v>121</v>
      </c>
      <c r="S44" s="1553"/>
      <c r="T44" s="1554"/>
      <c r="U44" s="403"/>
      <c r="V44" s="399"/>
      <c r="W44" s="601"/>
      <c r="X44" s="1634" t="str">
        <f>IF(OR(COUNTIF(U44:W44,"&gt;=50")&gt;1,COUNTIF(U45:W45,"&gt;=50")&gt;1),"FEHLER",IF(OR(MAX(U44:W44)&gt;100,MAX(U45:W45)&gt;100),"FEHLER",IF(OR(U44="",U45=""),"OFFEN",IF(AND(MAX(U44:W44)&gt;=50,MAX(U45:W45)&gt;=50),"BE",IF(OR(MAX(U44:W44)&lt;50,MAX(U45:W45)&lt;50),"NB","OFFEN")))))</f>
        <v>OFFEN</v>
      </c>
      <c r="Y44" s="1621">
        <f>ROUNDUP(AG44,2)</f>
        <v>0</v>
      </c>
      <c r="Z44" s="1633" t="str">
        <f>IF(X44="OFFEN","OFFEN",IF(X44="FEHLER","FEHLER",IF(X44="NB",5,ROUND(1+3/50*(100-(Y44*100)),1))))</f>
        <v>OFFEN</v>
      </c>
      <c r="AA44" s="1496">
        <f>IF(X44="BE",H44,0)</f>
        <v>0</v>
      </c>
      <c r="AC44" s="246">
        <f t="shared" si="1"/>
        <v>0</v>
      </c>
      <c r="AE44" s="1237">
        <f>IF(AC44=0,0,AC44/$AC$78)</f>
        <v>0</v>
      </c>
      <c r="AF44" s="1237">
        <f>IF(AC44=0,0,(Y44*100)*AE44)</f>
        <v>0</v>
      </c>
      <c r="AG44" s="246">
        <f>IF(U44="",0,(MAX(U44:W44)*Q44/100))+IF(U45="",0,(MAX(U45:W45)*Q45/100))</f>
        <v>0</v>
      </c>
      <c r="AH44" s="246">
        <v>4</v>
      </c>
      <c r="AI44" s="246" t="str">
        <f>IF(AH44&lt;=$AC$3,"JA","NEIN")</f>
        <v>NEIN</v>
      </c>
    </row>
    <row r="45" spans="1:35" ht="15" customHeight="1">
      <c r="A45" s="615">
        <v>11062</v>
      </c>
      <c r="B45" s="1521"/>
      <c r="C45" s="1667"/>
      <c r="D45" s="1655"/>
      <c r="E45" s="1655"/>
      <c r="F45" s="616"/>
      <c r="G45" s="1655"/>
      <c r="H45" s="1659"/>
      <c r="I45" s="1080"/>
      <c r="J45" s="946"/>
      <c r="K45" s="902"/>
      <c r="L45" s="1657"/>
      <c r="M45" s="902"/>
      <c r="N45" s="946"/>
      <c r="O45" s="912"/>
      <c r="P45" s="599" t="s">
        <v>90</v>
      </c>
      <c r="Q45" s="600">
        <v>0.25</v>
      </c>
      <c r="R45" s="1507"/>
      <c r="S45" s="1555"/>
      <c r="T45" s="1556"/>
      <c r="U45" s="1243"/>
      <c r="V45" s="1244"/>
      <c r="W45" s="1245"/>
      <c r="X45" s="1634"/>
      <c r="Y45" s="1621"/>
      <c r="Z45" s="1633"/>
      <c r="AA45" s="1496"/>
      <c r="AC45" s="246">
        <f t="shared" si="1"/>
        <v>0</v>
      </c>
      <c r="AI45" s="246" t="str">
        <f>AI44</f>
        <v>NEIN</v>
      </c>
    </row>
    <row r="46" spans="1:35" ht="15" customHeight="1">
      <c r="A46" s="709">
        <v>11081</v>
      </c>
      <c r="B46" s="720" t="s">
        <v>37</v>
      </c>
      <c r="C46" s="620">
        <v>1</v>
      </c>
      <c r="D46" s="621">
        <v>1</v>
      </c>
      <c r="E46" s="621" t="s">
        <v>16</v>
      </c>
      <c r="F46" s="621"/>
      <c r="G46" s="621">
        <f>SUM(C46:F46)</f>
        <v>2</v>
      </c>
      <c r="H46" s="875">
        <v>2</v>
      </c>
      <c r="I46" s="1082"/>
      <c r="J46" s="936"/>
      <c r="K46" s="903"/>
      <c r="L46" s="936">
        <v>2</v>
      </c>
      <c r="M46" s="903"/>
      <c r="N46" s="936" t="s">
        <v>16</v>
      </c>
      <c r="O46" s="913"/>
      <c r="P46" s="658" t="s">
        <v>89</v>
      </c>
      <c r="Q46" s="659">
        <v>1</v>
      </c>
      <c r="R46" s="663" t="s">
        <v>121</v>
      </c>
      <c r="S46" s="1678"/>
      <c r="T46" s="1679"/>
      <c r="U46" s="164"/>
      <c r="V46" s="150"/>
      <c r="W46" s="165"/>
      <c r="X46" s="1258" t="str">
        <f>IF(COUNTIF(U46:W46,"&gt;=50")&gt;1,"FEHLER",IF(MAX(U46:W46)&gt;100,"FEHLER",IF(U46="","OFFEN",IF(MAX(U46:W46)&gt;=50,"BE",IF(MAX(U46:W46)&lt;50,"NB","OFFEN")))))</f>
        <v>OFFEN</v>
      </c>
      <c r="Y46" s="1259">
        <f>IF(U46="",0,(MAX(U46:W46)*Q46/100))</f>
        <v>0</v>
      </c>
      <c r="Z46" s="1260" t="str">
        <f>IF(X46="OFFEN","OFFEN",IF(X46="FEHLER","FEHLER",IF(X46="NB",5,ROUND(1+3/50*(100-(Y46*100)),1))))</f>
        <v>OFFEN</v>
      </c>
      <c r="AA46" s="1261">
        <f>IF(X46="BE",H46,0)</f>
        <v>0</v>
      </c>
      <c r="AC46" s="246">
        <f t="shared" si="1"/>
        <v>0</v>
      </c>
      <c r="AE46" s="1237">
        <f>IF(AC46=0,0,AC46/$AC$78)</f>
        <v>0</v>
      </c>
      <c r="AF46" s="1237">
        <f t="shared" si="3"/>
        <v>0</v>
      </c>
      <c r="AH46" s="246">
        <v>4</v>
      </c>
      <c r="AI46" s="246" t="str">
        <f>IF(AH46&lt;=$AC$3,"JA","NEIN")</f>
        <v>NEIN</v>
      </c>
    </row>
    <row r="47" spans="1:35" ht="15" customHeight="1" thickBot="1">
      <c r="A47" s="707">
        <v>11071</v>
      </c>
      <c r="B47" s="705" t="s">
        <v>38</v>
      </c>
      <c r="C47" s="645">
        <v>2</v>
      </c>
      <c r="D47" s="646">
        <v>1</v>
      </c>
      <c r="E47" s="646"/>
      <c r="F47" s="646"/>
      <c r="G47" s="646">
        <f t="shared" si="8"/>
        <v>3</v>
      </c>
      <c r="H47" s="871">
        <v>3</v>
      </c>
      <c r="I47" s="1078"/>
      <c r="J47" s="926"/>
      <c r="K47" s="904">
        <v>3</v>
      </c>
      <c r="L47" s="926"/>
      <c r="M47" s="904"/>
      <c r="N47" s="926"/>
      <c r="O47" s="914"/>
      <c r="P47" s="687" t="s">
        <v>89</v>
      </c>
      <c r="Q47" s="688">
        <v>1</v>
      </c>
      <c r="R47" s="586" t="s">
        <v>121</v>
      </c>
      <c r="S47" s="1498"/>
      <c r="T47" s="1499"/>
      <c r="U47" s="458"/>
      <c r="V47" s="425"/>
      <c r="W47" s="266"/>
      <c r="X47" s="1263" t="str">
        <f>IF(COUNTIF(U47:W47,"&gt;=50")&gt;1,"FEHLER",IF(MAX(U47:W47)&gt;100,"FEHLER",IF(U47="","OFFEN",IF(MAX(U47:W47)&gt;=50,"BE",IF(MAX(U47:W47)&lt;50,"NB","OFFEN")))))</f>
        <v>OFFEN</v>
      </c>
      <c r="Y47" s="1281">
        <f>IF(U47="",0,(MAX(U47:W47)*Q47/100))</f>
        <v>0</v>
      </c>
      <c r="Z47" s="1265" t="str">
        <f>IF(X47="OFFEN","OFFEN",IF(X47="FEHLER","FEHLER",IF(X47="NB",5,ROUND(1+3/50*(100-(Y47*100)),1))))</f>
        <v>OFFEN</v>
      </c>
      <c r="AA47" s="1266">
        <f>IF(X47="BE",H47,0)</f>
        <v>0</v>
      </c>
      <c r="AC47" s="246">
        <f t="shared" si="1"/>
        <v>0</v>
      </c>
      <c r="AE47" s="1237">
        <f>IF(AC47=0,0,AC47/$AC$78)</f>
        <v>0</v>
      </c>
      <c r="AF47" s="1237">
        <f t="shared" si="3"/>
        <v>0</v>
      </c>
      <c r="AH47" s="246">
        <v>3</v>
      </c>
      <c r="AI47" s="246" t="str">
        <f>IF(AH47&lt;=$AC$3,"JA","NEIN")</f>
        <v>NEIN</v>
      </c>
    </row>
    <row r="48" spans="1:35" ht="17.100000000000001" customHeight="1" thickBot="1">
      <c r="A48" s="162">
        <v>2100</v>
      </c>
      <c r="B48" s="1157" t="s">
        <v>266</v>
      </c>
      <c r="C48" s="1157"/>
      <c r="D48" s="1157"/>
      <c r="E48" s="1157"/>
      <c r="F48" s="1157"/>
      <c r="G48" s="1157"/>
      <c r="H48" s="1157"/>
      <c r="I48" s="1157"/>
      <c r="J48" s="1157"/>
      <c r="K48" s="1157"/>
      <c r="L48" s="1157"/>
      <c r="M48" s="1157"/>
      <c r="N48" s="1157"/>
      <c r="O48" s="1157"/>
      <c r="P48" s="1157"/>
      <c r="Q48" s="1157"/>
      <c r="R48" s="1157"/>
      <c r="S48" s="1157"/>
      <c r="T48" s="1157"/>
      <c r="U48" s="1389"/>
      <c r="V48" s="1389"/>
      <c r="W48" s="1389"/>
      <c r="X48" s="1267"/>
      <c r="Y48" s="1268"/>
      <c r="Z48" s="1267"/>
      <c r="AA48" s="1269"/>
    </row>
    <row r="49" spans="1:35" ht="15" customHeight="1">
      <c r="A49" s="602">
        <v>21011</v>
      </c>
      <c r="B49" s="603" t="s">
        <v>42</v>
      </c>
      <c r="C49" s="604">
        <v>2</v>
      </c>
      <c r="D49" s="605">
        <v>2</v>
      </c>
      <c r="E49" s="605"/>
      <c r="F49" s="605"/>
      <c r="G49" s="605">
        <f t="shared" si="8"/>
        <v>4</v>
      </c>
      <c r="H49" s="869">
        <v>5</v>
      </c>
      <c r="I49" s="1076"/>
      <c r="J49" s="922"/>
      <c r="K49" s="899"/>
      <c r="L49" s="922">
        <v>5</v>
      </c>
      <c r="M49" s="899"/>
      <c r="N49" s="922" t="s">
        <v>16</v>
      </c>
      <c r="O49" s="907"/>
      <c r="P49" s="595" t="s">
        <v>278</v>
      </c>
      <c r="Q49" s="596">
        <v>1</v>
      </c>
      <c r="R49" s="592" t="s">
        <v>121</v>
      </c>
      <c r="S49" s="1500"/>
      <c r="T49" s="1501"/>
      <c r="U49" s="380"/>
      <c r="V49" s="374"/>
      <c r="W49" s="392"/>
      <c r="X49" s="1250" t="str">
        <f>IF(COUNTIF(U49:W49,"&gt;=50")&gt;1,"FEHLER",IF(MAX(U49:W49)&gt;100,"FEHLER",IF(U49="","OFFEN",IF(MAX(U49:W49)&gt;=50,"BE",IF(MAX(U49:W49)&lt;50,"NB","OFFEN")))))</f>
        <v>OFFEN</v>
      </c>
      <c r="Y49" s="1274">
        <f>IF(U49="",0,(MAX(U49:W49)*Q49/100))</f>
        <v>0</v>
      </c>
      <c r="Z49" s="1252" t="str">
        <f>IF(X49="OFFEN","OFFEN",IF(X49="FEHLER","FEHLER",IF(X49="NB",5,ROUND(1+3/50*(100-(Y49*100)),1))))</f>
        <v>OFFEN</v>
      </c>
      <c r="AA49" s="1253">
        <f>IF(X49="BE",H49,0)</f>
        <v>0</v>
      </c>
      <c r="AC49" s="246">
        <f t="shared" si="1"/>
        <v>0</v>
      </c>
      <c r="AE49" s="1237">
        <f>IF(AC49=0,0,AC49/$AC$78)</f>
        <v>0</v>
      </c>
      <c r="AF49" s="1237">
        <f t="shared" si="3"/>
        <v>0</v>
      </c>
      <c r="AH49" s="246">
        <v>4</v>
      </c>
      <c r="AI49" s="246" t="str">
        <f>IF(AH49&lt;=$AC$3,"JA","NEIN")</f>
        <v>NEIN</v>
      </c>
    </row>
    <row r="50" spans="1:35" ht="15" customHeight="1">
      <c r="A50" s="706">
        <v>21021</v>
      </c>
      <c r="B50" s="714" t="s">
        <v>43</v>
      </c>
      <c r="C50" s="643">
        <v>2</v>
      </c>
      <c r="D50" s="644">
        <v>2</v>
      </c>
      <c r="E50" s="644"/>
      <c r="F50" s="644"/>
      <c r="G50" s="644">
        <f t="shared" si="8"/>
        <v>4</v>
      </c>
      <c r="H50" s="870">
        <v>5</v>
      </c>
      <c r="I50" s="1077"/>
      <c r="J50" s="937"/>
      <c r="K50" s="900"/>
      <c r="L50" s="937">
        <v>5</v>
      </c>
      <c r="M50" s="900"/>
      <c r="N50" s="937"/>
      <c r="O50" s="908"/>
      <c r="P50" s="680" t="s">
        <v>89</v>
      </c>
      <c r="Q50" s="681">
        <v>1</v>
      </c>
      <c r="R50" s="585" t="s">
        <v>131</v>
      </c>
      <c r="S50" s="1502"/>
      <c r="T50" s="1503"/>
      <c r="U50" s="384"/>
      <c r="V50" s="382"/>
      <c r="W50" s="560"/>
      <c r="X50" s="1254" t="str">
        <f>IF(COUNTIF(U50:W50,"&gt;=50")&gt;1,"FEHLER",IF(MAX(U50:W50)&gt;100,"FEHLER",IF(U50="","OFFEN",IF(MAX(U50:W50)&gt;=50,"BE",IF(MAX(U50:W50)&lt;50,"NB","OFFEN")))))</f>
        <v>OFFEN</v>
      </c>
      <c r="Y50" s="1275">
        <f>IF(U50="",0,(MAX(U50:W50)*Q50/100))</f>
        <v>0</v>
      </c>
      <c r="Z50" s="1256" t="str">
        <f>IF(X50="OFFEN","OFFEN",IF(X50="FEHLER","FEHLER",IF(X50="NB",5,ROUND(1+3/50*(100-(Y50*100)),1))))</f>
        <v>OFFEN</v>
      </c>
      <c r="AA50" s="1257">
        <f>IF(X50="BE",H50,0)</f>
        <v>0</v>
      </c>
      <c r="AC50" s="246">
        <f t="shared" si="1"/>
        <v>0</v>
      </c>
      <c r="AE50" s="1237">
        <f>IF(AC50=0,0,AC50/$AC$78)</f>
        <v>0</v>
      </c>
      <c r="AF50" s="1237">
        <f t="shared" si="3"/>
        <v>0</v>
      </c>
      <c r="AH50" s="246">
        <v>4</v>
      </c>
      <c r="AI50" s="246" t="str">
        <f>IF(AH50&lt;=$AC$3,"JA","NEIN")</f>
        <v>NEIN</v>
      </c>
    </row>
    <row r="51" spans="1:35" ht="15" customHeight="1">
      <c r="A51" s="606">
        <v>21031</v>
      </c>
      <c r="B51" s="720" t="s">
        <v>388</v>
      </c>
      <c r="C51" s="639">
        <v>2</v>
      </c>
      <c r="D51" s="607">
        <v>2</v>
      </c>
      <c r="E51" s="607"/>
      <c r="F51" s="607">
        <v>1</v>
      </c>
      <c r="G51" s="607">
        <f t="shared" si="8"/>
        <v>5</v>
      </c>
      <c r="H51" s="875">
        <v>5</v>
      </c>
      <c r="I51" s="1087"/>
      <c r="J51" s="944"/>
      <c r="K51" s="905"/>
      <c r="L51" s="944"/>
      <c r="M51" s="905"/>
      <c r="N51" s="936">
        <v>5</v>
      </c>
      <c r="O51" s="909"/>
      <c r="P51" s="658" t="s">
        <v>89</v>
      </c>
      <c r="Q51" s="659">
        <v>1</v>
      </c>
      <c r="R51" s="663" t="s">
        <v>122</v>
      </c>
      <c r="S51" s="1551"/>
      <c r="T51" s="1552"/>
      <c r="U51" s="386"/>
      <c r="V51" s="371"/>
      <c r="W51" s="1225"/>
      <c r="X51" s="1258" t="str">
        <f>IF(COUNTIF(U51:W51,"&gt;=50")&gt;1,"FEHLER",IF(MAX(U51:W51)&gt;100,"FEHLER",IF(U51="","OFFEN",IF(MAX(U51:W51)&gt;=50,"BE",IF(MAX(U51:W51)&lt;50,"NB","OFFEN")))))</f>
        <v>OFFEN</v>
      </c>
      <c r="Y51" s="1259">
        <f>IF(U51="",0,(MAX(U51:W51)*Q51/100))</f>
        <v>0</v>
      </c>
      <c r="Z51" s="1260" t="str">
        <f>IF(X51="OFFEN","OFFEN",IF(X51="FEHLER","FEHLER",IF(X51="NB",5,ROUND(1+3/50*(100-(Y51*100)),1))))</f>
        <v>OFFEN</v>
      </c>
      <c r="AA51" s="1261">
        <f>IF(X51="BE",H51,0)</f>
        <v>0</v>
      </c>
      <c r="AC51" s="246">
        <f t="shared" si="1"/>
        <v>0</v>
      </c>
      <c r="AE51" s="1237">
        <f>IF(AC51=0,0,AC51/$AC$78)</f>
        <v>0</v>
      </c>
      <c r="AF51" s="1237">
        <f t="shared" si="3"/>
        <v>0</v>
      </c>
      <c r="AH51" s="246">
        <v>6</v>
      </c>
      <c r="AI51" s="246" t="str">
        <f>IF(AH51&lt;=$AC$3,"JA","NEIN")</f>
        <v>NEIN</v>
      </c>
    </row>
    <row r="52" spans="1:35" ht="15" customHeight="1" thickBot="1">
      <c r="A52" s="707">
        <v>21041</v>
      </c>
      <c r="B52" s="705" t="s">
        <v>44</v>
      </c>
      <c r="C52" s="645"/>
      <c r="D52" s="646"/>
      <c r="E52" s="646">
        <v>5</v>
      </c>
      <c r="F52" s="646"/>
      <c r="G52" s="646">
        <f t="shared" si="8"/>
        <v>5</v>
      </c>
      <c r="H52" s="871">
        <v>6</v>
      </c>
      <c r="I52" s="1078"/>
      <c r="J52" s="926"/>
      <c r="K52" s="904"/>
      <c r="L52" s="926"/>
      <c r="M52" s="904"/>
      <c r="N52" s="926">
        <v>6</v>
      </c>
      <c r="O52" s="914"/>
      <c r="P52" s="690" t="s">
        <v>90</v>
      </c>
      <c r="Q52" s="691">
        <v>1</v>
      </c>
      <c r="R52" s="1461" t="s">
        <v>121</v>
      </c>
      <c r="S52" s="1498"/>
      <c r="T52" s="1499"/>
      <c r="U52" s="458"/>
      <c r="V52" s="425"/>
      <c r="W52" s="266"/>
      <c r="X52" s="1263" t="str">
        <f>IF(COUNTIF(U52:W52,"&gt;=50")&gt;1,"FEHLER",IF(MAX(U52:W52)&gt;100,"FEHLER",IF(U52="","OFFEN",IF(MAX(U52:W52)&gt;=50,"BE",IF(MAX(U52:W52)&lt;50,"NB","OFFEN")))))</f>
        <v>OFFEN</v>
      </c>
      <c r="Y52" s="1281">
        <f>IF(U52="",0,(MAX(U52:W52)*Q52/100))</f>
        <v>0</v>
      </c>
      <c r="Z52" s="1265" t="str">
        <f>IF(X52="OFFEN","OFFEN",IF(X52="FEHLER","FEHLER",IF(X52="NB",5,ROUND(1+3/50*(100-(Y52*100)),1))))</f>
        <v>OFFEN</v>
      </c>
      <c r="AA52" s="1266">
        <f>IF(X52="BE",H52,0)</f>
        <v>0</v>
      </c>
      <c r="AC52" s="246">
        <f t="shared" si="1"/>
        <v>0</v>
      </c>
      <c r="AE52" s="1237">
        <f>IF(AC52=0,0,AC52/$AC$78)</f>
        <v>0</v>
      </c>
      <c r="AF52" s="1237">
        <f t="shared" si="3"/>
        <v>0</v>
      </c>
      <c r="AH52" s="246">
        <v>6</v>
      </c>
      <c r="AI52" s="246" t="str">
        <f>IF(AH52&lt;=$AC$3,"JA","NEIN")</f>
        <v>NEIN</v>
      </c>
    </row>
    <row r="53" spans="1:35" ht="17.100000000000001" customHeight="1" thickBot="1">
      <c r="A53" s="162">
        <v>2200</v>
      </c>
      <c r="B53" s="1157" t="s">
        <v>275</v>
      </c>
      <c r="C53" s="1157"/>
      <c r="D53" s="1157"/>
      <c r="E53" s="1157"/>
      <c r="F53" s="1157"/>
      <c r="G53" s="1157"/>
      <c r="H53" s="1157"/>
      <c r="I53" s="1157"/>
      <c r="J53" s="1157"/>
      <c r="K53" s="1157"/>
      <c r="L53" s="1157"/>
      <c r="M53" s="1157"/>
      <c r="N53" s="1157"/>
      <c r="O53" s="1157"/>
      <c r="P53" s="1157"/>
      <c r="Q53" s="1157"/>
      <c r="R53" s="1157"/>
      <c r="S53" s="1157"/>
      <c r="T53" s="1157"/>
      <c r="U53" s="1389"/>
      <c r="V53" s="1389"/>
      <c r="W53" s="1389"/>
      <c r="X53" s="1267"/>
      <c r="Y53" s="1268"/>
      <c r="Z53" s="1267"/>
      <c r="AA53" s="1269"/>
    </row>
    <row r="54" spans="1:35" ht="15" customHeight="1">
      <c r="A54" s="710">
        <v>22011</v>
      </c>
      <c r="B54" s="1524" t="s">
        <v>86</v>
      </c>
      <c r="C54" s="1538">
        <v>3</v>
      </c>
      <c r="D54" s="1537">
        <v>1</v>
      </c>
      <c r="E54" s="1537">
        <v>1</v>
      </c>
      <c r="F54" s="629"/>
      <c r="G54" s="1537">
        <f t="shared" si="8"/>
        <v>5</v>
      </c>
      <c r="H54" s="1544">
        <v>5</v>
      </c>
      <c r="I54" s="1089"/>
      <c r="J54" s="947"/>
      <c r="K54" s="1546">
        <v>5</v>
      </c>
      <c r="L54" s="947"/>
      <c r="M54" s="915"/>
      <c r="N54" s="940"/>
      <c r="O54" s="898"/>
      <c r="P54" s="678" t="s">
        <v>89</v>
      </c>
      <c r="Q54" s="547">
        <v>0.8</v>
      </c>
      <c r="R54" s="1485" t="s">
        <v>121</v>
      </c>
      <c r="S54" s="1551"/>
      <c r="T54" s="1552"/>
      <c r="U54" s="535"/>
      <c r="V54" s="213"/>
      <c r="W54" s="1227"/>
      <c r="X54" s="1532" t="str">
        <f>IF(OR(COUNTIF(U54:W54,"&gt;=50")&gt;1,COUNTIF(U55:W55,"&gt;=50")&gt;1),"FEHLER",IF(OR(MAX(U54:W54)&gt;100,MAX(U55:W55)&gt;100),"FEHLER",IF(OR(U54="",U55=""),"OFFEN",IF(AND(MAX(U54:W54)&gt;=50,MAX(U55:W55)&gt;=50),"BE",IF(OR(MAX(U54:W54)&lt;50,MAX(U55:W55)&lt;50),"NB","OFFEN")))))</f>
        <v>OFFEN</v>
      </c>
      <c r="Y54" s="1534">
        <f>ROUNDUP(AG54,2)</f>
        <v>0</v>
      </c>
      <c r="Z54" s="1643" t="str">
        <f>IF(X54="OFFEN","OFFEN",IF(X54="FEHLER","FEHLER",IF(X54="NB",5,ROUND(1+3/50*(100-(Y54*100)),1))))</f>
        <v>OFFEN</v>
      </c>
      <c r="AA54" s="1483">
        <f>IF(X54="BE",H54,0)</f>
        <v>0</v>
      </c>
      <c r="AC54" s="246">
        <f t="shared" si="1"/>
        <v>0</v>
      </c>
      <c r="AE54" s="1237">
        <f>IF(AC54=0,0,AC54/$AC$78)</f>
        <v>0</v>
      </c>
      <c r="AF54" s="1237">
        <f>IF(AC54=0,0,(Y54*100)*AE54)</f>
        <v>0</v>
      </c>
      <c r="AG54" s="246">
        <f>IF(U54="",0,(MAX(U54:W54)*Q54/100))+IF(U55="",0,(MAX(U55:W55)*Q55/100))</f>
        <v>0</v>
      </c>
      <c r="AH54" s="246">
        <v>3</v>
      </c>
      <c r="AI54" s="246" t="str">
        <f>IF(AH54&lt;=$AC$3,"JA","NEIN")</f>
        <v>NEIN</v>
      </c>
    </row>
    <row r="55" spans="1:35" ht="15" customHeight="1" thickBot="1">
      <c r="A55" s="612">
        <v>22012</v>
      </c>
      <c r="B55" s="1536"/>
      <c r="C55" s="1539"/>
      <c r="D55" s="1528"/>
      <c r="E55" s="1528"/>
      <c r="F55" s="628"/>
      <c r="G55" s="1528"/>
      <c r="H55" s="1545"/>
      <c r="I55" s="1090"/>
      <c r="J55" s="948"/>
      <c r="K55" s="1547"/>
      <c r="L55" s="948"/>
      <c r="M55" s="897"/>
      <c r="N55" s="941"/>
      <c r="O55" s="916"/>
      <c r="P55" s="558" t="s">
        <v>90</v>
      </c>
      <c r="Q55" s="559">
        <v>0.2</v>
      </c>
      <c r="R55" s="1487"/>
      <c r="S55" s="1549"/>
      <c r="T55" s="1550"/>
      <c r="U55" s="1246"/>
      <c r="V55" s="1249"/>
      <c r="W55" s="1248"/>
      <c r="X55" s="1533"/>
      <c r="Y55" s="1535"/>
      <c r="Z55" s="1642"/>
      <c r="AA55" s="1497"/>
      <c r="AC55" s="246">
        <f t="shared" si="1"/>
        <v>0</v>
      </c>
      <c r="AI55" s="246" t="str">
        <f>AI54</f>
        <v>NEIN</v>
      </c>
    </row>
    <row r="56" spans="1:35" ht="17.100000000000001" customHeight="1" thickBot="1">
      <c r="A56" s="162">
        <v>2300</v>
      </c>
      <c r="B56" s="1157" t="s">
        <v>68</v>
      </c>
      <c r="C56" s="1157"/>
      <c r="D56" s="1157"/>
      <c r="E56" s="1157"/>
      <c r="F56" s="1157"/>
      <c r="G56" s="1157"/>
      <c r="H56" s="1157"/>
      <c r="I56" s="1157"/>
      <c r="J56" s="1157"/>
      <c r="K56" s="1157"/>
      <c r="L56" s="1157"/>
      <c r="M56" s="1157"/>
      <c r="N56" s="1157"/>
      <c r="O56" s="1157"/>
      <c r="P56" s="1157"/>
      <c r="Q56" s="1157"/>
      <c r="R56" s="1157"/>
      <c r="S56" s="1157"/>
      <c r="T56" s="1157"/>
      <c r="U56" s="1389"/>
      <c r="V56" s="1389"/>
      <c r="W56" s="1389"/>
      <c r="X56" s="1267"/>
      <c r="Y56" s="1268"/>
      <c r="Z56" s="1267"/>
      <c r="AA56" s="1269"/>
    </row>
    <row r="57" spans="1:35" ht="15" customHeight="1">
      <c r="A57" s="710">
        <v>23021</v>
      </c>
      <c r="B57" s="1524" t="s">
        <v>69</v>
      </c>
      <c r="C57" s="1619">
        <v>2</v>
      </c>
      <c r="D57" s="1537">
        <v>2</v>
      </c>
      <c r="E57" s="1537">
        <v>1</v>
      </c>
      <c r="F57" s="629"/>
      <c r="G57" s="1537">
        <f t="shared" si="8"/>
        <v>5</v>
      </c>
      <c r="H57" s="1544">
        <v>6</v>
      </c>
      <c r="I57" s="1089"/>
      <c r="J57" s="947"/>
      <c r="K57" s="917"/>
      <c r="L57" s="947"/>
      <c r="M57" s="917"/>
      <c r="N57" s="1611">
        <v>6</v>
      </c>
      <c r="O57" s="919"/>
      <c r="P57" s="546" t="s">
        <v>89</v>
      </c>
      <c r="Q57" s="547">
        <v>0.75</v>
      </c>
      <c r="R57" s="1485" t="s">
        <v>121</v>
      </c>
      <c r="S57" s="1551"/>
      <c r="T57" s="1552"/>
      <c r="U57" s="535"/>
      <c r="V57" s="213"/>
      <c r="W57" s="594"/>
      <c r="X57" s="1532" t="str">
        <f>IF(OR(COUNTIF(U57:W57,"&gt;=50")&gt;1,COUNTIF(U58:W58,"&gt;=50")&gt;1),"FEHLER",IF(OR(MAX(U57:W57)&gt;100,MAX(U58:W58)&gt;100),"FEHLER",IF(OR(U57="",U58=""),"OFFEN",IF(AND(MAX(U57:W57)&gt;=50,MAX(U58:W58)&gt;=50),"BE",IF(OR(MAX(U57:W57)&lt;50,MAX(U58:W58)&lt;50),"NB","OFFEN")))))</f>
        <v>OFFEN</v>
      </c>
      <c r="Y57" s="1534">
        <f>ROUNDUP(AG57,2)</f>
        <v>0</v>
      </c>
      <c r="Z57" s="1643" t="str">
        <f>IF(X57="OFFEN","OFFEN",IF(X57="FEHLER","FEHLER",IF(X57="NB",5,ROUND(1+3/50*(100-(Y57*100)),1))))</f>
        <v>OFFEN</v>
      </c>
      <c r="AA57" s="1483">
        <f>IF(X57="BE",H57,0)</f>
        <v>0</v>
      </c>
      <c r="AC57" s="246">
        <f t="shared" si="1"/>
        <v>0</v>
      </c>
      <c r="AE57" s="1237">
        <f>IF(AC57=0,0,AC57/$AC$78)</f>
        <v>0</v>
      </c>
      <c r="AF57" s="1237">
        <f>IF(AC57=0,0,(Y57*100)*AE57)</f>
        <v>0</v>
      </c>
      <c r="AG57" s="246">
        <f>IF(U57="",0,(MAX(U57:W57)*Q57/100))+IF(U58="",0,(MAX(U58:W58)*Q58/100))</f>
        <v>0</v>
      </c>
      <c r="AH57" s="246">
        <v>6</v>
      </c>
      <c r="AI57" s="246" t="str">
        <f>IF(AH57&lt;=$AC$3,"JA","NEIN")</f>
        <v>NEIN</v>
      </c>
    </row>
    <row r="58" spans="1:35" ht="15" customHeight="1">
      <c r="A58" s="608">
        <v>23022</v>
      </c>
      <c r="B58" s="1525"/>
      <c r="C58" s="1620"/>
      <c r="D58" s="1609"/>
      <c r="E58" s="1609"/>
      <c r="F58" s="609"/>
      <c r="G58" s="1609"/>
      <c r="H58" s="1610"/>
      <c r="I58" s="1088"/>
      <c r="J58" s="925"/>
      <c r="K58" s="906"/>
      <c r="L58" s="925"/>
      <c r="M58" s="906"/>
      <c r="N58" s="1612"/>
      <c r="O58" s="910"/>
      <c r="P58" s="548" t="s">
        <v>90</v>
      </c>
      <c r="Q58" s="549">
        <v>0.25</v>
      </c>
      <c r="R58" s="1486"/>
      <c r="S58" s="1549"/>
      <c r="T58" s="1550"/>
      <c r="U58" s="1240"/>
      <c r="V58" s="1241"/>
      <c r="W58" s="1242"/>
      <c r="X58" s="1587"/>
      <c r="Y58" s="1614"/>
      <c r="Z58" s="1631"/>
      <c r="AA58" s="1484"/>
      <c r="AC58" s="246">
        <f t="shared" si="1"/>
        <v>0</v>
      </c>
      <c r="AI58" s="246" t="str">
        <f>AI57</f>
        <v>NEIN</v>
      </c>
    </row>
    <row r="59" spans="1:35" ht="15" customHeight="1">
      <c r="A59" s="613">
        <v>23031</v>
      </c>
      <c r="B59" s="1540" t="s">
        <v>70</v>
      </c>
      <c r="C59" s="655">
        <v>2</v>
      </c>
      <c r="D59" s="614"/>
      <c r="E59" s="614">
        <v>1</v>
      </c>
      <c r="F59" s="614"/>
      <c r="G59" s="614">
        <f t="shared" si="8"/>
        <v>3</v>
      </c>
      <c r="H59" s="1530">
        <v>6</v>
      </c>
      <c r="I59" s="1079"/>
      <c r="J59" s="945"/>
      <c r="K59" s="901"/>
      <c r="L59" s="945"/>
      <c r="M59" s="901"/>
      <c r="N59" s="1606">
        <v>6</v>
      </c>
      <c r="O59" s="911"/>
      <c r="P59" s="597" t="s">
        <v>89</v>
      </c>
      <c r="Q59" s="598">
        <v>0.5</v>
      </c>
      <c r="R59" s="1506" t="s">
        <v>121</v>
      </c>
      <c r="S59" s="1553"/>
      <c r="T59" s="1554"/>
      <c r="U59" s="403"/>
      <c r="V59" s="399"/>
      <c r="W59" s="590"/>
      <c r="X59" s="1634" t="str">
        <f>IF(OR(COUNTIF(U59:W59,"&gt;=50")&gt;1,COUNTIF(U60:W60,"&gt;=50")&gt;1),"FEHLER",IF(OR(MAX(U59:W59)&gt;100,MAX(U60:W60)&gt;100),"FEHLER",IF(OR(U59="",U60=""),"OFFEN",IF(AND(MAX(U59:W59)&gt;=50,MAX(U60:W60)&gt;=50),"BE",IF(OR(MAX(U59:W59)&lt;50,MAX(U60:W60)&lt;50),"NB","OFFEN")))))</f>
        <v>OFFEN</v>
      </c>
      <c r="Y59" s="1621">
        <f>ROUNDUP(AG59,2)</f>
        <v>0</v>
      </c>
      <c r="Z59" s="1633" t="str">
        <f>IF(X59="OFFEN","OFFEN",IF(X59="FEHLER","FEHLER",IF(X59="NB",5,ROUND(1+3/50*(100-(Y59*100)),1))))</f>
        <v>OFFEN</v>
      </c>
      <c r="AA59" s="1496">
        <f>IF(X59="BE",H59,0)</f>
        <v>0</v>
      </c>
      <c r="AC59" s="246">
        <f t="shared" si="1"/>
        <v>0</v>
      </c>
      <c r="AE59" s="1237">
        <f>IF(AC59=0,0,AC59/$AC$78)</f>
        <v>0</v>
      </c>
      <c r="AF59" s="1237">
        <f>IF(AC59=0,0,(Y59*100)*AE59)</f>
        <v>0</v>
      </c>
      <c r="AG59" s="246">
        <f>IF(U59="",0,(MAX(U59:W59)*Q59/100))+IF(U60="",0,(MAX(U60:W60)*Q60/100))</f>
        <v>0</v>
      </c>
      <c r="AH59" s="246">
        <v>6</v>
      </c>
      <c r="AI59" s="246" t="str">
        <f>IF(AH59&lt;=$AC$3,"JA","NEIN")</f>
        <v>NEIN</v>
      </c>
    </row>
    <row r="60" spans="1:35" ht="15" customHeight="1">
      <c r="A60" s="615">
        <v>23032</v>
      </c>
      <c r="B60" s="1540"/>
      <c r="C60" s="648">
        <v>2</v>
      </c>
      <c r="D60" s="616"/>
      <c r="E60" s="616"/>
      <c r="F60" s="616"/>
      <c r="G60" s="616">
        <f t="shared" si="8"/>
        <v>2</v>
      </c>
      <c r="H60" s="1530"/>
      <c r="I60" s="1080"/>
      <c r="J60" s="946"/>
      <c r="K60" s="902"/>
      <c r="L60" s="946"/>
      <c r="M60" s="902"/>
      <c r="N60" s="1606"/>
      <c r="O60" s="912"/>
      <c r="P60" s="599" t="s">
        <v>90</v>
      </c>
      <c r="Q60" s="600">
        <v>0.5</v>
      </c>
      <c r="R60" s="1507"/>
      <c r="S60" s="1555"/>
      <c r="T60" s="1556"/>
      <c r="U60" s="1243"/>
      <c r="V60" s="1244"/>
      <c r="W60" s="1245"/>
      <c r="X60" s="1634"/>
      <c r="Y60" s="1621"/>
      <c r="Z60" s="1633"/>
      <c r="AA60" s="1496"/>
      <c r="AC60" s="246">
        <f t="shared" si="1"/>
        <v>0</v>
      </c>
      <c r="AI60" s="246" t="str">
        <f>AI59</f>
        <v>NEIN</v>
      </c>
    </row>
    <row r="61" spans="1:35" ht="15" customHeight="1">
      <c r="A61" s="606">
        <v>23041</v>
      </c>
      <c r="B61" s="1526" t="s">
        <v>71</v>
      </c>
      <c r="C61" s="1617">
        <v>2</v>
      </c>
      <c r="D61" s="1527">
        <v>1</v>
      </c>
      <c r="E61" s="1527">
        <v>3</v>
      </c>
      <c r="F61" s="607"/>
      <c r="G61" s="1527">
        <v>6</v>
      </c>
      <c r="H61" s="1548">
        <v>7</v>
      </c>
      <c r="I61" s="1087"/>
      <c r="J61" s="944"/>
      <c r="K61" s="905"/>
      <c r="L61" s="1522">
        <v>7</v>
      </c>
      <c r="M61" s="905"/>
      <c r="N61" s="944"/>
      <c r="O61" s="909"/>
      <c r="P61" s="556" t="s">
        <v>89</v>
      </c>
      <c r="Q61" s="557">
        <v>0.5</v>
      </c>
      <c r="R61" s="1508" t="s">
        <v>121</v>
      </c>
      <c r="S61" s="1551"/>
      <c r="T61" s="1552"/>
      <c r="U61" s="386"/>
      <c r="V61" s="371"/>
      <c r="W61" s="393"/>
      <c r="X61" s="1587" t="str">
        <f>IF(OR(COUNTIF(U61:W61,"&gt;=50")&gt;1,COUNTIF(U62:W62,"&gt;=50")&gt;1),"FEHLER",IF(OR(MAX(U61:W61)&gt;100,MAX(U62:W62)&gt;100),"FEHLER",IF(OR(U61="",U62=""),"OFFEN",IF(AND(MAX(U61:W61)&gt;=50,MAX(U62:W62)&gt;=50),"BE",IF(OR(MAX(U61:W61)&lt;50,MAX(U62:W62)&lt;50),"NB","OFFEN")))))</f>
        <v>OFFEN</v>
      </c>
      <c r="Y61" s="1614">
        <f>ROUNDUP(AG61,2)</f>
        <v>0</v>
      </c>
      <c r="Z61" s="1631" t="str">
        <f>IF(X61="OFFEN","OFFEN",IF(X61="FEHLER","FEHLER",IF(X61="NB",5,ROUND(1+3/50*(100-(Y61*100)),1))))</f>
        <v>OFFEN</v>
      </c>
      <c r="AA61" s="1484">
        <f>IF(X61="BE",H61,0)</f>
        <v>0</v>
      </c>
      <c r="AC61" s="246">
        <f t="shared" si="1"/>
        <v>0</v>
      </c>
      <c r="AE61" s="1237">
        <f>IF(AC61=0,0,AC61/$AC$78)</f>
        <v>0</v>
      </c>
      <c r="AF61" s="1237">
        <f>IF(AC61=0,0,(Y61*100)*AE61)</f>
        <v>0</v>
      </c>
      <c r="AG61" s="246">
        <f>IF(U61="",0,(MAX(U61:W61)*Q61/100))+IF(U62="",0,(MAX(U62:W62)*Q62/100))</f>
        <v>0</v>
      </c>
      <c r="AH61" s="246">
        <v>4</v>
      </c>
      <c r="AI61" s="246" t="str">
        <f>IF(AH61&lt;=$AC$3,"JA","NEIN")</f>
        <v>NEIN</v>
      </c>
    </row>
    <row r="62" spans="1:35" ht="15" customHeight="1" thickBot="1">
      <c r="A62" s="612">
        <v>23042</v>
      </c>
      <c r="B62" s="1536"/>
      <c r="C62" s="1618"/>
      <c r="D62" s="1528"/>
      <c r="E62" s="1528"/>
      <c r="F62" s="628"/>
      <c r="G62" s="1528"/>
      <c r="H62" s="1545"/>
      <c r="I62" s="1090"/>
      <c r="J62" s="948"/>
      <c r="K62" s="918"/>
      <c r="L62" s="1523"/>
      <c r="M62" s="918"/>
      <c r="N62" s="948"/>
      <c r="O62" s="920"/>
      <c r="P62" s="558" t="s">
        <v>90</v>
      </c>
      <c r="Q62" s="559">
        <v>0.5</v>
      </c>
      <c r="R62" s="1487"/>
      <c r="S62" s="1549"/>
      <c r="T62" s="1550"/>
      <c r="U62" s="1246"/>
      <c r="V62" s="1247"/>
      <c r="W62" s="1248"/>
      <c r="X62" s="1533"/>
      <c r="Y62" s="1535"/>
      <c r="Z62" s="1642"/>
      <c r="AA62" s="1497"/>
      <c r="AC62" s="246">
        <f t="shared" si="1"/>
        <v>0</v>
      </c>
      <c r="AI62" s="246" t="str">
        <f>AI61</f>
        <v>NEIN</v>
      </c>
    </row>
    <row r="63" spans="1:35" ht="17.100000000000001" customHeight="1" thickBot="1">
      <c r="A63" s="162">
        <v>3000</v>
      </c>
      <c r="B63" s="1157" t="s">
        <v>72</v>
      </c>
      <c r="C63" s="1157"/>
      <c r="D63" s="1157"/>
      <c r="E63" s="1157"/>
      <c r="F63" s="1157"/>
      <c r="G63" s="1157"/>
      <c r="H63" s="1157"/>
      <c r="I63" s="1157"/>
      <c r="J63" s="1157"/>
      <c r="K63" s="1157"/>
      <c r="L63" s="1157"/>
      <c r="M63" s="1157"/>
      <c r="N63" s="1157"/>
      <c r="O63" s="1157"/>
      <c r="P63" s="1157"/>
      <c r="Q63" s="1157"/>
      <c r="R63" s="1157"/>
      <c r="S63" s="1157"/>
      <c r="T63" s="1157"/>
      <c r="U63" s="1389"/>
      <c r="V63" s="1389"/>
      <c r="W63" s="1389"/>
      <c r="X63" s="1267"/>
      <c r="Y63" s="1268"/>
      <c r="Z63" s="1267"/>
      <c r="AA63" s="1269"/>
    </row>
    <row r="64" spans="1:35" ht="15" customHeight="1">
      <c r="A64" s="602">
        <v>30011</v>
      </c>
      <c r="B64" s="603" t="s">
        <v>73</v>
      </c>
      <c r="C64" s="632">
        <v>2</v>
      </c>
      <c r="D64" s="605">
        <v>2</v>
      </c>
      <c r="E64" s="605"/>
      <c r="F64" s="605"/>
      <c r="G64" s="605">
        <f t="shared" si="8"/>
        <v>4</v>
      </c>
      <c r="H64" s="869">
        <v>4</v>
      </c>
      <c r="I64" s="1076"/>
      <c r="J64" s="922"/>
      <c r="K64" s="899"/>
      <c r="L64" s="922">
        <v>4</v>
      </c>
      <c r="M64" s="899"/>
      <c r="N64" s="922"/>
      <c r="O64" s="907"/>
      <c r="P64" s="595" t="s">
        <v>89</v>
      </c>
      <c r="Q64" s="596">
        <v>1</v>
      </c>
      <c r="R64" s="592" t="s">
        <v>121</v>
      </c>
      <c r="S64" s="1500"/>
      <c r="T64" s="1501"/>
      <c r="U64" s="380"/>
      <c r="V64" s="374"/>
      <c r="W64" s="392"/>
      <c r="X64" s="1250" t="str">
        <f>IF(COUNTIF(U64:W64,"&gt;=50")&gt;1,"FEHLER",IF(MAX(U64:W64)&gt;100,"FEHLER",IF(U64="","OFFEN",IF(MAX(U64:W64)&gt;=50,"BE",IF(MAX(U64:W64)&lt;50,"NB","OFFEN")))))</f>
        <v>OFFEN</v>
      </c>
      <c r="Y64" s="1274">
        <f>IF(U64="",0,(MAX(U64:W64)*Q64/100))</f>
        <v>0</v>
      </c>
      <c r="Z64" s="1252" t="str">
        <f>IF(X64="OFFEN","OFFEN",IF(X64="FEHLER","FEHLER",IF(X64="NB",5,ROUND(1+3/50*(100-(Y64*100)),1))))</f>
        <v>OFFEN</v>
      </c>
      <c r="AA64" s="1253">
        <f>IF(X64="BE",H64,0)</f>
        <v>0</v>
      </c>
      <c r="AC64" s="246">
        <f t="shared" si="1"/>
        <v>0</v>
      </c>
      <c r="AE64" s="1237">
        <f>IF(AC64=0,0,AC64/$AC$78)</f>
        <v>0</v>
      </c>
      <c r="AF64" s="1237">
        <f t="shared" si="3"/>
        <v>0</v>
      </c>
      <c r="AH64" s="246">
        <v>4</v>
      </c>
      <c r="AI64" s="246" t="str">
        <f>IF(AH64&lt;=$AC$3,"JA","NEIN")</f>
        <v>NEIN</v>
      </c>
    </row>
    <row r="65" spans="1:35" ht="15" customHeight="1" thickBot="1">
      <c r="A65" s="707">
        <v>30111</v>
      </c>
      <c r="B65" s="705" t="s">
        <v>74</v>
      </c>
      <c r="C65" s="649"/>
      <c r="D65" s="646"/>
      <c r="E65" s="646"/>
      <c r="F65" s="646">
        <v>3</v>
      </c>
      <c r="G65" s="646">
        <v>3</v>
      </c>
      <c r="H65" s="871">
        <v>6</v>
      </c>
      <c r="I65" s="1078"/>
      <c r="J65" s="926"/>
      <c r="K65" s="904"/>
      <c r="L65" s="926"/>
      <c r="M65" s="904"/>
      <c r="N65" s="926">
        <v>6</v>
      </c>
      <c r="O65" s="914"/>
      <c r="P65" s="690" t="s">
        <v>90</v>
      </c>
      <c r="Q65" s="691">
        <v>1</v>
      </c>
      <c r="R65" s="586" t="s">
        <v>121</v>
      </c>
      <c r="S65" s="1498"/>
      <c r="T65" s="1499"/>
      <c r="U65" s="458"/>
      <c r="V65" s="425"/>
      <c r="W65" s="266"/>
      <c r="X65" s="1263" t="str">
        <f>IF(COUNTIF(U65:W65,"&gt;=50")&gt;1,"FEHLER",IF(MAX(U65:W65)&gt;100,"FEHLER",IF(U65="","OFFEN",IF(MAX(U65:W65)&gt;=50,"BE",IF(MAX(U65:W65)&lt;50,"NB","OFFEN")))))</f>
        <v>OFFEN</v>
      </c>
      <c r="Y65" s="1281">
        <f>IF(U65="",0,(MAX(U65:W65)*Q65/100))</f>
        <v>0</v>
      </c>
      <c r="Z65" s="1265" t="str">
        <f>IF(X65="OFFEN","OFFEN",IF(X65="FEHLER","FEHLER",IF(X65="NB",5,ROUND(1+3/50*(100-(Y65*100)),1))))</f>
        <v>OFFEN</v>
      </c>
      <c r="AA65" s="1266">
        <f>IF(X65="BE",H65,0)</f>
        <v>0</v>
      </c>
      <c r="AC65" s="246">
        <f t="shared" si="1"/>
        <v>0</v>
      </c>
      <c r="AE65" s="1237">
        <f>IF(AC65=0,0,AC65/$AC$78)</f>
        <v>0</v>
      </c>
      <c r="AF65" s="1237">
        <f t="shared" si="3"/>
        <v>0</v>
      </c>
      <c r="AH65" s="246">
        <v>6</v>
      </c>
      <c r="AI65" s="246" t="str">
        <f>IF(AH65&lt;=$AC$3,"JA","NEIN")</f>
        <v>NEIN</v>
      </c>
    </row>
    <row r="66" spans="1:35" ht="17.100000000000001" customHeight="1" thickBot="1">
      <c r="A66" s="162">
        <v>3500</v>
      </c>
      <c r="B66" s="1157" t="s">
        <v>79</v>
      </c>
      <c r="C66" s="1157"/>
      <c r="D66" s="1157"/>
      <c r="E66" s="1157"/>
      <c r="F66" s="1157"/>
      <c r="G66" s="1157"/>
      <c r="H66" s="1157"/>
      <c r="I66" s="1157"/>
      <c r="J66" s="1157"/>
      <c r="K66" s="1157"/>
      <c r="L66" s="1157"/>
      <c r="M66" s="1157"/>
      <c r="N66" s="1157"/>
      <c r="O66" s="1157"/>
      <c r="P66" s="1157"/>
      <c r="Q66" s="1157"/>
      <c r="R66" s="1157"/>
      <c r="S66" s="1157"/>
      <c r="T66" s="1157"/>
      <c r="U66" s="1389"/>
      <c r="V66" s="1389"/>
      <c r="W66" s="1389"/>
      <c r="X66" s="1267"/>
      <c r="Y66" s="1268"/>
      <c r="Z66" s="1267"/>
      <c r="AA66" s="1269"/>
    </row>
    <row r="67" spans="1:35" ht="15" customHeight="1">
      <c r="A67" s="710">
        <v>35011</v>
      </c>
      <c r="B67" s="702" t="s">
        <v>270</v>
      </c>
      <c r="C67" s="637"/>
      <c r="D67" s="635"/>
      <c r="E67" s="635"/>
      <c r="F67" s="635"/>
      <c r="G67" s="635"/>
      <c r="H67" s="713">
        <v>28</v>
      </c>
      <c r="I67" s="1089"/>
      <c r="J67" s="947"/>
      <c r="K67" s="917"/>
      <c r="L67" s="947"/>
      <c r="M67" s="947">
        <v>28</v>
      </c>
      <c r="N67" s="947"/>
      <c r="O67" s="957"/>
      <c r="P67" s="1613" t="s">
        <v>123</v>
      </c>
      <c r="Q67" s="1613"/>
      <c r="R67" s="679" t="s">
        <v>122</v>
      </c>
      <c r="S67" s="1509"/>
      <c r="T67" s="1510"/>
      <c r="U67" s="1541" t="s">
        <v>274</v>
      </c>
      <c r="V67" s="1542"/>
      <c r="W67" s="1543"/>
      <c r="X67" s="1250" t="str">
        <f>IF(U67="OFFEN","OFFEN","BE")</f>
        <v>OFFEN</v>
      </c>
      <c r="Y67" s="1282" t="str">
        <f>IF(X67="OFFEN","OFFEN","unbewertet")</f>
        <v>OFFEN</v>
      </c>
      <c r="Z67" s="1283" t="str">
        <f>IF(X67="OFFEN","OFFEN","(keine Note)")</f>
        <v>OFFEN</v>
      </c>
      <c r="AA67" s="1253">
        <f>IF(X67="BE",28,0)</f>
        <v>0</v>
      </c>
      <c r="AC67" s="246">
        <v>0</v>
      </c>
      <c r="AH67" s="246">
        <v>5</v>
      </c>
      <c r="AI67" s="246" t="str">
        <f>IF(AH67&lt;=$AC$3,"JA","NEIN")</f>
        <v>NEIN</v>
      </c>
    </row>
    <row r="68" spans="1:35" ht="15" customHeight="1" thickBot="1">
      <c r="A68" s="707">
        <v>35021</v>
      </c>
      <c r="B68" s="705" t="s">
        <v>271</v>
      </c>
      <c r="C68" s="656"/>
      <c r="D68" s="651"/>
      <c r="E68" s="651"/>
      <c r="F68" s="651"/>
      <c r="G68" s="651"/>
      <c r="H68" s="871">
        <v>2</v>
      </c>
      <c r="I68" s="1078"/>
      <c r="J68" s="926"/>
      <c r="K68" s="904"/>
      <c r="L68" s="926"/>
      <c r="M68" s="926">
        <v>2</v>
      </c>
      <c r="N68" s="926"/>
      <c r="O68" s="921"/>
      <c r="P68" s="687" t="s">
        <v>91</v>
      </c>
      <c r="Q68" s="692">
        <v>1</v>
      </c>
      <c r="R68" s="693" t="s">
        <v>122</v>
      </c>
      <c r="S68" s="1498"/>
      <c r="T68" s="1499"/>
      <c r="U68" s="458"/>
      <c r="V68" s="425"/>
      <c r="W68" s="266"/>
      <c r="X68" s="1263" t="str">
        <f>IF(COUNTIF(U68:W68,"&gt;=50")&gt;1,"FEHLER",IF(MAX(U68:W68)&gt;100,"FEHLER",IF(U68="","OFFEN",IF(MAX(U68:W68)&gt;=50,"BE",IF(MAX(U68:W68)&lt;50,"NB","OFFEN")))))</f>
        <v>OFFEN</v>
      </c>
      <c r="Y68" s="1284">
        <f>IF(U68="",0,(MAX(U68:W68)*Q68/100))</f>
        <v>0</v>
      </c>
      <c r="Z68" s="1265" t="str">
        <f>IF(X68="OFFEN","OFFEN",IF(X68="FEHLER","FEHLER",IF(X68="NB",5,ROUND(1+3/50*(100-(Y68*100)),1))))</f>
        <v>OFFEN</v>
      </c>
      <c r="AA68" s="1266">
        <f>IF(X68="BE",H68,0)</f>
        <v>0</v>
      </c>
      <c r="AC68" s="246">
        <f t="shared" si="1"/>
        <v>0</v>
      </c>
      <c r="AE68" s="1237">
        <f>IF(AC68=0,0,AC68/$AC$78)</f>
        <v>0</v>
      </c>
      <c r="AF68" s="1237">
        <f t="shared" si="3"/>
        <v>0</v>
      </c>
      <c r="AH68" s="246">
        <v>5</v>
      </c>
      <c r="AI68" s="246" t="str">
        <f>IF(AH68&lt;=$AC$3,"JA","NEIN")</f>
        <v>NEIN</v>
      </c>
    </row>
    <row r="69" spans="1:35" ht="17.100000000000001" customHeight="1" thickBot="1">
      <c r="A69" s="712">
        <v>6000</v>
      </c>
      <c r="B69" s="1222" t="s">
        <v>127</v>
      </c>
      <c r="C69" s="1222"/>
      <c r="D69" s="1222"/>
      <c r="E69" s="1222"/>
      <c r="F69" s="1222"/>
      <c r="G69" s="1222"/>
      <c r="H69" s="1222"/>
      <c r="I69" s="1222"/>
      <c r="J69" s="1222"/>
      <c r="K69" s="1222"/>
      <c r="L69" s="1222"/>
      <c r="M69" s="1222"/>
      <c r="N69" s="1222"/>
      <c r="O69" s="1222"/>
      <c r="P69" s="1222"/>
      <c r="Q69" s="1222"/>
      <c r="R69" s="1222"/>
      <c r="S69" s="1222"/>
      <c r="T69" s="1222"/>
      <c r="U69" s="1395"/>
      <c r="V69" s="1395"/>
      <c r="W69" s="1395"/>
      <c r="X69" s="1267"/>
      <c r="Y69" s="1268"/>
      <c r="Z69" s="1267"/>
      <c r="AA69" s="1269"/>
    </row>
    <row r="70" spans="1:35" ht="15" customHeight="1">
      <c r="A70" s="602">
        <v>60000</v>
      </c>
      <c r="B70" s="603" t="s">
        <v>80</v>
      </c>
      <c r="C70" s="631">
        <v>2</v>
      </c>
      <c r="D70" s="609">
        <v>2</v>
      </c>
      <c r="E70" s="609"/>
      <c r="F70" s="609"/>
      <c r="G70" s="609">
        <f t="shared" si="8"/>
        <v>4</v>
      </c>
      <c r="H70" s="874">
        <v>5</v>
      </c>
      <c r="I70" s="1076"/>
      <c r="J70" s="922"/>
      <c r="K70" s="899"/>
      <c r="L70" s="922"/>
      <c r="M70" s="899"/>
      <c r="N70" s="922"/>
      <c r="O70" s="907">
        <v>5</v>
      </c>
      <c r="P70" s="595" t="s">
        <v>90</v>
      </c>
      <c r="Q70" s="596">
        <v>1</v>
      </c>
      <c r="R70" s="592" t="s">
        <v>122</v>
      </c>
      <c r="S70" s="1500"/>
      <c r="T70" s="1501"/>
      <c r="U70" s="380"/>
      <c r="V70" s="374"/>
      <c r="W70" s="392"/>
      <c r="X70" s="1250" t="str">
        <f>IF(COUNTIF(U70:W70,"&gt;=50")&gt;1,"FEHLER",IF(MAX(U70:W70)&gt;100,"FEHLER",IF(U70="","OFFEN",IF(MAX(U70:W70)&gt;=50,"BE",IF(MAX(U70:W70)&lt;50,"NB","OFFEN")))))</f>
        <v>OFFEN</v>
      </c>
      <c r="Y70" s="1274">
        <f>IF(U70="",0,(MAX(U70:W70)*Q70/100))</f>
        <v>0</v>
      </c>
      <c r="Z70" s="1252" t="str">
        <f>IF(X70="OFFEN","OFFEN",IF(X70="FEHLER","FEHLER",IF(X70="NB",5,ROUND(1+3/50*(100-(Y70*100)),1))))</f>
        <v>OFFEN</v>
      </c>
      <c r="AA70" s="1253">
        <f>IF(X70="BE",H70,0)</f>
        <v>0</v>
      </c>
      <c r="AC70" s="246">
        <f t="shared" si="1"/>
        <v>0</v>
      </c>
      <c r="AE70" s="1237">
        <f>IF(AC70=0,0,AC70/$AC$78)</f>
        <v>0</v>
      </c>
      <c r="AF70" s="1237">
        <f t="shared" si="3"/>
        <v>0</v>
      </c>
      <c r="AH70" s="246">
        <v>7</v>
      </c>
      <c r="AI70" s="246" t="str">
        <f>IF(AH70&lt;=$AC$3,"JA","NEIN")</f>
        <v>NEIN</v>
      </c>
    </row>
    <row r="71" spans="1:35" ht="15" customHeight="1">
      <c r="A71" s="706">
        <v>60000</v>
      </c>
      <c r="B71" s="714" t="s">
        <v>81</v>
      </c>
      <c r="C71" s="652">
        <v>2</v>
      </c>
      <c r="D71" s="644">
        <v>2</v>
      </c>
      <c r="E71" s="644"/>
      <c r="F71" s="644"/>
      <c r="G71" s="644">
        <f t="shared" si="8"/>
        <v>4</v>
      </c>
      <c r="H71" s="870">
        <v>5</v>
      </c>
      <c r="I71" s="1077"/>
      <c r="J71" s="937"/>
      <c r="K71" s="900"/>
      <c r="L71" s="937"/>
      <c r="M71" s="900"/>
      <c r="N71" s="937"/>
      <c r="O71" s="908">
        <v>5</v>
      </c>
      <c r="P71" s="599" t="s">
        <v>90</v>
      </c>
      <c r="Q71" s="600">
        <v>1</v>
      </c>
      <c r="R71" s="684" t="s">
        <v>122</v>
      </c>
      <c r="S71" s="1502"/>
      <c r="T71" s="1503"/>
      <c r="U71" s="384"/>
      <c r="V71" s="382"/>
      <c r="W71" s="560"/>
      <c r="X71" s="1254" t="str">
        <f>IF(COUNTIF(U71:W71,"&gt;=50")&gt;1,"FEHLER",IF(MAX(U71:W71)&gt;100,"FEHLER",IF(U71="","OFFEN",IF(MAX(U71:W71)&gt;=50,"BE",IF(MAX(U71:W71)&lt;50,"NB","OFFEN")))))</f>
        <v>OFFEN</v>
      </c>
      <c r="Y71" s="1275">
        <f>IF(U71="",0,(MAX(U71:W71)*Q71/100))</f>
        <v>0</v>
      </c>
      <c r="Z71" s="1256" t="str">
        <f>IF(X71="OFFEN","OFFEN",IF(X71="FEHLER","FEHLER",IF(X71="NB",5,ROUND(1+3/50*(100-(Y71*100)),1))))</f>
        <v>OFFEN</v>
      </c>
      <c r="AA71" s="1257">
        <f>IF(X71="BE",H71,0)</f>
        <v>0</v>
      </c>
      <c r="AC71" s="246">
        <f t="shared" si="1"/>
        <v>0</v>
      </c>
      <c r="AE71" s="1237">
        <f>IF(AC71=0,0,AC71/$AC$78)</f>
        <v>0</v>
      </c>
      <c r="AF71" s="1237">
        <f t="shared" si="3"/>
        <v>0</v>
      </c>
      <c r="AH71" s="246">
        <v>7</v>
      </c>
      <c r="AI71" s="246" t="str">
        <f>IF(AH71&lt;=$AC$3,"JA","NEIN")</f>
        <v>NEIN</v>
      </c>
    </row>
    <row r="72" spans="1:35" ht="15" customHeight="1" thickBot="1">
      <c r="A72" s="708">
        <v>60000</v>
      </c>
      <c r="B72" s="718" t="s">
        <v>82</v>
      </c>
      <c r="C72" s="630">
        <v>2</v>
      </c>
      <c r="D72" s="607">
        <v>2</v>
      </c>
      <c r="E72" s="607"/>
      <c r="F72" s="607" t="s">
        <v>16</v>
      </c>
      <c r="G72" s="607">
        <f t="shared" si="8"/>
        <v>4</v>
      </c>
      <c r="H72" s="876">
        <v>5</v>
      </c>
      <c r="I72" s="1081"/>
      <c r="J72" s="932"/>
      <c r="K72" s="951"/>
      <c r="L72" s="932"/>
      <c r="M72" s="951"/>
      <c r="N72" s="932"/>
      <c r="O72" s="952">
        <v>5</v>
      </c>
      <c r="P72" s="558" t="s">
        <v>90</v>
      </c>
      <c r="Q72" s="559">
        <v>1</v>
      </c>
      <c r="R72" s="668" t="s">
        <v>122</v>
      </c>
      <c r="S72" s="1504"/>
      <c r="T72" s="1505"/>
      <c r="U72" s="166"/>
      <c r="V72" s="167"/>
      <c r="W72" s="168"/>
      <c r="X72" s="1270" t="str">
        <f>IF(COUNTIF(U72:W72,"&gt;=50")&gt;1,"FEHLER",IF(MAX(U72:W72)&gt;100,"FEHLER",IF(U72="","OFFEN",IF(MAX(U72:W72)&gt;=50,"BE",IF(MAX(U72:W72)&lt;50,"NB","OFFEN")))))</f>
        <v>OFFEN</v>
      </c>
      <c r="Y72" s="1271">
        <f>IF(U72="",0,(MAX(U72:W72)*Q72/100))</f>
        <v>0</v>
      </c>
      <c r="Z72" s="1272" t="str">
        <f>IF(X72="OFFEN","OFFEN",IF(X72="FEHLER","FEHLER",IF(X72="NB",5,ROUND(1+3/50*(100-(Y72*100)),1))))</f>
        <v>OFFEN</v>
      </c>
      <c r="AA72" s="1273">
        <f>IF(X72="BE",H72,0)</f>
        <v>0</v>
      </c>
      <c r="AC72" s="246">
        <f t="shared" si="1"/>
        <v>0</v>
      </c>
      <c r="AE72" s="1237">
        <f>IF(AC72=0,0,AC72/$AC$78)</f>
        <v>0</v>
      </c>
      <c r="AF72" s="1237">
        <f t="shared" si="3"/>
        <v>0</v>
      </c>
      <c r="AH72" s="246">
        <v>7</v>
      </c>
      <c r="AI72" s="246" t="str">
        <f>IF(AH72&lt;=$AC$3,"JA","NEIN")</f>
        <v>NEIN</v>
      </c>
    </row>
    <row r="73" spans="1:35" ht="17.100000000000001" customHeight="1" thickBot="1">
      <c r="A73" s="162">
        <v>8000</v>
      </c>
      <c r="B73" s="1158" t="s">
        <v>132</v>
      </c>
      <c r="C73" s="1158"/>
      <c r="D73" s="1158"/>
      <c r="E73" s="1158"/>
      <c r="F73" s="1158"/>
      <c r="G73" s="1158"/>
      <c r="H73" s="1158"/>
      <c r="I73" s="1158"/>
      <c r="J73" s="1158"/>
      <c r="K73" s="1158"/>
      <c r="L73" s="1158"/>
      <c r="M73" s="1158"/>
      <c r="N73" s="1158"/>
      <c r="O73" s="1158"/>
      <c r="P73" s="1158"/>
      <c r="Q73" s="1158"/>
      <c r="R73" s="1158"/>
      <c r="S73" s="1158"/>
      <c r="T73" s="1158"/>
      <c r="U73" s="1390"/>
      <c r="V73" s="1390"/>
      <c r="W73" s="1390"/>
      <c r="X73" s="1285"/>
      <c r="Y73" s="1286"/>
      <c r="Z73" s="1285"/>
      <c r="AA73" s="1287"/>
    </row>
    <row r="74" spans="1:35" ht="15" customHeight="1">
      <c r="A74" s="602">
        <v>80001</v>
      </c>
      <c r="B74" s="603" t="s">
        <v>192</v>
      </c>
      <c r="C74" s="632"/>
      <c r="D74" s="605"/>
      <c r="E74" s="605"/>
      <c r="F74" s="605"/>
      <c r="G74" s="636">
        <f t="shared" si="8"/>
        <v>0</v>
      </c>
      <c r="H74" s="869">
        <v>12</v>
      </c>
      <c r="I74" s="1076"/>
      <c r="J74" s="922"/>
      <c r="K74" s="899"/>
      <c r="L74" s="922"/>
      <c r="M74" s="899"/>
      <c r="N74" s="922"/>
      <c r="O74" s="907">
        <v>12</v>
      </c>
      <c r="P74" s="595" t="s">
        <v>90</v>
      </c>
      <c r="Q74" s="596">
        <v>1</v>
      </c>
      <c r="R74" s="592" t="s">
        <v>122</v>
      </c>
      <c r="S74" s="376"/>
      <c r="T74" s="376"/>
      <c r="U74" s="380"/>
      <c r="V74" s="374"/>
      <c r="W74" s="392"/>
      <c r="X74" s="1250" t="str">
        <f>IF(COUNTIF(U74:W74,"&gt;=50")&gt;1,"FEHLER",IF(MAX(U74:W74)&gt;100,"FEHLER",IF(U74="","OFFEN",IF(MAX(U74:W74)&gt;=50,"BE",IF(MAX(U74:W74)&lt;50,"NB","OFFEN")))))</f>
        <v>OFFEN</v>
      </c>
      <c r="Y74" s="1274">
        <f>IF(U74="",0,(MAX(U74:W74)*Q74/100))</f>
        <v>0</v>
      </c>
      <c r="Z74" s="1252" t="str">
        <f>IF(X74="OFFEN","OFFEN",IF(X74="FEHLER","FEHLER",IF(X74="NB",5,ROUND(1+3/50*(100-(Y74*100)),1))))</f>
        <v>OFFEN</v>
      </c>
      <c r="AA74" s="1253">
        <f>IF(X74="BE",H74,0)</f>
        <v>0</v>
      </c>
      <c r="AC74" s="246">
        <f t="shared" si="1"/>
        <v>0</v>
      </c>
      <c r="AE74" s="1237">
        <f>IF(AC74=0,0,AC74/$AC$78)</f>
        <v>0</v>
      </c>
      <c r="AF74" s="1237">
        <f t="shared" si="3"/>
        <v>0</v>
      </c>
      <c r="AI74" s="246" t="str">
        <f>IF(COUNTIF($AA$13:$AA$68,0)&lt;=0,"JA","NEIN")</f>
        <v>NEIN</v>
      </c>
    </row>
    <row r="75" spans="1:35" ht="15" customHeight="1" thickBot="1">
      <c r="A75" s="613">
        <v>80011</v>
      </c>
      <c r="B75" s="1092" t="s">
        <v>193</v>
      </c>
      <c r="C75" s="647"/>
      <c r="D75" s="614"/>
      <c r="E75" s="614"/>
      <c r="F75" s="614"/>
      <c r="G75" s="1093">
        <f t="shared" si="8"/>
        <v>0</v>
      </c>
      <c r="H75" s="872">
        <v>3</v>
      </c>
      <c r="I75" s="1079"/>
      <c r="J75" s="945"/>
      <c r="K75" s="901"/>
      <c r="L75" s="945"/>
      <c r="M75" s="901"/>
      <c r="N75" s="945"/>
      <c r="O75" s="911">
        <v>3</v>
      </c>
      <c r="P75" s="687" t="s">
        <v>91</v>
      </c>
      <c r="Q75" s="691">
        <v>1</v>
      </c>
      <c r="R75" s="586" t="s">
        <v>122</v>
      </c>
      <c r="S75" s="1498"/>
      <c r="T75" s="1499"/>
      <c r="U75" s="458"/>
      <c r="V75" s="425"/>
      <c r="W75" s="266"/>
      <c r="X75" s="1263" t="str">
        <f>IF(COUNTIF(U75:W75,"&gt;=50")&gt;1,"FEHLER",IF(MAX(U75:W75)&gt;100,"FEHLER",IF(U75="","OFFEN",IF(MAX(U75:W75)&gt;=50,"BE",IF(MAX(U75:W75)&lt;50,"NB","OFFEN")))))</f>
        <v>OFFEN</v>
      </c>
      <c r="Y75" s="1281">
        <f>IF(U75="",0,(MAX(U75:W75)*Q75/100))</f>
        <v>0</v>
      </c>
      <c r="Z75" s="1265" t="str">
        <f>IF(X75="OFFEN","OFFEN",IF(X75="FEHLER","FEHLER",IF(X75="NB",5,ROUND(1+3/50*(100-(Y75*100)),1))))</f>
        <v>OFFEN</v>
      </c>
      <c r="AA75" s="1266">
        <f>IF(X75="BE",H75,0)</f>
        <v>0</v>
      </c>
      <c r="AC75" s="246">
        <f t="shared" si="1"/>
        <v>0</v>
      </c>
      <c r="AE75" s="1237">
        <f>IF(AC75=0,0,AC75/$AC$78)</f>
        <v>0</v>
      </c>
      <c r="AF75" s="1237">
        <f t="shared" si="3"/>
        <v>0</v>
      </c>
      <c r="AI75" s="246" t="str">
        <f>IF(COUNTIF($AA$13:$AA$74,0)&lt;=0,"JA","NEIN")</f>
        <v>NEIN</v>
      </c>
    </row>
    <row r="76" spans="1:35" ht="15" customHeight="1" thickBot="1">
      <c r="A76" s="1615" t="s">
        <v>84</v>
      </c>
      <c r="B76" s="1616"/>
      <c r="C76" s="1616"/>
      <c r="D76" s="1616"/>
      <c r="E76" s="1616"/>
      <c r="F76" s="1616"/>
      <c r="G76" s="1616"/>
      <c r="H76" s="1616"/>
      <c r="I76" s="1091">
        <f>SUM(I13:I75)</f>
        <v>29</v>
      </c>
      <c r="J76" s="201">
        <f t="shared" ref="J76:O76" si="9">SUM(J13:J75)</f>
        <v>27</v>
      </c>
      <c r="K76" s="201">
        <f t="shared" si="9"/>
        <v>33</v>
      </c>
      <c r="L76" s="201">
        <f t="shared" si="9"/>
        <v>32</v>
      </c>
      <c r="M76" s="201">
        <f t="shared" si="9"/>
        <v>30</v>
      </c>
      <c r="N76" s="201">
        <f t="shared" si="9"/>
        <v>29</v>
      </c>
      <c r="O76" s="202">
        <f t="shared" si="9"/>
        <v>30</v>
      </c>
      <c r="P76" s="246"/>
      <c r="Q76" s="246"/>
      <c r="R76" s="246"/>
      <c r="S76" s="246"/>
      <c r="T76" s="246"/>
      <c r="U76" s="1607" t="s">
        <v>128</v>
      </c>
      <c r="V76" s="1608"/>
      <c r="W76" s="1608"/>
      <c r="X76" s="1608"/>
      <c r="Y76" s="1488" t="str">
        <f>IF(AA80&gt;210,"FEHLER",IF(AA80=210,"BE","OFFEN"))</f>
        <v>OFFEN</v>
      </c>
      <c r="Z76" s="1490" t="str">
        <f>IF(Y76="FEHLER","FEHLER",IF(Y76="OFFEN","OFFEN",Z78))</f>
        <v>OFFEN</v>
      </c>
      <c r="AA76" s="80"/>
    </row>
    <row r="77" spans="1:35" ht="15" customHeight="1" thickBot="1">
      <c r="A77" s="1529" t="s">
        <v>85</v>
      </c>
      <c r="B77" s="1529"/>
      <c r="C77" s="1529"/>
      <c r="D77" s="1529"/>
      <c r="E77" s="1529"/>
      <c r="F77" s="1529"/>
      <c r="G77" s="1529"/>
      <c r="H77" s="1529"/>
      <c r="I77" s="1622">
        <f>SUM(I76:O76)</f>
        <v>210</v>
      </c>
      <c r="J77" s="1623"/>
      <c r="K77" s="1623"/>
      <c r="L77" s="1623"/>
      <c r="M77" s="1623"/>
      <c r="N77" s="1623"/>
      <c r="O77" s="1624"/>
      <c r="P77" s="246"/>
      <c r="Q77" s="246"/>
      <c r="R77" s="246"/>
      <c r="S77" s="246"/>
      <c r="T77" s="246"/>
      <c r="U77" s="1603"/>
      <c r="V77" s="1604"/>
      <c r="W77" s="1604"/>
      <c r="X77" s="1604"/>
      <c r="Y77" s="1489"/>
      <c r="Z77" s="1491"/>
      <c r="AA77" s="81"/>
    </row>
    <row r="78" spans="1:35" ht="15" customHeight="1">
      <c r="B78" s="66"/>
      <c r="C78" s="74"/>
      <c r="D78" s="74"/>
      <c r="E78" s="74"/>
      <c r="F78" s="74"/>
      <c r="G78" s="74"/>
      <c r="H78" s="74"/>
      <c r="I78" s="74"/>
      <c r="J78" s="74"/>
      <c r="K78" s="74"/>
      <c r="L78" s="74"/>
      <c r="M78" s="74"/>
      <c r="N78" s="74"/>
      <c r="O78" s="75"/>
      <c r="P78" s="71"/>
      <c r="Q78" s="71"/>
      <c r="R78" s="71"/>
      <c r="S78" s="71"/>
      <c r="T78" s="71"/>
      <c r="U78" s="1492" t="s">
        <v>129</v>
      </c>
      <c r="V78" s="1493"/>
      <c r="W78" s="1493"/>
      <c r="X78" s="1493"/>
      <c r="Y78" s="239"/>
      <c r="Z78" s="1480" t="str">
        <f>IF(AF78=0,"OFFEN",IF(AA80&gt;210,"FEHLER",IF(AA80&lt;&gt;0,ROUND(1+3/50*(100-AF78),1),"OFFEN")))</f>
        <v>OFFEN</v>
      </c>
      <c r="AA78" s="81"/>
      <c r="AC78" s="246">
        <f>SUM(AC13:AC75)</f>
        <v>0</v>
      </c>
      <c r="AF78" s="1237">
        <f>ROUNDUP(SUM(AF13:AF75),0)</f>
        <v>0</v>
      </c>
    </row>
    <row r="79" spans="1:35" ht="15" customHeight="1" thickBot="1">
      <c r="B79" s="66"/>
      <c r="C79" s="71"/>
      <c r="D79" s="71"/>
      <c r="E79" s="71"/>
      <c r="F79" s="71"/>
      <c r="G79" s="76"/>
      <c r="H79" s="77"/>
      <c r="I79" s="71"/>
      <c r="J79" s="71"/>
      <c r="K79" s="71"/>
      <c r="L79" s="71"/>
      <c r="M79" s="71"/>
      <c r="N79" s="71"/>
      <c r="O79" s="71"/>
      <c r="P79" s="71"/>
      <c r="Q79" s="71"/>
      <c r="R79" s="71"/>
      <c r="S79" s="71"/>
      <c r="T79" s="71"/>
      <c r="U79" s="1494"/>
      <c r="V79" s="1495"/>
      <c r="W79" s="1495"/>
      <c r="X79" s="1495"/>
      <c r="Y79" s="240"/>
      <c r="Z79" s="1481"/>
      <c r="AA79" s="81"/>
    </row>
    <row r="80" spans="1:35" ht="15" customHeight="1">
      <c r="B80" s="66"/>
      <c r="C80" s="61"/>
      <c r="D80" s="61"/>
      <c r="E80" s="61"/>
      <c r="F80" s="61"/>
      <c r="G80" s="61"/>
      <c r="H80" s="61"/>
      <c r="I80" s="61"/>
      <c r="J80" s="61"/>
      <c r="K80" s="61"/>
      <c r="L80" s="61"/>
      <c r="M80" s="61"/>
      <c r="N80" s="61"/>
      <c r="O80" s="60"/>
      <c r="P80" s="13"/>
      <c r="Q80" s="10"/>
      <c r="R80" s="13"/>
      <c r="S80" s="13"/>
      <c r="T80" s="13"/>
      <c r="U80" s="1600" t="s">
        <v>206</v>
      </c>
      <c r="V80" s="1601"/>
      <c r="W80" s="1601"/>
      <c r="X80" s="1601"/>
      <c r="Y80" s="1601"/>
      <c r="Z80" s="1602"/>
      <c r="AA80" s="1598">
        <f>SUM(AA13:AA75)</f>
        <v>0</v>
      </c>
    </row>
    <row r="81" spans="1:45" ht="15" customHeight="1" thickBot="1">
      <c r="A81" s="78"/>
      <c r="B81" s="64"/>
      <c r="C81" s="61"/>
      <c r="D81" s="61"/>
      <c r="E81" s="61"/>
      <c r="F81" s="61"/>
      <c r="G81" s="61"/>
      <c r="H81" s="61"/>
      <c r="I81" s="61"/>
      <c r="J81" s="61"/>
      <c r="K81" s="61"/>
      <c r="L81" s="61"/>
      <c r="M81" s="61"/>
      <c r="N81" s="61"/>
      <c r="O81" s="60"/>
      <c r="P81" s="13"/>
      <c r="Q81" s="10"/>
      <c r="R81" s="13"/>
      <c r="S81" s="13"/>
      <c r="T81" s="13"/>
      <c r="U81" s="1603"/>
      <c r="V81" s="1604"/>
      <c r="W81" s="1604"/>
      <c r="X81" s="1604"/>
      <c r="Y81" s="1604"/>
      <c r="Z81" s="1605"/>
      <c r="AA81" s="1599"/>
    </row>
    <row r="82" spans="1:45" ht="12" customHeight="1">
      <c r="A82" s="238"/>
      <c r="B82" s="64"/>
      <c r="C82" s="61"/>
      <c r="D82" s="61"/>
      <c r="E82" s="61"/>
      <c r="F82" s="61"/>
      <c r="G82" s="61"/>
      <c r="H82" s="61"/>
      <c r="I82" s="61"/>
      <c r="J82" s="61"/>
      <c r="K82" s="61"/>
      <c r="L82" s="61"/>
      <c r="M82" s="61"/>
      <c r="N82" s="60"/>
      <c r="O82" s="57"/>
      <c r="P82" s="10"/>
      <c r="Q82" s="13"/>
      <c r="R82" s="13"/>
      <c r="S82" s="203" t="s">
        <v>16</v>
      </c>
      <c r="T82" s="203"/>
      <c r="U82" s="13"/>
      <c r="V82" s="13"/>
      <c r="W82" s="13"/>
      <c r="X82" s="13"/>
      <c r="Y82" s="54"/>
      <c r="Z82" s="13"/>
      <c r="AA82" s="13"/>
    </row>
    <row r="83" spans="1:45" ht="14.25" customHeight="1">
      <c r="A83" s="135" t="s">
        <v>185</v>
      </c>
      <c r="B83" s="134"/>
      <c r="C83" s="1531" t="s">
        <v>186</v>
      </c>
      <c r="D83" s="1531"/>
      <c r="E83" s="1531"/>
      <c r="F83" s="1531"/>
      <c r="G83" s="1531"/>
      <c r="H83" s="1531"/>
      <c r="I83" s="1531"/>
      <c r="J83" s="1531"/>
      <c r="K83" s="1531"/>
      <c r="L83" s="1531"/>
      <c r="M83" s="1531"/>
      <c r="N83" s="1531"/>
      <c r="O83" s="1531"/>
      <c r="P83" s="10"/>
      <c r="Q83" s="13"/>
      <c r="R83" s="13"/>
      <c r="S83" s="203"/>
      <c r="T83" s="203"/>
      <c r="U83" s="13"/>
      <c r="V83" s="13"/>
      <c r="W83" s="13"/>
      <c r="X83" s="13"/>
      <c r="Y83" s="54"/>
      <c r="Z83" s="13"/>
      <c r="AA83" s="13"/>
    </row>
    <row r="84" spans="1:45" ht="12.75" customHeight="1">
      <c r="A84" s="72" t="s">
        <v>187</v>
      </c>
      <c r="B84" s="78"/>
      <c r="C84" s="1482" t="s">
        <v>189</v>
      </c>
      <c r="D84" s="1482"/>
      <c r="E84" s="1482"/>
      <c r="F84" s="1482"/>
      <c r="G84" s="1482"/>
      <c r="H84" s="1482"/>
      <c r="I84" s="1482"/>
      <c r="J84" s="1482"/>
      <c r="K84" s="1482"/>
      <c r="L84" s="1482"/>
      <c r="M84" s="1482"/>
      <c r="N84" s="1482"/>
      <c r="O84" s="1482"/>
      <c r="P84" s="13"/>
      <c r="Q84" s="10"/>
      <c r="R84" s="13"/>
      <c r="S84" s="379"/>
      <c r="T84" s="379"/>
      <c r="U84" s="379"/>
      <c r="V84" s="13"/>
      <c r="W84" s="13"/>
      <c r="X84" s="13"/>
      <c r="Y84" s="54"/>
      <c r="Z84" s="13"/>
      <c r="AA84" s="13"/>
    </row>
    <row r="85" spans="1:45" ht="12.75" customHeight="1">
      <c r="A85" s="72" t="s">
        <v>188</v>
      </c>
      <c r="B85" s="78"/>
      <c r="C85" s="1482" t="s">
        <v>190</v>
      </c>
      <c r="D85" s="1482"/>
      <c r="E85" s="1482"/>
      <c r="F85" s="1482"/>
      <c r="G85" s="1482"/>
      <c r="H85" s="1482"/>
      <c r="I85" s="1482"/>
      <c r="J85" s="1482"/>
      <c r="K85" s="1482"/>
      <c r="L85" s="1482"/>
      <c r="M85" s="1482"/>
      <c r="N85" s="1482"/>
      <c r="O85" s="1482"/>
      <c r="P85" s="13"/>
      <c r="Q85" s="10"/>
      <c r="R85" s="13"/>
      <c r="S85" s="13"/>
      <c r="T85" s="13"/>
      <c r="U85" s="13"/>
      <c r="V85" s="13"/>
      <c r="W85" s="13"/>
      <c r="X85" s="13"/>
      <c r="Y85" s="54"/>
      <c r="Z85" s="13"/>
      <c r="AA85" s="13"/>
    </row>
    <row r="86" spans="1:45" ht="12.75" customHeight="1">
      <c r="A86" s="72" t="s">
        <v>277</v>
      </c>
      <c r="B86" s="78"/>
      <c r="C86" s="1482" t="s">
        <v>191</v>
      </c>
      <c r="D86" s="1482"/>
      <c r="E86" s="1482"/>
      <c r="F86" s="1482"/>
      <c r="G86" s="1482"/>
      <c r="H86" s="1482"/>
      <c r="I86" s="1482"/>
      <c r="J86" s="1482"/>
      <c r="K86" s="1482"/>
      <c r="L86" s="1482"/>
      <c r="M86" s="1482"/>
      <c r="N86" s="1482"/>
      <c r="O86" s="1482"/>
      <c r="P86" s="13"/>
      <c r="Q86" s="10"/>
      <c r="R86" s="13"/>
      <c r="S86" s="13"/>
      <c r="T86" s="13"/>
      <c r="U86" s="13"/>
      <c r="V86" s="13"/>
      <c r="W86" s="13"/>
      <c r="X86" s="13"/>
      <c r="Y86" s="54"/>
      <c r="Z86" s="13"/>
      <c r="AA86" s="13"/>
    </row>
    <row r="87" spans="1:45" ht="12.75" customHeight="1">
      <c r="A87" s="147"/>
      <c r="B87" s="78"/>
      <c r="C87" s="78"/>
      <c r="D87" s="72"/>
      <c r="E87" s="72"/>
      <c r="F87" s="72"/>
      <c r="G87" s="72"/>
      <c r="H87" s="72"/>
      <c r="I87" s="72"/>
      <c r="J87" s="72"/>
      <c r="K87" s="426"/>
      <c r="L87" s="426"/>
      <c r="M87" s="426"/>
      <c r="N87" s="450"/>
      <c r="O87" s="60"/>
      <c r="P87" s="13"/>
      <c r="Q87" s="10"/>
      <c r="R87" s="13"/>
      <c r="S87" s="13"/>
      <c r="T87" s="13"/>
      <c r="U87" s="13"/>
      <c r="V87" s="13"/>
      <c r="W87" s="13"/>
      <c r="X87" s="13"/>
      <c r="Y87" s="54"/>
      <c r="Z87" s="13"/>
      <c r="AA87" s="13"/>
    </row>
    <row r="88" spans="1:45" ht="12.75" customHeight="1">
      <c r="B88" s="64"/>
      <c r="C88" s="78"/>
      <c r="D88" s="72"/>
      <c r="E88" s="72"/>
      <c r="F88" s="72"/>
      <c r="G88" s="72"/>
      <c r="H88" s="72"/>
      <c r="I88" s="72"/>
      <c r="J88" s="78"/>
      <c r="K88" s="426"/>
      <c r="L88" s="426"/>
      <c r="M88" s="426"/>
      <c r="N88" s="450"/>
      <c r="O88" s="60"/>
      <c r="P88" s="13"/>
      <c r="Q88" s="10"/>
      <c r="R88" s="13"/>
      <c r="S88" s="13"/>
      <c r="T88" s="13"/>
      <c r="U88" s="13"/>
      <c r="V88" s="13"/>
      <c r="W88" s="13"/>
      <c r="X88" s="13"/>
      <c r="Y88" s="54"/>
      <c r="Z88" s="13"/>
      <c r="AA88" s="13"/>
    </row>
    <row r="89" spans="1:45" ht="14.25">
      <c r="A89" s="135" t="s">
        <v>212</v>
      </c>
      <c r="B89" s="73"/>
      <c r="C89" s="450"/>
      <c r="D89" s="78"/>
      <c r="E89" s="78"/>
      <c r="F89" s="78"/>
      <c r="G89" s="78"/>
      <c r="H89" s="78"/>
      <c r="I89" s="78"/>
      <c r="J89" s="78"/>
      <c r="K89" s="426"/>
      <c r="L89" s="426"/>
      <c r="M89" s="426"/>
      <c r="N89" s="450"/>
      <c r="O89" s="60"/>
      <c r="P89" s="13"/>
      <c r="Q89" s="10"/>
      <c r="R89" s="13"/>
      <c r="S89" s="13"/>
      <c r="T89" s="13"/>
      <c r="U89" s="13"/>
      <c r="V89" s="13"/>
      <c r="W89" s="13"/>
      <c r="X89" s="13"/>
      <c r="Y89" s="54"/>
      <c r="Z89" s="13"/>
      <c r="AA89" s="13"/>
    </row>
    <row r="90" spans="1:45" ht="14.25">
      <c r="A90" s="72" t="s">
        <v>194</v>
      </c>
      <c r="B90" s="65"/>
      <c r="C90" s="450"/>
      <c r="D90" s="78"/>
      <c r="E90" s="78"/>
      <c r="F90" s="78"/>
      <c r="G90" s="78"/>
      <c r="H90" s="78"/>
      <c r="I90" s="78"/>
      <c r="J90" s="450"/>
      <c r="K90" s="450"/>
      <c r="L90" s="450"/>
      <c r="M90" s="450"/>
      <c r="N90" s="450"/>
      <c r="O90" s="60"/>
      <c r="P90" s="13"/>
      <c r="Q90" s="10"/>
      <c r="R90" s="13"/>
      <c r="S90" s="13"/>
      <c r="T90" s="13"/>
      <c r="U90" s="13"/>
      <c r="V90" s="13"/>
      <c r="W90" s="13"/>
      <c r="X90" s="13"/>
      <c r="Y90" s="54"/>
      <c r="Z90" s="13"/>
      <c r="AA90" s="13"/>
    </row>
    <row r="91" spans="1:45" ht="14.25">
      <c r="A91" s="72" t="s">
        <v>195</v>
      </c>
      <c r="B91" s="64"/>
      <c r="C91" s="450"/>
      <c r="D91" s="450"/>
      <c r="E91" s="450"/>
      <c r="F91" s="450"/>
      <c r="G91" s="450"/>
      <c r="H91" s="450"/>
      <c r="I91" s="450"/>
      <c r="J91" s="450"/>
      <c r="K91" s="450"/>
      <c r="L91" s="450"/>
      <c r="M91" s="450"/>
      <c r="N91" s="450"/>
      <c r="O91" s="10"/>
      <c r="P91" s="13"/>
      <c r="Q91" s="10"/>
      <c r="R91" s="13"/>
      <c r="S91" s="13"/>
      <c r="T91" s="13"/>
      <c r="U91" s="13"/>
      <c r="V91" s="13"/>
      <c r="W91" s="13"/>
      <c r="X91" s="13"/>
      <c r="Y91" s="54"/>
      <c r="Z91" s="13"/>
      <c r="AA91" s="13"/>
    </row>
    <row r="92" spans="1:45" ht="14.25">
      <c r="A92" s="78"/>
      <c r="B92" s="78"/>
      <c r="C92" s="10"/>
      <c r="D92" s="450"/>
      <c r="E92" s="450"/>
      <c r="F92" s="450"/>
      <c r="G92" s="450"/>
      <c r="H92" s="450"/>
      <c r="I92" s="450"/>
      <c r="J92" s="450"/>
      <c r="K92" s="450"/>
      <c r="L92" s="450"/>
      <c r="M92" s="450"/>
      <c r="N92" s="450"/>
      <c r="O92" s="10"/>
      <c r="P92" s="13"/>
      <c r="Q92" s="10"/>
      <c r="R92" s="13"/>
      <c r="S92" s="13"/>
      <c r="T92" s="13"/>
      <c r="U92" s="13"/>
      <c r="V92" s="13"/>
      <c r="W92" s="13"/>
      <c r="X92" s="13"/>
      <c r="Y92" s="54"/>
      <c r="Z92" s="13"/>
      <c r="AA92" s="13"/>
    </row>
    <row r="93" spans="1:45" s="238" customFormat="1">
      <c r="A93" s="438" t="s">
        <v>223</v>
      </c>
      <c r="B93" s="333"/>
      <c r="C93" s="78"/>
      <c r="D93" s="78"/>
      <c r="E93" s="78"/>
      <c r="F93" s="78"/>
      <c r="G93" s="78"/>
      <c r="H93" s="78"/>
      <c r="I93" s="78"/>
      <c r="J93" s="78"/>
      <c r="K93" s="78"/>
      <c r="L93" s="78"/>
      <c r="M93" s="78"/>
      <c r="N93" s="78"/>
      <c r="O93" s="78"/>
      <c r="P93" s="78"/>
      <c r="Q93" s="78"/>
      <c r="R93" s="13"/>
      <c r="S93" s="13"/>
      <c r="T93" s="13"/>
      <c r="U93" s="13"/>
      <c r="V93" s="13"/>
      <c r="W93" s="13"/>
      <c r="X93" s="13"/>
      <c r="Y93" s="54"/>
      <c r="Z93" s="13"/>
      <c r="AA93" s="13"/>
      <c r="AB93" s="246"/>
      <c r="AC93" s="246"/>
      <c r="AD93" s="246"/>
      <c r="AE93" s="1237"/>
      <c r="AF93" s="1237"/>
      <c r="AG93" s="246"/>
      <c r="AH93" s="246"/>
      <c r="AI93" s="246"/>
      <c r="AJ93" s="441"/>
      <c r="AK93" s="441"/>
      <c r="AL93" s="441"/>
      <c r="AM93" s="441"/>
      <c r="AN93" s="441"/>
      <c r="AO93" s="441"/>
      <c r="AP93" s="441"/>
      <c r="AQ93" s="1417"/>
      <c r="AR93" s="1417"/>
      <c r="AS93" s="1417"/>
    </row>
    <row r="94" spans="1:45" s="78" customFormat="1">
      <c r="A94" s="81"/>
      <c r="B94" s="66"/>
      <c r="C94" s="71"/>
      <c r="D94" s="71"/>
      <c r="E94" s="71"/>
      <c r="F94" s="71"/>
      <c r="G94" s="71"/>
      <c r="H94" s="71"/>
      <c r="I94" s="71"/>
      <c r="J94" s="71"/>
      <c r="K94" s="71"/>
      <c r="L94" s="71"/>
      <c r="M94" s="71"/>
      <c r="N94" s="71"/>
      <c r="O94" s="334"/>
      <c r="P94" s="71"/>
      <c r="Q94" s="71"/>
      <c r="R94" s="71"/>
      <c r="S94" s="71"/>
      <c r="T94" s="71"/>
      <c r="U94" s="71"/>
      <c r="V94" s="71"/>
      <c r="W94" s="71"/>
      <c r="X94" s="71"/>
      <c r="Y94" s="335"/>
      <c r="Z94" s="71"/>
      <c r="AA94" s="71"/>
      <c r="AB94" s="246"/>
      <c r="AC94" s="246"/>
      <c r="AD94" s="246"/>
      <c r="AE94" s="1237"/>
      <c r="AF94" s="1237"/>
      <c r="AG94" s="246"/>
      <c r="AH94" s="246"/>
      <c r="AI94" s="246"/>
      <c r="AJ94" s="439"/>
      <c r="AK94" s="439"/>
      <c r="AL94" s="439"/>
      <c r="AM94" s="439"/>
      <c r="AN94" s="439"/>
      <c r="AO94" s="439"/>
      <c r="AP94" s="439"/>
      <c r="AQ94" s="352"/>
      <c r="AR94" s="352"/>
      <c r="AS94" s="352"/>
    </row>
    <row r="95" spans="1:45" s="238" customFormat="1">
      <c r="A95" s="1511" t="str">
        <f>Info!$C$8&amp;" ("&amp;Info!$A$8&amp;")"</f>
        <v>Version: 2021_V2.1 (Excel-Version vom 18.03.2024)</v>
      </c>
      <c r="B95" s="1511"/>
      <c r="C95" s="10"/>
      <c r="D95" s="10"/>
      <c r="E95" s="10"/>
      <c r="F95" s="10"/>
      <c r="G95" s="10"/>
      <c r="H95" s="10"/>
      <c r="I95" s="10"/>
      <c r="J95" s="10"/>
      <c r="K95" s="10"/>
      <c r="L95" s="10"/>
      <c r="M95" s="10"/>
      <c r="N95" s="10"/>
      <c r="O95" s="62"/>
      <c r="P95" s="13"/>
      <c r="Q95" s="10"/>
      <c r="R95" s="13"/>
      <c r="S95" s="13"/>
      <c r="T95" s="13"/>
      <c r="U95" s="13"/>
      <c r="V95" s="13"/>
      <c r="W95" s="13"/>
      <c r="X95" s="13"/>
      <c r="Y95" s="54"/>
      <c r="Z95" s="13"/>
      <c r="AA95" s="13"/>
      <c r="AB95" s="246"/>
      <c r="AC95" s="246"/>
      <c r="AD95" s="246"/>
      <c r="AE95" s="1237"/>
      <c r="AF95" s="1237"/>
      <c r="AG95" s="246"/>
      <c r="AH95" s="246"/>
      <c r="AI95" s="246"/>
      <c r="AJ95" s="441"/>
      <c r="AK95" s="441"/>
      <c r="AL95" s="441"/>
      <c r="AM95" s="441"/>
      <c r="AN95" s="441"/>
      <c r="AO95" s="441"/>
      <c r="AP95" s="441"/>
      <c r="AQ95" s="1417"/>
      <c r="AR95" s="1417"/>
      <c r="AS95" s="1417"/>
    </row>
    <row r="96" spans="1:45" s="238" customFormat="1">
      <c r="A96" s="81"/>
      <c r="B96" s="66"/>
      <c r="C96" s="10"/>
      <c r="D96" s="10"/>
      <c r="E96" s="10"/>
      <c r="F96" s="10"/>
      <c r="G96" s="10"/>
      <c r="H96" s="10"/>
      <c r="I96" s="10"/>
      <c r="J96" s="10"/>
      <c r="K96" s="10"/>
      <c r="L96" s="10"/>
      <c r="M96" s="10"/>
      <c r="N96" s="10"/>
      <c r="O96" s="62"/>
      <c r="P96" s="13"/>
      <c r="Q96" s="10"/>
      <c r="R96" s="13"/>
      <c r="S96" s="13"/>
      <c r="T96" s="13"/>
      <c r="U96" s="13"/>
      <c r="V96" s="13"/>
      <c r="W96" s="13"/>
      <c r="X96" s="13"/>
      <c r="Y96" s="54"/>
      <c r="Z96" s="13"/>
      <c r="AA96" s="13"/>
      <c r="AB96" s="246"/>
      <c r="AC96" s="246"/>
      <c r="AD96" s="246"/>
      <c r="AE96" s="1237"/>
      <c r="AF96" s="1237"/>
      <c r="AG96" s="246"/>
      <c r="AH96" s="246"/>
      <c r="AI96" s="246"/>
      <c r="AJ96" s="441"/>
      <c r="AK96" s="441"/>
      <c r="AL96" s="441"/>
      <c r="AM96" s="441"/>
      <c r="AN96" s="441"/>
      <c r="AO96" s="441"/>
      <c r="AP96" s="441"/>
      <c r="AQ96" s="1417"/>
      <c r="AR96" s="1417"/>
      <c r="AS96" s="1417"/>
    </row>
    <row r="97" spans="1:45" s="238" customFormat="1">
      <c r="A97" s="81"/>
      <c r="B97" s="66"/>
      <c r="C97" s="10"/>
      <c r="D97" s="10"/>
      <c r="E97" s="10"/>
      <c r="F97" s="10"/>
      <c r="G97" s="10"/>
      <c r="H97" s="10"/>
      <c r="I97" s="10"/>
      <c r="J97" s="10"/>
      <c r="K97" s="10"/>
      <c r="L97" s="10"/>
      <c r="M97" s="10"/>
      <c r="N97" s="10"/>
      <c r="O97" s="62"/>
      <c r="P97" s="13"/>
      <c r="Q97" s="10"/>
      <c r="R97" s="13"/>
      <c r="S97" s="13"/>
      <c r="T97" s="13"/>
      <c r="U97" s="13"/>
      <c r="V97" s="13"/>
      <c r="W97" s="13"/>
      <c r="X97" s="13"/>
      <c r="Y97" s="54"/>
      <c r="Z97" s="13"/>
      <c r="AA97" s="13"/>
      <c r="AB97" s="246"/>
      <c r="AC97" s="246"/>
      <c r="AD97" s="246"/>
      <c r="AE97" s="1237"/>
      <c r="AF97" s="1237"/>
      <c r="AG97" s="246"/>
      <c r="AH97" s="246"/>
      <c r="AI97" s="246"/>
      <c r="AJ97" s="441"/>
      <c r="AK97" s="441"/>
      <c r="AL97" s="441"/>
      <c r="AM97" s="441"/>
      <c r="AN97" s="441"/>
      <c r="AO97" s="441"/>
      <c r="AP97" s="441"/>
      <c r="AQ97" s="1417"/>
      <c r="AR97" s="1417"/>
      <c r="AS97" s="1417"/>
    </row>
    <row r="98" spans="1:45" s="238" customFormat="1">
      <c r="A98" s="81"/>
      <c r="B98" s="66"/>
      <c r="C98" s="10"/>
      <c r="D98" s="10"/>
      <c r="E98" s="10"/>
      <c r="F98" s="10"/>
      <c r="G98" s="10"/>
      <c r="H98" s="10"/>
      <c r="I98" s="10"/>
      <c r="J98" s="10"/>
      <c r="K98" s="10"/>
      <c r="L98" s="10"/>
      <c r="M98" s="10"/>
      <c r="N98" s="10"/>
      <c r="O98" s="62"/>
      <c r="P98" s="13"/>
      <c r="Q98" s="10"/>
      <c r="R98" s="13"/>
      <c r="S98" s="13"/>
      <c r="T98" s="13"/>
      <c r="U98" s="13"/>
      <c r="V98" s="13"/>
      <c r="W98" s="13"/>
      <c r="X98" s="13"/>
      <c r="Y98" s="54"/>
      <c r="Z98" s="13"/>
      <c r="AA98" s="13"/>
      <c r="AB98" s="246"/>
      <c r="AC98" s="246"/>
      <c r="AD98" s="246"/>
      <c r="AE98" s="1237"/>
      <c r="AF98" s="1237"/>
      <c r="AG98" s="246"/>
      <c r="AH98" s="246"/>
      <c r="AI98" s="246"/>
      <c r="AJ98" s="441"/>
      <c r="AK98" s="441"/>
      <c r="AL98" s="441"/>
      <c r="AM98" s="441"/>
      <c r="AN98" s="441"/>
      <c r="AO98" s="441"/>
      <c r="AP98" s="441"/>
      <c r="AQ98" s="1417"/>
      <c r="AR98" s="1417"/>
      <c r="AS98" s="1417"/>
    </row>
    <row r="99" spans="1:45" s="238" customFormat="1">
      <c r="A99" s="81"/>
      <c r="B99" s="66"/>
      <c r="C99" s="10"/>
      <c r="D99" s="10"/>
      <c r="E99" s="10"/>
      <c r="F99" s="10"/>
      <c r="G99" s="10"/>
      <c r="H99" s="10"/>
      <c r="I99" s="10"/>
      <c r="J99" s="10"/>
      <c r="K99" s="10"/>
      <c r="L99" s="10"/>
      <c r="M99" s="10"/>
      <c r="N99" s="10"/>
      <c r="O99" s="62"/>
      <c r="P99" s="13"/>
      <c r="Q99" s="10"/>
      <c r="R99" s="13"/>
      <c r="S99" s="13"/>
      <c r="T99" s="13"/>
      <c r="U99" s="13"/>
      <c r="V99" s="13"/>
      <c r="W99" s="13"/>
      <c r="X99" s="13"/>
      <c r="Y99" s="54"/>
      <c r="Z99" s="13"/>
      <c r="AA99" s="13"/>
      <c r="AB99" s="246"/>
      <c r="AC99" s="246"/>
      <c r="AD99" s="246"/>
      <c r="AE99" s="1237"/>
      <c r="AF99" s="1237"/>
      <c r="AG99" s="246"/>
      <c r="AH99" s="246"/>
      <c r="AI99" s="246"/>
      <c r="AJ99" s="441"/>
      <c r="AK99" s="441"/>
      <c r="AL99" s="441"/>
      <c r="AM99" s="441"/>
      <c r="AN99" s="441"/>
      <c r="AO99" s="441"/>
      <c r="AP99" s="441"/>
      <c r="AQ99" s="1417"/>
      <c r="AR99" s="1417"/>
      <c r="AS99" s="1417"/>
    </row>
    <row r="100" spans="1:45" s="238" customFormat="1">
      <c r="A100" s="81"/>
      <c r="B100" s="66"/>
      <c r="C100" s="10"/>
      <c r="D100" s="10"/>
      <c r="E100" s="10"/>
      <c r="F100" s="10"/>
      <c r="G100" s="10"/>
      <c r="H100" s="10"/>
      <c r="I100" s="10"/>
      <c r="J100" s="10"/>
      <c r="K100" s="10"/>
      <c r="L100" s="10"/>
      <c r="M100" s="10"/>
      <c r="N100" s="10"/>
      <c r="O100" s="62"/>
      <c r="P100" s="13"/>
      <c r="Q100" s="10"/>
      <c r="R100" s="13"/>
      <c r="S100" s="13"/>
      <c r="T100" s="13"/>
      <c r="U100" s="13"/>
      <c r="V100" s="13"/>
      <c r="W100" s="13"/>
      <c r="X100" s="13"/>
      <c r="Y100" s="54"/>
      <c r="Z100" s="13"/>
      <c r="AA100" s="13"/>
      <c r="AB100" s="246"/>
      <c r="AC100" s="246"/>
      <c r="AD100" s="246"/>
      <c r="AE100" s="1237"/>
      <c r="AF100" s="1237"/>
      <c r="AG100" s="246"/>
      <c r="AH100" s="246"/>
      <c r="AI100" s="246"/>
      <c r="AJ100" s="441"/>
      <c r="AK100" s="441"/>
      <c r="AL100" s="441"/>
      <c r="AM100" s="441"/>
      <c r="AN100" s="441"/>
      <c r="AO100" s="441"/>
      <c r="AP100" s="441"/>
      <c r="AQ100" s="1417"/>
      <c r="AR100" s="1417"/>
      <c r="AS100" s="1417"/>
    </row>
    <row r="101" spans="1:45" s="238" customFormat="1">
      <c r="A101" s="81"/>
      <c r="B101" s="66"/>
      <c r="C101" s="10"/>
      <c r="D101" s="10"/>
      <c r="E101" s="10"/>
      <c r="F101" s="10"/>
      <c r="G101" s="10"/>
      <c r="H101" s="10"/>
      <c r="I101" s="10"/>
      <c r="J101" s="10"/>
      <c r="K101" s="10"/>
      <c r="L101" s="10"/>
      <c r="M101" s="10"/>
      <c r="N101" s="10"/>
      <c r="O101" s="62"/>
      <c r="P101" s="13"/>
      <c r="Q101" s="10"/>
      <c r="R101" s="13"/>
      <c r="S101" s="13"/>
      <c r="T101" s="13"/>
      <c r="U101" s="13"/>
      <c r="V101" s="13"/>
      <c r="W101" s="13"/>
      <c r="X101" s="13"/>
      <c r="Y101" s="54"/>
      <c r="Z101" s="13"/>
      <c r="AA101" s="13"/>
      <c r="AB101" s="246"/>
      <c r="AC101" s="246"/>
      <c r="AD101" s="246"/>
      <c r="AE101" s="1237"/>
      <c r="AF101" s="1237"/>
      <c r="AG101" s="246"/>
      <c r="AH101" s="246"/>
      <c r="AI101" s="246"/>
      <c r="AJ101" s="441"/>
      <c r="AK101" s="441"/>
      <c r="AL101" s="441"/>
      <c r="AM101" s="441"/>
      <c r="AN101" s="441"/>
      <c r="AO101" s="441"/>
      <c r="AP101" s="441"/>
      <c r="AQ101" s="1417"/>
      <c r="AR101" s="1417"/>
      <c r="AS101" s="1417"/>
    </row>
    <row r="102" spans="1:45" s="238" customFormat="1">
      <c r="A102" s="81"/>
      <c r="B102" s="66"/>
      <c r="C102" s="10"/>
      <c r="D102" s="10"/>
      <c r="E102" s="10"/>
      <c r="F102" s="10"/>
      <c r="G102" s="10"/>
      <c r="H102" s="10"/>
      <c r="I102" s="10"/>
      <c r="J102" s="10"/>
      <c r="K102" s="10"/>
      <c r="L102" s="10"/>
      <c r="M102" s="10"/>
      <c r="N102" s="10"/>
      <c r="O102" s="62"/>
      <c r="P102" s="13"/>
      <c r="Q102" s="10"/>
      <c r="R102" s="13"/>
      <c r="S102" s="13"/>
      <c r="T102" s="13"/>
      <c r="U102" s="13"/>
      <c r="V102" s="13"/>
      <c r="W102" s="13"/>
      <c r="X102" s="13"/>
      <c r="Y102" s="54"/>
      <c r="Z102" s="13"/>
      <c r="AA102" s="13"/>
      <c r="AB102" s="246"/>
      <c r="AC102" s="246"/>
      <c r="AD102" s="246"/>
      <c r="AE102" s="1237"/>
      <c r="AF102" s="1237"/>
      <c r="AG102" s="246"/>
      <c r="AH102" s="246"/>
      <c r="AI102" s="246"/>
      <c r="AJ102" s="441"/>
      <c r="AK102" s="441"/>
      <c r="AL102" s="441"/>
      <c r="AM102" s="441"/>
      <c r="AN102" s="441"/>
      <c r="AO102" s="441"/>
      <c r="AP102" s="441"/>
      <c r="AQ102" s="1417"/>
      <c r="AR102" s="1417"/>
      <c r="AS102" s="1417"/>
    </row>
    <row r="103" spans="1:45" s="238" customFormat="1">
      <c r="A103" s="81"/>
      <c r="B103" s="66"/>
      <c r="C103" s="10"/>
      <c r="D103" s="10"/>
      <c r="E103" s="10"/>
      <c r="F103" s="10"/>
      <c r="G103" s="10"/>
      <c r="H103" s="10"/>
      <c r="I103" s="10"/>
      <c r="J103" s="10"/>
      <c r="K103" s="10"/>
      <c r="L103" s="10"/>
      <c r="M103" s="10"/>
      <c r="N103" s="10"/>
      <c r="O103" s="62"/>
      <c r="P103" s="13"/>
      <c r="Q103" s="10"/>
      <c r="R103" s="13"/>
      <c r="S103" s="13"/>
      <c r="T103" s="13"/>
      <c r="U103" s="13"/>
      <c r="V103" s="13"/>
      <c r="W103" s="13"/>
      <c r="X103" s="13"/>
      <c r="Y103" s="54"/>
      <c r="Z103" s="13"/>
      <c r="AA103" s="13"/>
      <c r="AB103" s="246"/>
      <c r="AC103" s="246"/>
      <c r="AD103" s="246"/>
      <c r="AE103" s="1237"/>
      <c r="AF103" s="1237"/>
      <c r="AG103" s="246"/>
      <c r="AH103" s="246"/>
      <c r="AI103" s="246"/>
      <c r="AJ103" s="441"/>
      <c r="AK103" s="441"/>
      <c r="AL103" s="441"/>
      <c r="AM103" s="441"/>
      <c r="AN103" s="441"/>
      <c r="AO103" s="441"/>
      <c r="AP103" s="441"/>
      <c r="AQ103" s="1417"/>
      <c r="AR103" s="1417"/>
      <c r="AS103" s="1417"/>
    </row>
    <row r="104" spans="1:45" s="238" customFormat="1">
      <c r="A104" s="81"/>
      <c r="B104" s="66"/>
      <c r="C104" s="10"/>
      <c r="D104" s="10"/>
      <c r="E104" s="10"/>
      <c r="F104" s="10"/>
      <c r="G104" s="10"/>
      <c r="H104" s="10"/>
      <c r="I104" s="10"/>
      <c r="J104" s="10"/>
      <c r="K104" s="10"/>
      <c r="L104" s="10"/>
      <c r="M104" s="10"/>
      <c r="N104" s="10"/>
      <c r="O104" s="62"/>
      <c r="P104" s="13"/>
      <c r="Q104" s="10"/>
      <c r="R104" s="13"/>
      <c r="S104" s="13"/>
      <c r="T104" s="13"/>
      <c r="U104" s="13"/>
      <c r="V104" s="13"/>
      <c r="W104" s="13"/>
      <c r="X104" s="13"/>
      <c r="Y104" s="54"/>
      <c r="Z104" s="13"/>
      <c r="AA104" s="13"/>
      <c r="AB104" s="246"/>
      <c r="AC104" s="246"/>
      <c r="AD104" s="246"/>
      <c r="AE104" s="1237"/>
      <c r="AF104" s="1237"/>
      <c r="AG104" s="246"/>
      <c r="AH104" s="246"/>
      <c r="AI104" s="246"/>
      <c r="AJ104" s="441"/>
      <c r="AK104" s="441"/>
      <c r="AL104" s="441"/>
      <c r="AM104" s="441"/>
      <c r="AN104" s="441"/>
      <c r="AO104" s="441"/>
      <c r="AP104" s="441"/>
      <c r="AQ104" s="1417"/>
      <c r="AR104" s="1417"/>
      <c r="AS104" s="1417"/>
    </row>
    <row r="105" spans="1:45" s="238" customFormat="1">
      <c r="A105" s="81"/>
      <c r="B105" s="66"/>
      <c r="C105" s="10"/>
      <c r="D105" s="10"/>
      <c r="E105" s="10"/>
      <c r="F105" s="10"/>
      <c r="G105" s="10"/>
      <c r="H105" s="10"/>
      <c r="I105" s="10"/>
      <c r="J105" s="10"/>
      <c r="K105" s="10"/>
      <c r="L105" s="10"/>
      <c r="M105" s="10"/>
      <c r="N105" s="10"/>
      <c r="O105" s="62"/>
      <c r="P105" s="13"/>
      <c r="Q105" s="10"/>
      <c r="R105" s="13"/>
      <c r="S105" s="13"/>
      <c r="T105" s="13"/>
      <c r="U105" s="13"/>
      <c r="V105" s="13"/>
      <c r="W105" s="13"/>
      <c r="X105" s="13"/>
      <c r="Y105" s="54"/>
      <c r="Z105" s="13"/>
      <c r="AA105" s="13"/>
      <c r="AB105" s="246"/>
      <c r="AC105" s="246"/>
      <c r="AD105" s="246"/>
      <c r="AE105" s="1237"/>
      <c r="AF105" s="1237"/>
      <c r="AG105" s="246"/>
      <c r="AH105" s="246"/>
      <c r="AI105" s="246"/>
      <c r="AJ105" s="441"/>
      <c r="AK105" s="441"/>
      <c r="AL105" s="441"/>
      <c r="AM105" s="441"/>
      <c r="AN105" s="441"/>
      <c r="AO105" s="441"/>
      <c r="AP105" s="441"/>
      <c r="AQ105" s="1417"/>
      <c r="AR105" s="1417"/>
      <c r="AS105" s="1417"/>
    </row>
    <row r="106" spans="1:45" s="238" customFormat="1">
      <c r="A106" s="81"/>
      <c r="B106" s="66"/>
      <c r="C106" s="10"/>
      <c r="D106" s="10"/>
      <c r="E106" s="10"/>
      <c r="F106" s="10"/>
      <c r="G106" s="10"/>
      <c r="H106" s="10"/>
      <c r="I106" s="10"/>
      <c r="J106" s="10"/>
      <c r="K106" s="10"/>
      <c r="L106" s="10"/>
      <c r="M106" s="10"/>
      <c r="N106" s="10"/>
      <c r="O106" s="62"/>
      <c r="P106" s="13"/>
      <c r="Q106" s="10"/>
      <c r="R106" s="13"/>
      <c r="S106" s="13"/>
      <c r="T106" s="13"/>
      <c r="U106" s="13"/>
      <c r="V106" s="13"/>
      <c r="W106" s="13"/>
      <c r="X106" s="13"/>
      <c r="Y106" s="54"/>
      <c r="Z106" s="13"/>
      <c r="AA106" s="13"/>
      <c r="AB106" s="246"/>
      <c r="AC106" s="246"/>
      <c r="AD106" s="246"/>
      <c r="AE106" s="1237"/>
      <c r="AF106" s="1237"/>
      <c r="AG106" s="246"/>
      <c r="AH106" s="246"/>
      <c r="AI106" s="246"/>
      <c r="AJ106" s="441"/>
      <c r="AK106" s="441"/>
      <c r="AL106" s="441"/>
      <c r="AM106" s="441"/>
      <c r="AN106" s="441"/>
      <c r="AO106" s="441"/>
      <c r="AP106" s="441"/>
      <c r="AQ106" s="1417"/>
      <c r="AR106" s="1417"/>
      <c r="AS106" s="1417"/>
    </row>
    <row r="107" spans="1:45" s="238" customFormat="1">
      <c r="A107" s="81"/>
      <c r="B107" s="66"/>
      <c r="C107" s="10"/>
      <c r="D107" s="10"/>
      <c r="E107" s="10"/>
      <c r="F107" s="10"/>
      <c r="G107" s="10"/>
      <c r="H107" s="10"/>
      <c r="I107" s="10"/>
      <c r="J107" s="10"/>
      <c r="K107" s="10"/>
      <c r="L107" s="10"/>
      <c r="M107" s="10"/>
      <c r="N107" s="10"/>
      <c r="O107" s="62"/>
      <c r="P107" s="13"/>
      <c r="Q107" s="10"/>
      <c r="R107" s="13"/>
      <c r="S107" s="13"/>
      <c r="T107" s="13"/>
      <c r="U107" s="13"/>
      <c r="V107" s="13"/>
      <c r="W107" s="13"/>
      <c r="X107" s="13"/>
      <c r="Y107" s="54"/>
      <c r="Z107" s="13"/>
      <c r="AA107" s="13"/>
      <c r="AB107" s="246"/>
      <c r="AC107" s="246"/>
      <c r="AD107" s="246"/>
      <c r="AE107" s="1237"/>
      <c r="AF107" s="1237"/>
      <c r="AG107" s="246"/>
      <c r="AH107" s="246"/>
      <c r="AI107" s="246"/>
      <c r="AJ107" s="441"/>
      <c r="AK107" s="441"/>
      <c r="AL107" s="441"/>
      <c r="AM107" s="441"/>
      <c r="AN107" s="441"/>
      <c r="AO107" s="441"/>
      <c r="AP107" s="441"/>
      <c r="AQ107" s="1417"/>
      <c r="AR107" s="1417"/>
      <c r="AS107" s="1417"/>
    </row>
    <row r="108" spans="1:45" s="238" customFormat="1">
      <c r="A108" s="81"/>
      <c r="B108" s="66"/>
      <c r="C108" s="10"/>
      <c r="D108" s="10"/>
      <c r="E108" s="10"/>
      <c r="F108" s="10"/>
      <c r="G108" s="10"/>
      <c r="H108" s="10"/>
      <c r="I108" s="10"/>
      <c r="J108" s="10"/>
      <c r="K108" s="10"/>
      <c r="L108" s="10"/>
      <c r="M108" s="10"/>
      <c r="N108" s="10"/>
      <c r="O108" s="62"/>
      <c r="P108" s="13"/>
      <c r="Q108" s="10"/>
      <c r="R108" s="13"/>
      <c r="S108" s="13"/>
      <c r="T108" s="13"/>
      <c r="U108" s="13"/>
      <c r="V108" s="13"/>
      <c r="W108" s="13"/>
      <c r="X108" s="13"/>
      <c r="Y108" s="54"/>
      <c r="Z108" s="13"/>
      <c r="AA108" s="13"/>
      <c r="AB108" s="246"/>
      <c r="AC108" s="246"/>
      <c r="AD108" s="246"/>
      <c r="AE108" s="1237"/>
      <c r="AF108" s="1237"/>
      <c r="AG108" s="246"/>
      <c r="AH108" s="246"/>
      <c r="AI108" s="246"/>
      <c r="AJ108" s="441"/>
      <c r="AK108" s="441"/>
      <c r="AL108" s="441"/>
      <c r="AM108" s="441"/>
      <c r="AN108" s="441"/>
      <c r="AO108" s="441"/>
      <c r="AP108" s="441"/>
      <c r="AQ108" s="1417"/>
      <c r="AR108" s="1417"/>
      <c r="AS108" s="1417"/>
    </row>
    <row r="109" spans="1:45" s="238" customFormat="1">
      <c r="A109" s="81"/>
      <c r="B109" s="66"/>
      <c r="C109" s="10"/>
      <c r="D109" s="10"/>
      <c r="E109" s="10"/>
      <c r="F109" s="10"/>
      <c r="G109" s="10"/>
      <c r="H109" s="10"/>
      <c r="I109" s="10"/>
      <c r="J109" s="10"/>
      <c r="K109" s="10"/>
      <c r="L109" s="10"/>
      <c r="M109" s="10"/>
      <c r="N109" s="10"/>
      <c r="O109" s="62"/>
      <c r="P109" s="13"/>
      <c r="Q109" s="10"/>
      <c r="R109" s="13"/>
      <c r="S109" s="13"/>
      <c r="T109" s="13"/>
      <c r="U109" s="13"/>
      <c r="V109" s="13"/>
      <c r="W109" s="13"/>
      <c r="X109" s="13"/>
      <c r="Y109" s="54"/>
      <c r="Z109" s="13"/>
      <c r="AA109" s="13"/>
      <c r="AB109" s="246"/>
      <c r="AC109" s="246"/>
      <c r="AD109" s="246"/>
      <c r="AE109" s="1237"/>
      <c r="AF109" s="1237"/>
      <c r="AG109" s="246"/>
      <c r="AH109" s="246"/>
      <c r="AI109" s="246"/>
      <c r="AJ109" s="441"/>
      <c r="AK109" s="441"/>
      <c r="AL109" s="441"/>
      <c r="AM109" s="441"/>
      <c r="AN109" s="441"/>
      <c r="AO109" s="441"/>
      <c r="AP109" s="441"/>
      <c r="AQ109" s="1417"/>
      <c r="AR109" s="1417"/>
      <c r="AS109" s="1417"/>
    </row>
    <row r="110" spans="1:45" s="238" customFormat="1">
      <c r="A110" s="81"/>
      <c r="B110" s="66"/>
      <c r="C110" s="10"/>
      <c r="D110" s="10"/>
      <c r="E110" s="10"/>
      <c r="F110" s="10"/>
      <c r="G110" s="10"/>
      <c r="H110" s="10"/>
      <c r="I110" s="10"/>
      <c r="J110" s="10"/>
      <c r="K110" s="10"/>
      <c r="L110" s="10"/>
      <c r="M110" s="10"/>
      <c r="N110" s="10"/>
      <c r="O110" s="62"/>
      <c r="P110" s="13"/>
      <c r="Q110" s="10"/>
      <c r="R110" s="13"/>
      <c r="S110" s="13"/>
      <c r="T110" s="13"/>
      <c r="U110" s="13"/>
      <c r="V110" s="13"/>
      <c r="W110" s="13"/>
      <c r="X110" s="13"/>
      <c r="Y110" s="54"/>
      <c r="Z110" s="13"/>
      <c r="AA110" s="13"/>
      <c r="AB110" s="246"/>
      <c r="AC110" s="246"/>
      <c r="AD110" s="246"/>
      <c r="AE110" s="1237"/>
      <c r="AF110" s="1237"/>
      <c r="AG110" s="246"/>
      <c r="AH110" s="246"/>
      <c r="AI110" s="246"/>
      <c r="AJ110" s="441"/>
      <c r="AK110" s="441"/>
      <c r="AL110" s="441"/>
      <c r="AM110" s="441"/>
      <c r="AN110" s="441"/>
      <c r="AO110" s="441"/>
      <c r="AP110" s="441"/>
      <c r="AQ110" s="1417"/>
      <c r="AR110" s="1417"/>
      <c r="AS110" s="1417"/>
    </row>
    <row r="111" spans="1:45" s="238" customFormat="1">
      <c r="A111" s="81"/>
      <c r="B111" s="66"/>
      <c r="C111" s="10"/>
      <c r="D111" s="10"/>
      <c r="E111" s="10"/>
      <c r="F111" s="10"/>
      <c r="G111" s="10"/>
      <c r="H111" s="10"/>
      <c r="I111" s="10"/>
      <c r="J111" s="10"/>
      <c r="K111" s="10"/>
      <c r="L111" s="10"/>
      <c r="M111" s="10"/>
      <c r="N111" s="10"/>
      <c r="O111" s="62"/>
      <c r="P111" s="13"/>
      <c r="Q111" s="10"/>
      <c r="R111" s="13"/>
      <c r="S111" s="13"/>
      <c r="T111" s="13"/>
      <c r="U111" s="13"/>
      <c r="V111" s="13"/>
      <c r="W111" s="13"/>
      <c r="X111" s="13"/>
      <c r="Y111" s="54"/>
      <c r="Z111" s="13"/>
      <c r="AA111" s="13"/>
      <c r="AB111" s="246"/>
      <c r="AC111" s="246"/>
      <c r="AD111" s="246"/>
      <c r="AE111" s="1237"/>
      <c r="AF111" s="1237"/>
      <c r="AG111" s="246"/>
      <c r="AH111" s="246"/>
      <c r="AI111" s="246"/>
      <c r="AJ111" s="441"/>
      <c r="AK111" s="441"/>
      <c r="AL111" s="441"/>
      <c r="AM111" s="441"/>
      <c r="AN111" s="441"/>
      <c r="AO111" s="441"/>
      <c r="AP111" s="441"/>
      <c r="AQ111" s="1417"/>
      <c r="AR111" s="1417"/>
      <c r="AS111" s="1417"/>
    </row>
    <row r="112" spans="1:45" s="238" customFormat="1">
      <c r="A112" s="81"/>
      <c r="B112" s="66"/>
      <c r="C112" s="10"/>
      <c r="D112" s="10"/>
      <c r="E112" s="10"/>
      <c r="F112" s="10"/>
      <c r="G112" s="10"/>
      <c r="H112" s="10"/>
      <c r="I112" s="10"/>
      <c r="J112" s="10"/>
      <c r="K112" s="10"/>
      <c r="L112" s="10"/>
      <c r="M112" s="10"/>
      <c r="N112" s="10"/>
      <c r="O112" s="62"/>
      <c r="P112" s="13"/>
      <c r="Q112" s="10"/>
      <c r="R112" s="13"/>
      <c r="S112" s="13"/>
      <c r="T112" s="13"/>
      <c r="U112" s="13"/>
      <c r="V112" s="13"/>
      <c r="W112" s="13"/>
      <c r="X112" s="13"/>
      <c r="Y112" s="54"/>
      <c r="Z112" s="13"/>
      <c r="AA112" s="13"/>
      <c r="AB112" s="246"/>
      <c r="AC112" s="246"/>
      <c r="AD112" s="246"/>
      <c r="AE112" s="1237"/>
      <c r="AF112" s="1237"/>
      <c r="AG112" s="246"/>
      <c r="AH112" s="246"/>
      <c r="AI112" s="246"/>
      <c r="AJ112" s="441"/>
      <c r="AK112" s="441"/>
      <c r="AL112" s="441"/>
      <c r="AM112" s="441"/>
      <c r="AN112" s="441"/>
      <c r="AO112" s="441"/>
      <c r="AP112" s="441"/>
      <c r="AQ112" s="1417"/>
      <c r="AR112" s="1417"/>
      <c r="AS112" s="1417"/>
    </row>
    <row r="113" spans="1:45" s="238" customFormat="1">
      <c r="A113" s="81"/>
      <c r="B113" s="66"/>
      <c r="C113" s="10"/>
      <c r="D113" s="10"/>
      <c r="E113" s="10"/>
      <c r="F113" s="10"/>
      <c r="G113" s="10"/>
      <c r="H113" s="10"/>
      <c r="I113" s="10"/>
      <c r="J113" s="10"/>
      <c r="K113" s="10"/>
      <c r="L113" s="10"/>
      <c r="M113" s="10"/>
      <c r="N113" s="10"/>
      <c r="O113" s="62"/>
      <c r="P113" s="13"/>
      <c r="Q113" s="10"/>
      <c r="R113" s="13"/>
      <c r="S113" s="13"/>
      <c r="T113" s="13"/>
      <c r="U113" s="13"/>
      <c r="V113" s="13"/>
      <c r="W113" s="13"/>
      <c r="X113" s="13"/>
      <c r="Y113" s="54"/>
      <c r="Z113" s="13"/>
      <c r="AA113" s="13"/>
      <c r="AB113" s="246"/>
      <c r="AC113" s="246"/>
      <c r="AD113" s="246"/>
      <c r="AE113" s="1237"/>
      <c r="AF113" s="1237"/>
      <c r="AG113" s="246"/>
      <c r="AH113" s="246"/>
      <c r="AI113" s="246"/>
      <c r="AJ113" s="441"/>
      <c r="AK113" s="441"/>
      <c r="AL113" s="441"/>
      <c r="AM113" s="441"/>
      <c r="AN113" s="441"/>
      <c r="AO113" s="441"/>
      <c r="AP113" s="441"/>
      <c r="AQ113" s="1417"/>
      <c r="AR113" s="1417"/>
      <c r="AS113" s="1417"/>
    </row>
    <row r="114" spans="1:45" s="238" customFormat="1">
      <c r="A114" s="81"/>
      <c r="B114" s="66"/>
      <c r="C114" s="10"/>
      <c r="D114" s="10"/>
      <c r="E114" s="10"/>
      <c r="F114" s="10"/>
      <c r="G114" s="10"/>
      <c r="H114" s="10"/>
      <c r="I114" s="10"/>
      <c r="J114" s="10"/>
      <c r="K114" s="10"/>
      <c r="L114" s="10"/>
      <c r="M114" s="10"/>
      <c r="N114" s="10"/>
      <c r="O114" s="62"/>
      <c r="P114" s="13"/>
      <c r="Q114" s="10"/>
      <c r="R114" s="13"/>
      <c r="S114" s="13"/>
      <c r="T114" s="13"/>
      <c r="U114" s="13"/>
      <c r="V114" s="13"/>
      <c r="W114" s="13"/>
      <c r="X114" s="13"/>
      <c r="Y114" s="54"/>
      <c r="Z114" s="13"/>
      <c r="AA114" s="13"/>
      <c r="AB114" s="246"/>
      <c r="AC114" s="246"/>
      <c r="AD114" s="246"/>
      <c r="AE114" s="1237"/>
      <c r="AF114" s="1237"/>
      <c r="AG114" s="246"/>
      <c r="AH114" s="246"/>
      <c r="AI114" s="246"/>
      <c r="AJ114" s="441"/>
      <c r="AK114" s="441"/>
      <c r="AL114" s="441"/>
      <c r="AM114" s="441"/>
      <c r="AN114" s="441"/>
      <c r="AO114" s="441"/>
      <c r="AP114" s="441"/>
      <c r="AQ114" s="1417"/>
      <c r="AR114" s="1417"/>
      <c r="AS114" s="1417"/>
    </row>
    <row r="115" spans="1:45" s="238" customFormat="1">
      <c r="A115" s="81"/>
      <c r="B115" s="66"/>
      <c r="C115" s="10"/>
      <c r="D115" s="10"/>
      <c r="E115" s="10"/>
      <c r="F115" s="10"/>
      <c r="G115" s="10"/>
      <c r="H115" s="10"/>
      <c r="I115" s="10"/>
      <c r="J115" s="10"/>
      <c r="K115" s="10"/>
      <c r="L115" s="10"/>
      <c r="M115" s="10"/>
      <c r="N115" s="10"/>
      <c r="O115" s="62"/>
      <c r="P115" s="13"/>
      <c r="Q115" s="10"/>
      <c r="R115" s="13"/>
      <c r="S115" s="13"/>
      <c r="T115" s="13"/>
      <c r="U115" s="13"/>
      <c r="V115" s="13"/>
      <c r="W115" s="13"/>
      <c r="X115" s="13"/>
      <c r="Y115" s="54"/>
      <c r="Z115" s="13"/>
      <c r="AA115" s="13"/>
      <c r="AB115" s="246"/>
      <c r="AC115" s="246"/>
      <c r="AD115" s="246"/>
      <c r="AE115" s="1237"/>
      <c r="AF115" s="1237"/>
      <c r="AG115" s="246"/>
      <c r="AH115" s="246"/>
      <c r="AI115" s="246"/>
      <c r="AJ115" s="441"/>
      <c r="AK115" s="441"/>
      <c r="AL115" s="441"/>
      <c r="AM115" s="441"/>
      <c r="AN115" s="441"/>
      <c r="AO115" s="441"/>
      <c r="AP115" s="441"/>
      <c r="AQ115" s="1417"/>
      <c r="AR115" s="1417"/>
      <c r="AS115" s="1417"/>
    </row>
    <row r="116" spans="1:45" s="238" customFormat="1">
      <c r="A116" s="81"/>
      <c r="B116" s="66"/>
      <c r="C116" s="10"/>
      <c r="D116" s="10"/>
      <c r="E116" s="10"/>
      <c r="F116" s="10"/>
      <c r="G116" s="10"/>
      <c r="H116" s="10"/>
      <c r="I116" s="10"/>
      <c r="J116" s="10"/>
      <c r="K116" s="10"/>
      <c r="L116" s="10"/>
      <c r="M116" s="10"/>
      <c r="N116" s="10"/>
      <c r="O116" s="62"/>
      <c r="P116" s="13"/>
      <c r="Q116" s="10"/>
      <c r="R116" s="13"/>
      <c r="S116" s="13"/>
      <c r="T116" s="13"/>
      <c r="U116" s="13"/>
      <c r="V116" s="13"/>
      <c r="W116" s="13"/>
      <c r="X116" s="13"/>
      <c r="Y116" s="54"/>
      <c r="Z116" s="13"/>
      <c r="AA116" s="13"/>
      <c r="AB116" s="246"/>
      <c r="AC116" s="246"/>
      <c r="AD116" s="246"/>
      <c r="AE116" s="1237"/>
      <c r="AF116" s="1237"/>
      <c r="AG116" s="246"/>
      <c r="AH116" s="246"/>
      <c r="AI116" s="246"/>
      <c r="AJ116" s="441"/>
      <c r="AK116" s="441"/>
      <c r="AL116" s="441"/>
      <c r="AM116" s="441"/>
      <c r="AN116" s="441"/>
      <c r="AO116" s="441"/>
      <c r="AP116" s="441"/>
      <c r="AQ116" s="1417"/>
      <c r="AR116" s="1417"/>
      <c r="AS116" s="1417"/>
    </row>
    <row r="117" spans="1:45" s="238" customFormat="1">
      <c r="A117" s="81"/>
      <c r="B117" s="66"/>
      <c r="C117" s="10"/>
      <c r="D117" s="10"/>
      <c r="E117" s="10"/>
      <c r="F117" s="10"/>
      <c r="G117" s="10"/>
      <c r="H117" s="10"/>
      <c r="I117" s="10"/>
      <c r="J117" s="10"/>
      <c r="K117" s="10"/>
      <c r="L117" s="10"/>
      <c r="M117" s="10"/>
      <c r="N117" s="10"/>
      <c r="O117" s="62"/>
      <c r="P117" s="13"/>
      <c r="Q117" s="10"/>
      <c r="R117" s="13"/>
      <c r="S117" s="13"/>
      <c r="T117" s="13"/>
      <c r="U117" s="13"/>
      <c r="V117" s="13"/>
      <c r="W117" s="13"/>
      <c r="X117" s="13"/>
      <c r="Y117" s="54"/>
      <c r="Z117" s="13"/>
      <c r="AA117" s="13"/>
      <c r="AB117" s="246"/>
      <c r="AC117" s="246"/>
      <c r="AD117" s="246"/>
      <c r="AE117" s="1237"/>
      <c r="AF117" s="1237"/>
      <c r="AG117" s="246"/>
      <c r="AH117" s="246"/>
      <c r="AI117" s="246"/>
      <c r="AJ117" s="441"/>
      <c r="AK117" s="441"/>
      <c r="AL117" s="441"/>
      <c r="AM117" s="441"/>
      <c r="AN117" s="441"/>
      <c r="AO117" s="441"/>
      <c r="AP117" s="441"/>
      <c r="AQ117" s="1417"/>
      <c r="AR117" s="1417"/>
      <c r="AS117" s="1417"/>
    </row>
    <row r="118" spans="1:45" s="238" customFormat="1">
      <c r="A118" s="81"/>
      <c r="B118" s="66"/>
      <c r="C118" s="10"/>
      <c r="D118" s="10"/>
      <c r="E118" s="10"/>
      <c r="F118" s="10"/>
      <c r="G118" s="10"/>
      <c r="H118" s="10"/>
      <c r="I118" s="10"/>
      <c r="J118" s="10"/>
      <c r="K118" s="10"/>
      <c r="L118" s="10"/>
      <c r="M118" s="10"/>
      <c r="N118" s="10"/>
      <c r="O118" s="62"/>
      <c r="P118" s="13"/>
      <c r="Q118" s="10"/>
      <c r="R118" s="13"/>
      <c r="S118" s="13"/>
      <c r="T118" s="13"/>
      <c r="U118" s="13"/>
      <c r="V118" s="13"/>
      <c r="W118" s="13"/>
      <c r="X118" s="13"/>
      <c r="Y118" s="54"/>
      <c r="Z118" s="13"/>
      <c r="AA118" s="13"/>
      <c r="AB118" s="246"/>
      <c r="AC118" s="246"/>
      <c r="AD118" s="246"/>
      <c r="AE118" s="1237"/>
      <c r="AF118" s="1237"/>
      <c r="AG118" s="246"/>
      <c r="AH118" s="246"/>
      <c r="AI118" s="246"/>
      <c r="AJ118" s="441"/>
      <c r="AK118" s="441"/>
      <c r="AL118" s="441"/>
      <c r="AM118" s="441"/>
      <c r="AN118" s="441"/>
      <c r="AO118" s="441"/>
      <c r="AP118" s="441"/>
      <c r="AQ118" s="1417"/>
      <c r="AR118" s="1417"/>
      <c r="AS118" s="1417"/>
    </row>
    <row r="119" spans="1:45" s="238" customFormat="1">
      <c r="A119" s="81"/>
      <c r="B119" s="66"/>
      <c r="C119" s="10"/>
      <c r="D119" s="10"/>
      <c r="E119" s="10"/>
      <c r="F119" s="10"/>
      <c r="G119" s="10"/>
      <c r="H119" s="10"/>
      <c r="I119" s="10"/>
      <c r="J119" s="10"/>
      <c r="K119" s="10"/>
      <c r="L119" s="10"/>
      <c r="M119" s="10"/>
      <c r="N119" s="10"/>
      <c r="O119" s="62"/>
      <c r="P119" s="13"/>
      <c r="Q119" s="10"/>
      <c r="R119" s="13"/>
      <c r="S119" s="13"/>
      <c r="T119" s="13"/>
      <c r="U119" s="13"/>
      <c r="V119" s="13"/>
      <c r="W119" s="13"/>
      <c r="X119" s="13"/>
      <c r="Y119" s="54"/>
      <c r="Z119" s="13"/>
      <c r="AA119" s="13"/>
      <c r="AB119" s="246"/>
      <c r="AC119" s="246"/>
      <c r="AD119" s="246"/>
      <c r="AE119" s="1237"/>
      <c r="AF119" s="1237"/>
      <c r="AG119" s="246"/>
      <c r="AH119" s="246"/>
      <c r="AI119" s="246"/>
      <c r="AJ119" s="441"/>
      <c r="AK119" s="441"/>
      <c r="AL119" s="441"/>
      <c r="AM119" s="441"/>
      <c r="AN119" s="441"/>
      <c r="AO119" s="441"/>
      <c r="AP119" s="441"/>
      <c r="AQ119" s="1417"/>
      <c r="AR119" s="1417"/>
      <c r="AS119" s="1417"/>
    </row>
    <row r="120" spans="1:45" s="238" customFormat="1">
      <c r="A120" s="81"/>
      <c r="B120" s="66"/>
      <c r="C120" s="10"/>
      <c r="D120" s="10"/>
      <c r="E120" s="10"/>
      <c r="F120" s="10"/>
      <c r="G120" s="10"/>
      <c r="H120" s="10"/>
      <c r="I120" s="10"/>
      <c r="J120" s="10"/>
      <c r="K120" s="10"/>
      <c r="L120" s="10"/>
      <c r="M120" s="10"/>
      <c r="N120" s="10"/>
      <c r="O120" s="62"/>
      <c r="P120" s="13"/>
      <c r="Q120" s="10"/>
      <c r="R120" s="13"/>
      <c r="S120" s="13"/>
      <c r="T120" s="13"/>
      <c r="U120" s="13"/>
      <c r="V120" s="13"/>
      <c r="W120" s="13"/>
      <c r="X120" s="13"/>
      <c r="Y120" s="54"/>
      <c r="Z120" s="13"/>
      <c r="AA120" s="13"/>
      <c r="AB120" s="246"/>
      <c r="AC120" s="246"/>
      <c r="AD120" s="246"/>
      <c r="AE120" s="1237"/>
      <c r="AF120" s="1237"/>
      <c r="AG120" s="246"/>
      <c r="AH120" s="246"/>
      <c r="AI120" s="246"/>
      <c r="AJ120" s="441"/>
      <c r="AK120" s="441"/>
      <c r="AL120" s="441"/>
      <c r="AM120" s="441"/>
      <c r="AN120" s="441"/>
      <c r="AO120" s="441"/>
      <c r="AP120" s="441"/>
      <c r="AQ120" s="1417"/>
      <c r="AR120" s="1417"/>
      <c r="AS120" s="1417"/>
    </row>
    <row r="121" spans="1:45" s="238" customFormat="1">
      <c r="A121" s="81"/>
      <c r="B121" s="66"/>
      <c r="C121" s="10"/>
      <c r="D121" s="10"/>
      <c r="E121" s="10"/>
      <c r="F121" s="10"/>
      <c r="G121" s="10"/>
      <c r="H121" s="10"/>
      <c r="I121" s="10"/>
      <c r="J121" s="10"/>
      <c r="K121" s="10"/>
      <c r="L121" s="10"/>
      <c r="M121" s="10"/>
      <c r="N121" s="10"/>
      <c r="O121" s="62"/>
      <c r="P121" s="13"/>
      <c r="Q121" s="10"/>
      <c r="R121" s="13"/>
      <c r="S121" s="13"/>
      <c r="T121" s="13"/>
      <c r="U121" s="13"/>
      <c r="V121" s="13"/>
      <c r="W121" s="13"/>
      <c r="X121" s="13"/>
      <c r="Y121" s="54"/>
      <c r="Z121" s="13"/>
      <c r="AA121" s="13"/>
      <c r="AB121" s="246"/>
      <c r="AC121" s="246"/>
      <c r="AD121" s="246"/>
      <c r="AE121" s="1237"/>
      <c r="AF121" s="1237"/>
      <c r="AG121" s="246"/>
      <c r="AH121" s="246"/>
      <c r="AI121" s="246"/>
      <c r="AJ121" s="441"/>
      <c r="AK121" s="441"/>
      <c r="AL121" s="441"/>
      <c r="AM121" s="441"/>
      <c r="AN121" s="441"/>
      <c r="AO121" s="441"/>
      <c r="AP121" s="441"/>
      <c r="AQ121" s="1417"/>
      <c r="AR121" s="1417"/>
      <c r="AS121" s="1417"/>
    </row>
    <row r="122" spans="1:45" s="238" customFormat="1">
      <c r="A122" s="81"/>
      <c r="B122" s="66"/>
      <c r="C122" s="10"/>
      <c r="D122" s="10"/>
      <c r="E122" s="10"/>
      <c r="F122" s="10"/>
      <c r="G122" s="10"/>
      <c r="H122" s="10"/>
      <c r="I122" s="10"/>
      <c r="J122" s="10"/>
      <c r="K122" s="10"/>
      <c r="L122" s="10"/>
      <c r="M122" s="10"/>
      <c r="N122" s="10"/>
      <c r="O122" s="62"/>
      <c r="P122" s="13"/>
      <c r="Q122" s="10"/>
      <c r="R122" s="13"/>
      <c r="S122" s="13"/>
      <c r="T122" s="13"/>
      <c r="U122" s="13"/>
      <c r="V122" s="13"/>
      <c r="W122" s="13"/>
      <c r="X122" s="13"/>
      <c r="Y122" s="54"/>
      <c r="Z122" s="13"/>
      <c r="AA122" s="13"/>
      <c r="AB122" s="246"/>
      <c r="AC122" s="246"/>
      <c r="AD122" s="246"/>
      <c r="AE122" s="1237"/>
      <c r="AF122" s="1237"/>
      <c r="AG122" s="246"/>
      <c r="AH122" s="246"/>
      <c r="AI122" s="246"/>
      <c r="AJ122" s="441"/>
      <c r="AK122" s="441"/>
      <c r="AL122" s="441"/>
      <c r="AM122" s="441"/>
      <c r="AN122" s="441"/>
      <c r="AO122" s="441"/>
      <c r="AP122" s="441"/>
      <c r="AQ122" s="1417"/>
      <c r="AR122" s="1417"/>
      <c r="AS122" s="1417"/>
    </row>
    <row r="123" spans="1:45" s="238" customFormat="1">
      <c r="A123" s="81"/>
      <c r="B123" s="66"/>
      <c r="C123" s="10"/>
      <c r="D123" s="10"/>
      <c r="E123" s="10"/>
      <c r="F123" s="10"/>
      <c r="G123" s="10"/>
      <c r="H123" s="10"/>
      <c r="I123" s="10"/>
      <c r="J123" s="10"/>
      <c r="K123" s="10"/>
      <c r="L123" s="10"/>
      <c r="M123" s="10"/>
      <c r="N123" s="10"/>
      <c r="O123" s="62"/>
      <c r="P123" s="13"/>
      <c r="Q123" s="10"/>
      <c r="R123" s="13"/>
      <c r="S123" s="13"/>
      <c r="T123" s="13"/>
      <c r="U123" s="13"/>
      <c r="V123" s="13"/>
      <c r="W123" s="13"/>
      <c r="X123" s="13"/>
      <c r="Y123" s="54"/>
      <c r="Z123" s="13"/>
      <c r="AA123" s="13"/>
      <c r="AB123" s="246"/>
      <c r="AC123" s="246"/>
      <c r="AD123" s="246"/>
      <c r="AE123" s="1237"/>
      <c r="AF123" s="1237"/>
      <c r="AG123" s="246"/>
      <c r="AH123" s="246"/>
      <c r="AI123" s="246"/>
      <c r="AJ123" s="441"/>
      <c r="AK123" s="441"/>
      <c r="AL123" s="441"/>
      <c r="AM123" s="441"/>
      <c r="AN123" s="441"/>
      <c r="AO123" s="441"/>
      <c r="AP123" s="441"/>
      <c r="AQ123" s="1417"/>
      <c r="AR123" s="1417"/>
      <c r="AS123" s="1417"/>
    </row>
    <row r="124" spans="1:45" s="238" customFormat="1">
      <c r="A124" s="81"/>
      <c r="B124" s="66"/>
      <c r="C124" s="10"/>
      <c r="D124" s="10"/>
      <c r="E124" s="10"/>
      <c r="F124" s="10"/>
      <c r="G124" s="10"/>
      <c r="H124" s="10"/>
      <c r="I124" s="10"/>
      <c r="J124" s="10"/>
      <c r="K124" s="10"/>
      <c r="L124" s="10"/>
      <c r="M124" s="10"/>
      <c r="N124" s="10"/>
      <c r="O124" s="62"/>
      <c r="P124" s="13"/>
      <c r="Q124" s="10"/>
      <c r="R124" s="13"/>
      <c r="S124" s="13"/>
      <c r="T124" s="13"/>
      <c r="U124" s="13"/>
      <c r="V124" s="13"/>
      <c r="W124" s="13"/>
      <c r="X124" s="13"/>
      <c r="Y124" s="54"/>
      <c r="Z124" s="13"/>
      <c r="AA124" s="13"/>
      <c r="AB124" s="246"/>
      <c r="AC124" s="246"/>
      <c r="AD124" s="246"/>
      <c r="AE124" s="1237"/>
      <c r="AF124" s="1237"/>
      <c r="AG124" s="246"/>
      <c r="AH124" s="246"/>
      <c r="AI124" s="246"/>
      <c r="AJ124" s="441"/>
      <c r="AK124" s="441"/>
      <c r="AL124" s="441"/>
      <c r="AM124" s="441"/>
      <c r="AN124" s="441"/>
      <c r="AO124" s="441"/>
      <c r="AP124" s="441"/>
      <c r="AQ124" s="1417"/>
      <c r="AR124" s="1417"/>
      <c r="AS124" s="1417"/>
    </row>
    <row r="125" spans="1:45" s="238" customFormat="1">
      <c r="A125" s="81"/>
      <c r="B125" s="66"/>
      <c r="C125" s="10"/>
      <c r="D125" s="10"/>
      <c r="E125" s="10"/>
      <c r="F125" s="10"/>
      <c r="G125" s="10"/>
      <c r="H125" s="10"/>
      <c r="I125" s="10"/>
      <c r="J125" s="10"/>
      <c r="K125" s="10"/>
      <c r="L125" s="10"/>
      <c r="M125" s="10"/>
      <c r="N125" s="10"/>
      <c r="O125" s="62"/>
      <c r="P125" s="13"/>
      <c r="Q125" s="10"/>
      <c r="R125" s="13"/>
      <c r="S125" s="13"/>
      <c r="T125" s="13"/>
      <c r="U125" s="13"/>
      <c r="V125" s="13"/>
      <c r="W125" s="13"/>
      <c r="X125" s="13"/>
      <c r="Y125" s="54"/>
      <c r="Z125" s="13"/>
      <c r="AA125" s="13"/>
      <c r="AB125" s="246"/>
      <c r="AC125" s="246"/>
      <c r="AD125" s="246"/>
      <c r="AE125" s="1237"/>
      <c r="AF125" s="1237"/>
      <c r="AG125" s="246"/>
      <c r="AH125" s="246"/>
      <c r="AI125" s="246"/>
      <c r="AJ125" s="441"/>
      <c r="AK125" s="441"/>
      <c r="AL125" s="441"/>
      <c r="AM125" s="441"/>
      <c r="AN125" s="441"/>
      <c r="AO125" s="441"/>
      <c r="AP125" s="441"/>
      <c r="AQ125" s="1417"/>
      <c r="AR125" s="1417"/>
      <c r="AS125" s="1417"/>
    </row>
    <row r="126" spans="1:45" s="238" customFormat="1">
      <c r="A126" s="81"/>
      <c r="B126" s="66"/>
      <c r="C126" s="10"/>
      <c r="D126" s="10"/>
      <c r="E126" s="10"/>
      <c r="F126" s="10"/>
      <c r="G126" s="10"/>
      <c r="H126" s="10"/>
      <c r="I126" s="10"/>
      <c r="J126" s="10"/>
      <c r="K126" s="10"/>
      <c r="L126" s="10"/>
      <c r="M126" s="10"/>
      <c r="N126" s="10"/>
      <c r="O126" s="62"/>
      <c r="P126" s="13"/>
      <c r="Q126" s="10"/>
      <c r="R126" s="13"/>
      <c r="S126" s="13"/>
      <c r="T126" s="13"/>
      <c r="U126" s="13"/>
      <c r="V126" s="13"/>
      <c r="W126" s="13"/>
      <c r="X126" s="13"/>
      <c r="Y126" s="54"/>
      <c r="Z126" s="13"/>
      <c r="AA126" s="13"/>
      <c r="AB126" s="246"/>
      <c r="AC126" s="246"/>
      <c r="AD126" s="246"/>
      <c r="AE126" s="1237"/>
      <c r="AF126" s="1237"/>
      <c r="AG126" s="246"/>
      <c r="AH126" s="246"/>
      <c r="AI126" s="246"/>
      <c r="AJ126" s="441"/>
      <c r="AK126" s="441"/>
      <c r="AL126" s="441"/>
      <c r="AM126" s="441"/>
      <c r="AN126" s="441"/>
      <c r="AO126" s="441"/>
      <c r="AP126" s="441"/>
      <c r="AQ126" s="1417"/>
      <c r="AR126" s="1417"/>
      <c r="AS126" s="1417"/>
    </row>
    <row r="127" spans="1:45" s="238" customFormat="1">
      <c r="A127" s="81"/>
      <c r="B127" s="66"/>
      <c r="C127" s="10"/>
      <c r="D127" s="10"/>
      <c r="E127" s="10"/>
      <c r="F127" s="10"/>
      <c r="G127" s="10"/>
      <c r="H127" s="10"/>
      <c r="I127" s="10"/>
      <c r="J127" s="10"/>
      <c r="K127" s="10"/>
      <c r="L127" s="10"/>
      <c r="M127" s="10"/>
      <c r="N127" s="10"/>
      <c r="O127" s="62"/>
      <c r="P127" s="13"/>
      <c r="Q127" s="10"/>
      <c r="R127" s="13"/>
      <c r="S127" s="13"/>
      <c r="T127" s="13"/>
      <c r="U127" s="13"/>
      <c r="V127" s="13"/>
      <c r="W127" s="13"/>
      <c r="X127" s="13"/>
      <c r="Y127" s="54"/>
      <c r="Z127" s="13"/>
      <c r="AA127" s="13"/>
      <c r="AB127" s="246"/>
      <c r="AC127" s="246"/>
      <c r="AD127" s="246"/>
      <c r="AE127" s="1237"/>
      <c r="AF127" s="1237"/>
      <c r="AG127" s="246"/>
      <c r="AH127" s="246"/>
      <c r="AI127" s="246"/>
      <c r="AJ127" s="441"/>
      <c r="AK127" s="441"/>
      <c r="AL127" s="441"/>
      <c r="AM127" s="441"/>
      <c r="AN127" s="441"/>
      <c r="AO127" s="441"/>
      <c r="AP127" s="441"/>
      <c r="AQ127" s="1417"/>
      <c r="AR127" s="1417"/>
      <c r="AS127" s="1417"/>
    </row>
    <row r="128" spans="1:45" s="238" customFormat="1">
      <c r="A128" s="81"/>
      <c r="B128" s="66"/>
      <c r="C128" s="10"/>
      <c r="D128" s="10"/>
      <c r="E128" s="10"/>
      <c r="F128" s="10"/>
      <c r="G128" s="10"/>
      <c r="H128" s="10"/>
      <c r="I128" s="10"/>
      <c r="J128" s="10"/>
      <c r="K128" s="10"/>
      <c r="L128" s="10"/>
      <c r="M128" s="10"/>
      <c r="N128" s="10"/>
      <c r="O128" s="62"/>
      <c r="P128" s="13"/>
      <c r="Q128" s="10"/>
      <c r="R128" s="13"/>
      <c r="S128" s="13"/>
      <c r="T128" s="13"/>
      <c r="U128" s="13"/>
      <c r="V128" s="13"/>
      <c r="W128" s="13"/>
      <c r="X128" s="13"/>
      <c r="Y128" s="54"/>
      <c r="Z128" s="13"/>
      <c r="AA128" s="13"/>
      <c r="AB128" s="246"/>
      <c r="AC128" s="246"/>
      <c r="AD128" s="246"/>
      <c r="AE128" s="1237"/>
      <c r="AF128" s="1237"/>
      <c r="AG128" s="246"/>
      <c r="AH128" s="246"/>
      <c r="AI128" s="246"/>
      <c r="AJ128" s="441"/>
      <c r="AK128" s="441"/>
      <c r="AL128" s="441"/>
      <c r="AM128" s="441"/>
      <c r="AN128" s="441"/>
      <c r="AO128" s="441"/>
      <c r="AP128" s="441"/>
      <c r="AQ128" s="1417"/>
      <c r="AR128" s="1417"/>
      <c r="AS128" s="1417"/>
    </row>
    <row r="129" spans="1:45" s="238" customFormat="1">
      <c r="A129" s="81"/>
      <c r="B129" s="66"/>
      <c r="C129" s="10"/>
      <c r="D129" s="10"/>
      <c r="E129" s="10"/>
      <c r="F129" s="10"/>
      <c r="G129" s="10"/>
      <c r="H129" s="10"/>
      <c r="I129" s="10"/>
      <c r="J129" s="10"/>
      <c r="K129" s="10"/>
      <c r="L129" s="10"/>
      <c r="M129" s="10"/>
      <c r="N129" s="10"/>
      <c r="O129" s="62"/>
      <c r="P129" s="13"/>
      <c r="Q129" s="10"/>
      <c r="R129" s="13"/>
      <c r="S129" s="13"/>
      <c r="T129" s="13"/>
      <c r="U129" s="13"/>
      <c r="V129" s="13"/>
      <c r="W129" s="13"/>
      <c r="X129" s="13"/>
      <c r="Y129" s="54"/>
      <c r="Z129" s="13"/>
      <c r="AA129" s="13"/>
      <c r="AB129" s="246"/>
      <c r="AC129" s="246"/>
      <c r="AD129" s="246"/>
      <c r="AE129" s="1237"/>
      <c r="AF129" s="1237"/>
      <c r="AG129" s="246"/>
      <c r="AH129" s="246"/>
      <c r="AI129" s="246"/>
      <c r="AJ129" s="441"/>
      <c r="AK129" s="441"/>
      <c r="AL129" s="441"/>
      <c r="AM129" s="441"/>
      <c r="AN129" s="441"/>
      <c r="AO129" s="441"/>
      <c r="AP129" s="441"/>
      <c r="AQ129" s="1417"/>
      <c r="AR129" s="1417"/>
      <c r="AS129" s="1417"/>
    </row>
    <row r="130" spans="1:45" s="238" customFormat="1">
      <c r="A130" s="81"/>
      <c r="B130" s="66"/>
      <c r="C130" s="10"/>
      <c r="D130" s="10"/>
      <c r="E130" s="10"/>
      <c r="F130" s="10"/>
      <c r="G130" s="10"/>
      <c r="H130" s="10"/>
      <c r="I130" s="10"/>
      <c r="J130" s="10"/>
      <c r="K130" s="10"/>
      <c r="L130" s="10"/>
      <c r="M130" s="10"/>
      <c r="N130" s="10"/>
      <c r="O130" s="62"/>
      <c r="P130" s="13"/>
      <c r="Q130" s="10"/>
      <c r="R130" s="13"/>
      <c r="S130" s="13"/>
      <c r="T130" s="13"/>
      <c r="U130" s="13"/>
      <c r="V130" s="13"/>
      <c r="W130" s="13"/>
      <c r="X130" s="13"/>
      <c r="Y130" s="54"/>
      <c r="Z130" s="13"/>
      <c r="AA130" s="13"/>
      <c r="AB130" s="246"/>
      <c r="AC130" s="246"/>
      <c r="AD130" s="246"/>
      <c r="AE130" s="1237"/>
      <c r="AF130" s="1237"/>
      <c r="AG130" s="246"/>
      <c r="AH130" s="246"/>
      <c r="AI130" s="246"/>
      <c r="AJ130" s="441"/>
      <c r="AK130" s="441"/>
      <c r="AL130" s="441"/>
      <c r="AM130" s="441"/>
      <c r="AN130" s="441"/>
      <c r="AO130" s="441"/>
      <c r="AP130" s="441"/>
      <c r="AQ130" s="1417"/>
      <c r="AR130" s="1417"/>
      <c r="AS130" s="1417"/>
    </row>
    <row r="131" spans="1:45" s="238" customFormat="1">
      <c r="A131" s="81"/>
      <c r="B131" s="66"/>
      <c r="C131" s="10"/>
      <c r="D131" s="10"/>
      <c r="E131" s="10"/>
      <c r="F131" s="10"/>
      <c r="G131" s="10"/>
      <c r="H131" s="10"/>
      <c r="I131" s="10"/>
      <c r="J131" s="10"/>
      <c r="K131" s="10"/>
      <c r="L131" s="10"/>
      <c r="M131" s="10"/>
      <c r="N131" s="10"/>
      <c r="O131" s="62"/>
      <c r="P131" s="13"/>
      <c r="Q131" s="10"/>
      <c r="R131" s="13"/>
      <c r="S131" s="13"/>
      <c r="T131" s="13"/>
      <c r="U131" s="13"/>
      <c r="V131" s="13"/>
      <c r="W131" s="13"/>
      <c r="X131" s="13"/>
      <c r="Y131" s="54"/>
      <c r="Z131" s="13"/>
      <c r="AA131" s="13"/>
      <c r="AB131" s="246"/>
      <c r="AC131" s="246"/>
      <c r="AD131" s="246"/>
      <c r="AE131" s="1237"/>
      <c r="AF131" s="1237"/>
      <c r="AG131" s="246"/>
      <c r="AH131" s="246"/>
      <c r="AI131" s="246"/>
      <c r="AJ131" s="441"/>
      <c r="AK131" s="441"/>
      <c r="AL131" s="441"/>
      <c r="AM131" s="441"/>
      <c r="AN131" s="441"/>
      <c r="AO131" s="441"/>
      <c r="AP131" s="441"/>
      <c r="AQ131" s="1417"/>
      <c r="AR131" s="1417"/>
      <c r="AS131" s="1417"/>
    </row>
    <row r="132" spans="1:45" s="238" customFormat="1">
      <c r="A132" s="81"/>
      <c r="B132" s="66"/>
      <c r="C132" s="10"/>
      <c r="D132" s="10"/>
      <c r="E132" s="10"/>
      <c r="F132" s="10"/>
      <c r="G132" s="10"/>
      <c r="H132" s="10"/>
      <c r="I132" s="10"/>
      <c r="J132" s="10"/>
      <c r="K132" s="10"/>
      <c r="L132" s="10"/>
      <c r="M132" s="10"/>
      <c r="N132" s="10"/>
      <c r="O132" s="62"/>
      <c r="P132" s="13"/>
      <c r="Q132" s="10"/>
      <c r="R132" s="13"/>
      <c r="S132" s="13"/>
      <c r="T132" s="13"/>
      <c r="U132" s="13"/>
      <c r="V132" s="13"/>
      <c r="W132" s="13"/>
      <c r="X132" s="13"/>
      <c r="Y132" s="54"/>
      <c r="Z132" s="13"/>
      <c r="AA132" s="13"/>
      <c r="AB132" s="246"/>
      <c r="AC132" s="246"/>
      <c r="AD132" s="246"/>
      <c r="AE132" s="1237"/>
      <c r="AF132" s="1237"/>
      <c r="AG132" s="246"/>
      <c r="AH132" s="246"/>
      <c r="AI132" s="246"/>
      <c r="AJ132" s="441"/>
      <c r="AK132" s="441"/>
      <c r="AL132" s="441"/>
      <c r="AM132" s="441"/>
      <c r="AN132" s="441"/>
      <c r="AO132" s="441"/>
      <c r="AP132" s="441"/>
      <c r="AQ132" s="1417"/>
      <c r="AR132" s="1417"/>
      <c r="AS132" s="1417"/>
    </row>
    <row r="133" spans="1:45" s="238" customFormat="1">
      <c r="A133" s="81"/>
      <c r="B133" s="66"/>
      <c r="C133" s="10"/>
      <c r="D133" s="10"/>
      <c r="E133" s="10"/>
      <c r="F133" s="10"/>
      <c r="G133" s="10"/>
      <c r="H133" s="10"/>
      <c r="I133" s="10"/>
      <c r="J133" s="10"/>
      <c r="K133" s="10"/>
      <c r="L133" s="10"/>
      <c r="M133" s="10"/>
      <c r="N133" s="10"/>
      <c r="O133" s="62"/>
      <c r="P133" s="13"/>
      <c r="Q133" s="10"/>
      <c r="R133" s="13"/>
      <c r="S133" s="13"/>
      <c r="T133" s="13"/>
      <c r="U133" s="13"/>
      <c r="V133" s="13"/>
      <c r="W133" s="13"/>
      <c r="X133" s="13"/>
      <c r="Y133" s="54"/>
      <c r="Z133" s="13"/>
      <c r="AA133" s="13"/>
      <c r="AB133" s="246"/>
      <c r="AC133" s="246"/>
      <c r="AD133" s="246"/>
      <c r="AE133" s="1237"/>
      <c r="AF133" s="1237"/>
      <c r="AG133" s="246"/>
      <c r="AH133" s="246"/>
      <c r="AI133" s="246"/>
      <c r="AJ133" s="441"/>
      <c r="AK133" s="441"/>
      <c r="AL133" s="441"/>
      <c r="AM133" s="441"/>
      <c r="AN133" s="441"/>
      <c r="AO133" s="441"/>
      <c r="AP133" s="441"/>
      <c r="AQ133" s="1417"/>
      <c r="AR133" s="1417"/>
      <c r="AS133" s="1417"/>
    </row>
    <row r="134" spans="1:45" s="238" customFormat="1">
      <c r="A134" s="81"/>
      <c r="B134" s="66"/>
      <c r="C134" s="10"/>
      <c r="D134" s="10"/>
      <c r="E134" s="10"/>
      <c r="F134" s="10"/>
      <c r="G134" s="10"/>
      <c r="H134" s="10"/>
      <c r="I134" s="10"/>
      <c r="J134" s="10"/>
      <c r="K134" s="10"/>
      <c r="L134" s="10"/>
      <c r="M134" s="10"/>
      <c r="N134" s="10"/>
      <c r="O134" s="62"/>
      <c r="P134" s="13"/>
      <c r="Q134" s="10"/>
      <c r="R134" s="13"/>
      <c r="S134" s="13"/>
      <c r="T134" s="13"/>
      <c r="U134" s="13"/>
      <c r="V134" s="13"/>
      <c r="W134" s="13"/>
      <c r="X134" s="13"/>
      <c r="Y134" s="54"/>
      <c r="Z134" s="13"/>
      <c r="AA134" s="13"/>
      <c r="AB134" s="246"/>
      <c r="AC134" s="246"/>
      <c r="AD134" s="246"/>
      <c r="AE134" s="1237"/>
      <c r="AF134" s="1237"/>
      <c r="AG134" s="246"/>
      <c r="AH134" s="246"/>
      <c r="AI134" s="246"/>
      <c r="AJ134" s="441"/>
      <c r="AK134" s="441"/>
      <c r="AL134" s="441"/>
      <c r="AM134" s="441"/>
      <c r="AN134" s="441"/>
      <c r="AO134" s="441"/>
      <c r="AP134" s="441"/>
      <c r="AQ134" s="1417"/>
      <c r="AR134" s="1417"/>
      <c r="AS134" s="1417"/>
    </row>
    <row r="135" spans="1:45" s="238" customFormat="1">
      <c r="A135" s="81"/>
      <c r="B135" s="66"/>
      <c r="C135" s="10"/>
      <c r="D135" s="10"/>
      <c r="E135" s="10"/>
      <c r="F135" s="10"/>
      <c r="G135" s="10"/>
      <c r="H135" s="10"/>
      <c r="I135" s="10"/>
      <c r="J135" s="10"/>
      <c r="K135" s="10"/>
      <c r="L135" s="10"/>
      <c r="M135" s="10"/>
      <c r="N135" s="10"/>
      <c r="O135" s="62"/>
      <c r="P135" s="13"/>
      <c r="Q135" s="10"/>
      <c r="R135" s="13"/>
      <c r="S135" s="13"/>
      <c r="T135" s="13"/>
      <c r="U135" s="13"/>
      <c r="V135" s="13"/>
      <c r="W135" s="13"/>
      <c r="X135" s="13"/>
      <c r="Y135" s="54"/>
      <c r="Z135" s="13"/>
      <c r="AA135" s="13"/>
      <c r="AB135" s="246"/>
      <c r="AC135" s="246"/>
      <c r="AD135" s="246"/>
      <c r="AE135" s="1237"/>
      <c r="AF135" s="1237"/>
      <c r="AG135" s="246"/>
      <c r="AH135" s="246"/>
      <c r="AI135" s="246"/>
      <c r="AJ135" s="441"/>
      <c r="AK135" s="441"/>
      <c r="AL135" s="441"/>
      <c r="AM135" s="441"/>
      <c r="AN135" s="441"/>
      <c r="AO135" s="441"/>
      <c r="AP135" s="441"/>
      <c r="AQ135" s="1417"/>
      <c r="AR135" s="1417"/>
      <c r="AS135" s="1417"/>
    </row>
    <row r="136" spans="1:45" s="238" customFormat="1">
      <c r="A136" s="81"/>
      <c r="B136" s="66"/>
      <c r="C136" s="10"/>
      <c r="D136" s="10"/>
      <c r="E136" s="10"/>
      <c r="F136" s="10"/>
      <c r="G136" s="10"/>
      <c r="H136" s="10"/>
      <c r="I136" s="10"/>
      <c r="J136" s="10"/>
      <c r="K136" s="10"/>
      <c r="L136" s="10"/>
      <c r="M136" s="10"/>
      <c r="N136" s="10"/>
      <c r="O136" s="62"/>
      <c r="P136" s="13"/>
      <c r="Q136" s="10"/>
      <c r="R136" s="13"/>
      <c r="S136" s="13"/>
      <c r="T136" s="13"/>
      <c r="U136" s="13"/>
      <c r="V136" s="13"/>
      <c r="W136" s="13"/>
      <c r="X136" s="13"/>
      <c r="Y136" s="54"/>
      <c r="Z136" s="13"/>
      <c r="AA136" s="13"/>
      <c r="AB136" s="246"/>
      <c r="AC136" s="246"/>
      <c r="AD136" s="246"/>
      <c r="AE136" s="1237"/>
      <c r="AF136" s="1237"/>
      <c r="AG136" s="246"/>
      <c r="AH136" s="246"/>
      <c r="AI136" s="246"/>
      <c r="AJ136" s="441"/>
      <c r="AK136" s="441"/>
      <c r="AL136" s="441"/>
      <c r="AM136" s="441"/>
      <c r="AN136" s="441"/>
      <c r="AO136" s="441"/>
      <c r="AP136" s="441"/>
      <c r="AQ136" s="1417"/>
      <c r="AR136" s="1417"/>
      <c r="AS136" s="1417"/>
    </row>
    <row r="137" spans="1:45" s="238" customFormat="1">
      <c r="A137" s="81"/>
      <c r="B137" s="66"/>
      <c r="C137" s="10"/>
      <c r="D137" s="10"/>
      <c r="E137" s="10"/>
      <c r="F137" s="10"/>
      <c r="G137" s="10"/>
      <c r="H137" s="10"/>
      <c r="I137" s="10"/>
      <c r="J137" s="10"/>
      <c r="K137" s="10"/>
      <c r="L137" s="10"/>
      <c r="M137" s="10"/>
      <c r="N137" s="10"/>
      <c r="O137" s="62"/>
      <c r="P137" s="13"/>
      <c r="Q137" s="10"/>
      <c r="R137" s="13"/>
      <c r="S137" s="13"/>
      <c r="T137" s="13"/>
      <c r="U137" s="13"/>
      <c r="V137" s="13"/>
      <c r="W137" s="13"/>
      <c r="X137" s="13"/>
      <c r="Y137" s="54"/>
      <c r="Z137" s="13"/>
      <c r="AA137" s="13"/>
      <c r="AB137" s="246"/>
      <c r="AC137" s="246"/>
      <c r="AD137" s="246"/>
      <c r="AE137" s="1237"/>
      <c r="AF137" s="1237"/>
      <c r="AG137" s="246"/>
      <c r="AH137" s="246"/>
      <c r="AI137" s="246"/>
      <c r="AJ137" s="441"/>
      <c r="AK137" s="441"/>
      <c r="AL137" s="441"/>
      <c r="AM137" s="441"/>
      <c r="AN137" s="441"/>
      <c r="AO137" s="441"/>
      <c r="AP137" s="441"/>
      <c r="AQ137" s="1417"/>
      <c r="AR137" s="1417"/>
      <c r="AS137" s="1417"/>
    </row>
    <row r="138" spans="1:45" s="238" customFormat="1">
      <c r="A138" s="81"/>
      <c r="B138" s="66"/>
      <c r="C138" s="10"/>
      <c r="D138" s="10"/>
      <c r="E138" s="10"/>
      <c r="F138" s="10"/>
      <c r="G138" s="10"/>
      <c r="H138" s="10"/>
      <c r="I138" s="10"/>
      <c r="J138" s="10"/>
      <c r="K138" s="10"/>
      <c r="L138" s="10"/>
      <c r="M138" s="10"/>
      <c r="N138" s="10"/>
      <c r="O138" s="62"/>
      <c r="P138" s="13"/>
      <c r="Q138" s="10"/>
      <c r="R138" s="13"/>
      <c r="S138" s="13"/>
      <c r="T138" s="13"/>
      <c r="U138" s="13"/>
      <c r="V138" s="13"/>
      <c r="W138" s="13"/>
      <c r="X138" s="13"/>
      <c r="Y138" s="54"/>
      <c r="Z138" s="13"/>
      <c r="AA138" s="13"/>
      <c r="AB138" s="246"/>
      <c r="AC138" s="246"/>
      <c r="AD138" s="246"/>
      <c r="AE138" s="1237"/>
      <c r="AF138" s="1237"/>
      <c r="AG138" s="246"/>
      <c r="AH138" s="246"/>
      <c r="AI138" s="246"/>
      <c r="AJ138" s="441"/>
      <c r="AK138" s="441"/>
      <c r="AL138" s="441"/>
      <c r="AM138" s="441"/>
      <c r="AN138" s="441"/>
      <c r="AO138" s="441"/>
      <c r="AP138" s="441"/>
      <c r="AQ138" s="1417"/>
      <c r="AR138" s="1417"/>
      <c r="AS138" s="1417"/>
    </row>
    <row r="139" spans="1:45" s="238" customFormat="1">
      <c r="A139" s="81"/>
      <c r="B139" s="66"/>
      <c r="C139" s="10"/>
      <c r="D139" s="10"/>
      <c r="E139" s="10"/>
      <c r="F139" s="10"/>
      <c r="G139" s="10"/>
      <c r="H139" s="10"/>
      <c r="I139" s="10"/>
      <c r="J139" s="10"/>
      <c r="K139" s="10"/>
      <c r="L139" s="10"/>
      <c r="M139" s="10"/>
      <c r="N139" s="10"/>
      <c r="O139" s="62"/>
      <c r="P139" s="13"/>
      <c r="Q139" s="10"/>
      <c r="R139" s="13"/>
      <c r="S139" s="13"/>
      <c r="T139" s="13"/>
      <c r="U139" s="13"/>
      <c r="V139" s="13"/>
      <c r="W139" s="13"/>
      <c r="X139" s="13"/>
      <c r="Y139" s="54"/>
      <c r="Z139" s="13"/>
      <c r="AA139" s="13"/>
      <c r="AB139" s="246"/>
      <c r="AC139" s="246"/>
      <c r="AD139" s="246"/>
      <c r="AE139" s="1237"/>
      <c r="AF139" s="1237"/>
      <c r="AG139" s="246"/>
      <c r="AH139" s="246"/>
      <c r="AI139" s="246"/>
      <c r="AJ139" s="441"/>
      <c r="AK139" s="441"/>
      <c r="AL139" s="441"/>
      <c r="AM139" s="441"/>
      <c r="AN139" s="441"/>
      <c r="AO139" s="441"/>
      <c r="AP139" s="441"/>
      <c r="AQ139" s="1417"/>
      <c r="AR139" s="1417"/>
      <c r="AS139" s="1417"/>
    </row>
    <row r="140" spans="1:45" s="238" customFormat="1">
      <c r="A140" s="81"/>
      <c r="B140" s="57"/>
      <c r="C140" s="10"/>
      <c r="D140" s="10"/>
      <c r="E140" s="10"/>
      <c r="F140" s="10"/>
      <c r="G140" s="10"/>
      <c r="H140" s="10"/>
      <c r="I140" s="10"/>
      <c r="J140" s="10"/>
      <c r="K140" s="10"/>
      <c r="L140" s="10"/>
      <c r="M140" s="10"/>
      <c r="N140" s="10"/>
      <c r="O140" s="62"/>
      <c r="P140" s="13"/>
      <c r="Q140" s="10"/>
      <c r="R140" s="13"/>
      <c r="S140" s="13"/>
      <c r="T140" s="13"/>
      <c r="U140" s="13"/>
      <c r="V140" s="13"/>
      <c r="W140" s="13"/>
      <c r="X140" s="13"/>
      <c r="Y140" s="54"/>
      <c r="Z140" s="13"/>
      <c r="AA140" s="13"/>
      <c r="AB140" s="246"/>
      <c r="AC140" s="246"/>
      <c r="AD140" s="246"/>
      <c r="AE140" s="1237"/>
      <c r="AF140" s="1237"/>
      <c r="AG140" s="246"/>
      <c r="AH140" s="246"/>
      <c r="AI140" s="246"/>
      <c r="AJ140" s="441"/>
      <c r="AK140" s="441"/>
      <c r="AL140" s="441"/>
      <c r="AM140" s="441"/>
      <c r="AN140" s="441"/>
      <c r="AO140" s="441"/>
      <c r="AP140" s="441"/>
      <c r="AQ140" s="1417"/>
      <c r="AR140" s="1417"/>
      <c r="AS140" s="1417"/>
    </row>
    <row r="141" spans="1:45" s="238" customFormat="1">
      <c r="A141" s="81"/>
      <c r="B141" s="66"/>
      <c r="C141" s="10"/>
      <c r="D141" s="10"/>
      <c r="E141" s="10"/>
      <c r="F141" s="10"/>
      <c r="G141" s="10"/>
      <c r="H141" s="10"/>
      <c r="I141" s="10"/>
      <c r="J141" s="10"/>
      <c r="K141" s="10"/>
      <c r="L141" s="10"/>
      <c r="M141" s="10"/>
      <c r="N141" s="10"/>
      <c r="O141" s="62"/>
      <c r="P141" s="13"/>
      <c r="Q141" s="10"/>
      <c r="R141" s="13"/>
      <c r="S141" s="13"/>
      <c r="T141" s="13"/>
      <c r="U141" s="13"/>
      <c r="V141" s="13"/>
      <c r="W141" s="13"/>
      <c r="X141" s="13"/>
      <c r="Y141" s="54"/>
      <c r="Z141" s="13"/>
      <c r="AA141" s="13"/>
      <c r="AB141" s="246"/>
      <c r="AC141" s="246"/>
      <c r="AD141" s="246"/>
      <c r="AE141" s="1237"/>
      <c r="AF141" s="1237"/>
      <c r="AG141" s="246"/>
      <c r="AH141" s="246"/>
      <c r="AI141" s="246"/>
      <c r="AJ141" s="441"/>
      <c r="AK141" s="441"/>
      <c r="AL141" s="441"/>
      <c r="AM141" s="441"/>
      <c r="AN141" s="441"/>
      <c r="AO141" s="441"/>
      <c r="AP141" s="441"/>
      <c r="AQ141" s="1417"/>
      <c r="AR141" s="1417"/>
      <c r="AS141" s="1417"/>
    </row>
    <row r="142" spans="1:45" s="238" customFormat="1">
      <c r="A142" s="81"/>
      <c r="B142" s="66"/>
      <c r="C142" s="10"/>
      <c r="D142" s="10"/>
      <c r="E142" s="10"/>
      <c r="F142" s="10"/>
      <c r="G142" s="10"/>
      <c r="H142" s="10"/>
      <c r="I142" s="10"/>
      <c r="J142" s="10"/>
      <c r="K142" s="10"/>
      <c r="L142" s="10"/>
      <c r="M142" s="10"/>
      <c r="N142" s="10"/>
      <c r="O142" s="62"/>
      <c r="P142" s="13"/>
      <c r="Q142" s="10"/>
      <c r="R142" s="13"/>
      <c r="S142" s="13"/>
      <c r="T142" s="13"/>
      <c r="U142" s="13"/>
      <c r="V142" s="13"/>
      <c r="W142" s="13"/>
      <c r="X142" s="13"/>
      <c r="Y142" s="54"/>
      <c r="Z142" s="13"/>
      <c r="AA142" s="13"/>
      <c r="AB142" s="246"/>
      <c r="AC142" s="246"/>
      <c r="AD142" s="246"/>
      <c r="AE142" s="1237"/>
      <c r="AF142" s="1237"/>
      <c r="AG142" s="246"/>
      <c r="AH142" s="246"/>
      <c r="AI142" s="246"/>
      <c r="AJ142" s="441"/>
      <c r="AK142" s="441"/>
      <c r="AL142" s="441"/>
      <c r="AM142" s="441"/>
      <c r="AN142" s="441"/>
      <c r="AO142" s="441"/>
      <c r="AP142" s="441"/>
      <c r="AQ142" s="1417"/>
      <c r="AR142" s="1417"/>
      <c r="AS142" s="1417"/>
    </row>
    <row r="143" spans="1:45" s="238" customFormat="1">
      <c r="A143" s="81"/>
      <c r="B143" s="67"/>
      <c r="C143" s="10"/>
      <c r="D143" s="10"/>
      <c r="E143" s="10"/>
      <c r="F143" s="10"/>
      <c r="G143" s="10"/>
      <c r="H143" s="10"/>
      <c r="I143" s="10"/>
      <c r="J143" s="10"/>
      <c r="K143" s="10"/>
      <c r="L143" s="10"/>
      <c r="M143" s="10"/>
      <c r="N143" s="10"/>
      <c r="O143" s="62"/>
      <c r="P143" s="13"/>
      <c r="Q143" s="10"/>
      <c r="R143" s="13"/>
      <c r="S143" s="13"/>
      <c r="T143" s="13"/>
      <c r="U143" s="13"/>
      <c r="V143" s="13"/>
      <c r="W143" s="13"/>
      <c r="X143" s="13"/>
      <c r="Y143" s="54"/>
      <c r="Z143" s="13"/>
      <c r="AA143" s="13"/>
      <c r="AB143" s="246"/>
      <c r="AC143" s="246"/>
      <c r="AD143" s="246"/>
      <c r="AE143" s="1237"/>
      <c r="AF143" s="1237"/>
      <c r="AG143" s="246"/>
      <c r="AH143" s="246"/>
      <c r="AI143" s="246"/>
      <c r="AJ143" s="441"/>
      <c r="AK143" s="441"/>
      <c r="AL143" s="441"/>
      <c r="AM143" s="441"/>
      <c r="AN143" s="441"/>
      <c r="AO143" s="441"/>
      <c r="AP143" s="441"/>
      <c r="AQ143" s="1417"/>
      <c r="AR143" s="1417"/>
      <c r="AS143" s="1417"/>
    </row>
  </sheetData>
  <sheetProtection selectLockedCells="1" selectUnlockedCells="1"/>
  <mergeCells count="236">
    <mergeCell ref="P3:R9"/>
    <mergeCell ref="S38:T38"/>
    <mergeCell ref="S39:T39"/>
    <mergeCell ref="S42:T42"/>
    <mergeCell ref="S43:T43"/>
    <mergeCell ref="S51:T51"/>
    <mergeCell ref="S54:T54"/>
    <mergeCell ref="S55:T55"/>
    <mergeCell ref="S57:T57"/>
    <mergeCell ref="S40:T40"/>
    <mergeCell ref="S41:T41"/>
    <mergeCell ref="S44:T44"/>
    <mergeCell ref="S45:T45"/>
    <mergeCell ref="S46:T46"/>
    <mergeCell ref="S47:T47"/>
    <mergeCell ref="AB15:AB16"/>
    <mergeCell ref="AB25:AB26"/>
    <mergeCell ref="AB31:AB32"/>
    <mergeCell ref="Z10:Z11"/>
    <mergeCell ref="AA10:AA11"/>
    <mergeCell ref="K38:K39"/>
    <mergeCell ref="Y31:Y32"/>
    <mergeCell ref="AA31:AA32"/>
    <mergeCell ref="Z31:Z32"/>
    <mergeCell ref="S22:T22"/>
    <mergeCell ref="R38:R39"/>
    <mergeCell ref="AB20:AB21"/>
    <mergeCell ref="R31:R32"/>
    <mergeCell ref="I10:O10"/>
    <mergeCell ref="Z25:Z26"/>
    <mergeCell ref="AA25:AA26"/>
    <mergeCell ref="X25:X26"/>
    <mergeCell ref="Y25:Y26"/>
    <mergeCell ref="S27:T27"/>
    <mergeCell ref="S28:T28"/>
    <mergeCell ref="S29:T29"/>
    <mergeCell ref="B38:B39"/>
    <mergeCell ref="B40:B41"/>
    <mergeCell ref="C38:C39"/>
    <mergeCell ref="D38:D39"/>
    <mergeCell ref="G38:G39"/>
    <mergeCell ref="H38:H39"/>
    <mergeCell ref="K40:K41"/>
    <mergeCell ref="K42:K43"/>
    <mergeCell ref="G44:G45"/>
    <mergeCell ref="C40:C41"/>
    <mergeCell ref="C44:C45"/>
    <mergeCell ref="H44:H45"/>
    <mergeCell ref="L44:L45"/>
    <mergeCell ref="H42:H43"/>
    <mergeCell ref="H40:H41"/>
    <mergeCell ref="G40:G41"/>
    <mergeCell ref="G42:G43"/>
    <mergeCell ref="E40:E41"/>
    <mergeCell ref="E44:E45"/>
    <mergeCell ref="R20:R21"/>
    <mergeCell ref="E38:E39"/>
    <mergeCell ref="AA44:AA45"/>
    <mergeCell ref="AA54:AA55"/>
    <mergeCell ref="X61:X62"/>
    <mergeCell ref="G31:G32"/>
    <mergeCell ref="H31:H32"/>
    <mergeCell ref="I31:I32"/>
    <mergeCell ref="X31:X32"/>
    <mergeCell ref="D31:D32"/>
    <mergeCell ref="X10:X11"/>
    <mergeCell ref="S17:T17"/>
    <mergeCell ref="S19:T19"/>
    <mergeCell ref="R40:R41"/>
    <mergeCell ref="R42:R43"/>
    <mergeCell ref="R44:R45"/>
    <mergeCell ref="X40:X41"/>
    <mergeCell ref="D40:D41"/>
    <mergeCell ref="D44:D45"/>
    <mergeCell ref="S49:T49"/>
    <mergeCell ref="S50:T50"/>
    <mergeCell ref="S52:T52"/>
    <mergeCell ref="Z44:Z45"/>
    <mergeCell ref="Z59:Z60"/>
    <mergeCell ref="Z57:Z58"/>
    <mergeCell ref="X59:X60"/>
    <mergeCell ref="B20:B21"/>
    <mergeCell ref="C20:C21"/>
    <mergeCell ref="D20:D21"/>
    <mergeCell ref="B25:B26"/>
    <mergeCell ref="C25:C26"/>
    <mergeCell ref="D25:D26"/>
    <mergeCell ref="E25:E26"/>
    <mergeCell ref="R25:R26"/>
    <mergeCell ref="J25:J26"/>
    <mergeCell ref="I25:I26"/>
    <mergeCell ref="Z61:Z62"/>
    <mergeCell ref="Z54:Z55"/>
    <mergeCell ref="X44:X45"/>
    <mergeCell ref="Y44:Y45"/>
    <mergeCell ref="X38:X39"/>
    <mergeCell ref="Y38:Y39"/>
    <mergeCell ref="Y40:Y41"/>
    <mergeCell ref="Y57:Y58"/>
    <mergeCell ref="X42:X43"/>
    <mergeCell ref="Y42:Y43"/>
    <mergeCell ref="S34:T34"/>
    <mergeCell ref="S36:T36"/>
    <mergeCell ref="S10:T11"/>
    <mergeCell ref="S5:X5"/>
    <mergeCell ref="S24:T24"/>
    <mergeCell ref="S13:T13"/>
    <mergeCell ref="S14:T14"/>
    <mergeCell ref="S15:T15"/>
    <mergeCell ref="S16:T16"/>
    <mergeCell ref="S31:T31"/>
    <mergeCell ref="S32:T32"/>
    <mergeCell ref="S21:T21"/>
    <mergeCell ref="S20:T20"/>
    <mergeCell ref="S25:T25"/>
    <mergeCell ref="S26:T26"/>
    <mergeCell ref="AA42:AA43"/>
    <mergeCell ref="E15:E16"/>
    <mergeCell ref="G15:G16"/>
    <mergeCell ref="H15:H16"/>
    <mergeCell ref="I15:I16"/>
    <mergeCell ref="S37:T37"/>
    <mergeCell ref="Y10:Y11"/>
    <mergeCell ref="AA38:AA39"/>
    <mergeCell ref="AA40:AA41"/>
    <mergeCell ref="Y15:Y16"/>
    <mergeCell ref="Z15:Z16"/>
    <mergeCell ref="G25:G26"/>
    <mergeCell ref="F31:F32"/>
    <mergeCell ref="Z38:Z39"/>
    <mergeCell ref="Z40:Z41"/>
    <mergeCell ref="Z42:Z43"/>
    <mergeCell ref="E20:E21"/>
    <mergeCell ref="X20:X21"/>
    <mergeCell ref="Y20:Y21"/>
    <mergeCell ref="Z20:Z21"/>
    <mergeCell ref="AA20:AA21"/>
    <mergeCell ref="J20:J21"/>
    <mergeCell ref="H20:H21"/>
    <mergeCell ref="G20:G21"/>
    <mergeCell ref="X57:X58"/>
    <mergeCell ref="U76:X77"/>
    <mergeCell ref="D57:D58"/>
    <mergeCell ref="E57:E58"/>
    <mergeCell ref="G57:G58"/>
    <mergeCell ref="H57:H58"/>
    <mergeCell ref="N57:N58"/>
    <mergeCell ref="P67:Q67"/>
    <mergeCell ref="Y61:Y62"/>
    <mergeCell ref="A76:H76"/>
    <mergeCell ref="C61:C62"/>
    <mergeCell ref="C57:C58"/>
    <mergeCell ref="Y59:Y60"/>
    <mergeCell ref="I77:O77"/>
    <mergeCell ref="A1:B1"/>
    <mergeCell ref="Y5:AA5"/>
    <mergeCell ref="Y7:AA7"/>
    <mergeCell ref="B15:B16"/>
    <mergeCell ref="C15:C16"/>
    <mergeCell ref="B10:B11"/>
    <mergeCell ref="A10:A11"/>
    <mergeCell ref="C3:O9"/>
    <mergeCell ref="C1:R1"/>
    <mergeCell ref="S1:AA1"/>
    <mergeCell ref="R10:R11"/>
    <mergeCell ref="U10:W10"/>
    <mergeCell ref="S7:X7"/>
    <mergeCell ref="X15:X16"/>
    <mergeCell ref="P10:P11"/>
    <mergeCell ref="Q10:Q11"/>
    <mergeCell ref="A2:B2"/>
    <mergeCell ref="C2:R2"/>
    <mergeCell ref="S2:AA2"/>
    <mergeCell ref="R15:R16"/>
    <mergeCell ref="AA15:AA16"/>
    <mergeCell ref="B59:B60"/>
    <mergeCell ref="B61:B62"/>
    <mergeCell ref="U67:W67"/>
    <mergeCell ref="S75:T75"/>
    <mergeCell ref="G54:G55"/>
    <mergeCell ref="H54:H55"/>
    <mergeCell ref="K54:K55"/>
    <mergeCell ref="H61:H62"/>
    <mergeCell ref="S58:T58"/>
    <mergeCell ref="S61:T61"/>
    <mergeCell ref="S62:T62"/>
    <mergeCell ref="S59:T59"/>
    <mergeCell ref="S60:T60"/>
    <mergeCell ref="E61:E62"/>
    <mergeCell ref="D61:D62"/>
    <mergeCell ref="H59:H60"/>
    <mergeCell ref="N59:N60"/>
    <mergeCell ref="E54:E55"/>
    <mergeCell ref="A95:B95"/>
    <mergeCell ref="H10:H11"/>
    <mergeCell ref="G10:G11"/>
    <mergeCell ref="F10:F11"/>
    <mergeCell ref="E10:E11"/>
    <mergeCell ref="D10:D11"/>
    <mergeCell ref="C10:C11"/>
    <mergeCell ref="B44:B45"/>
    <mergeCell ref="L61:L62"/>
    <mergeCell ref="B57:B58"/>
    <mergeCell ref="B42:B43"/>
    <mergeCell ref="G61:G62"/>
    <mergeCell ref="A77:H77"/>
    <mergeCell ref="H25:H26"/>
    <mergeCell ref="C83:O83"/>
    <mergeCell ref="C84:O84"/>
    <mergeCell ref="C85:O85"/>
    <mergeCell ref="B54:B55"/>
    <mergeCell ref="D54:D55"/>
    <mergeCell ref="Z78:Z79"/>
    <mergeCell ref="C86:O86"/>
    <mergeCell ref="AA57:AA58"/>
    <mergeCell ref="R57:R58"/>
    <mergeCell ref="R54:R55"/>
    <mergeCell ref="Y76:Y77"/>
    <mergeCell ref="Z76:Z77"/>
    <mergeCell ref="U78:X79"/>
    <mergeCell ref="AA59:AA60"/>
    <mergeCell ref="AA61:AA62"/>
    <mergeCell ref="S68:T68"/>
    <mergeCell ref="S70:T70"/>
    <mergeCell ref="S71:T71"/>
    <mergeCell ref="S72:T72"/>
    <mergeCell ref="R59:R60"/>
    <mergeCell ref="R61:R62"/>
    <mergeCell ref="S64:T64"/>
    <mergeCell ref="S65:T65"/>
    <mergeCell ref="S67:T67"/>
    <mergeCell ref="X54:X55"/>
    <mergeCell ref="Y54:Y55"/>
    <mergeCell ref="C54:C55"/>
    <mergeCell ref="AA80:AA81"/>
    <mergeCell ref="U80:Z81"/>
  </mergeCells>
  <conditionalFormatting sqref="A13:G17 A19:G22 A24:G29 A31:G32 A34:G34 A36:G47 P36:R47 A49:G52 P49:R52 A54:G55 P54:R55 A57:G62 P57:R62 A64:G65 P64:R65 A67:G68 P67:R68 A70:G72 P70:R72 A74:G75 P74:R75">
    <cfRule type="expression" dxfId="251" priority="28">
      <formula>$AI13="NEIN"</formula>
    </cfRule>
  </conditionalFormatting>
  <conditionalFormatting sqref="U13:W13 U15:W16 U19:W19 U22:W22 U24:W24 U27:W27 U29:W29 U31:W32 U34:W34 U36:W36 U38:W39 U42:W43 U46:W46 U49:W49 U51:W51 U54:W55 U57:W58 U61:W62 U64:W64 U70:W70 U72:W72 U74:W74">
    <cfRule type="cellIs" dxfId="250" priority="25" operator="equal">
      <formula>""</formula>
    </cfRule>
    <cfRule type="cellIs" dxfId="249" priority="26" operator="lessThanOrEqual">
      <formula>49</formula>
    </cfRule>
    <cfRule type="cellIs" dxfId="248" priority="27" operator="greaterThanOrEqual">
      <formula>50</formula>
    </cfRule>
  </conditionalFormatting>
  <conditionalFormatting sqref="U13:W65 U68:W68 U70:W75">
    <cfRule type="cellIs" dxfId="247" priority="18" operator="greaterThan">
      <formula>100</formula>
    </cfRule>
  </conditionalFormatting>
  <conditionalFormatting sqref="U14:W14 U17:W17 U20:W21 U25:W26 U28:W28 U37:W37 U40:W41 U44:W45 U47:W47 U50:W50 U52:W52 U59:W60 U65:W65 U68:W68 U71:W71 U75:W75">
    <cfRule type="cellIs" dxfId="246" priority="22" operator="equal">
      <formula>""</formula>
    </cfRule>
    <cfRule type="cellIs" dxfId="245" priority="23" operator="lessThanOrEqual">
      <formula>49</formula>
    </cfRule>
    <cfRule type="cellIs" dxfId="244" priority="24" operator="greaterThanOrEqual">
      <formula>50</formula>
    </cfRule>
  </conditionalFormatting>
  <conditionalFormatting sqref="U67:W67">
    <cfRule type="cellIs" dxfId="243" priority="20" operator="equal">
      <formula>"JA"</formula>
    </cfRule>
    <cfRule type="cellIs" dxfId="242" priority="21" operator="equal">
      <formula>"OFFEN"</formula>
    </cfRule>
  </conditionalFormatting>
  <conditionalFormatting sqref="U76:X77">
    <cfRule type="expression" dxfId="241" priority="13">
      <formula>$Y76="BE"</formula>
    </cfRule>
  </conditionalFormatting>
  <conditionalFormatting sqref="U80:Z81">
    <cfRule type="expression" dxfId="240" priority="1">
      <formula>$AA80=210</formula>
    </cfRule>
  </conditionalFormatting>
  <conditionalFormatting sqref="X13 X15:X16 X19 X22 X24 X27 X29 X31:X32 X34 X36 X38:X39 X42:X43 X46 X49 X51 X54:X55 X57:X58 X61:X62 X64 X67 X70 X72 X74">
    <cfRule type="cellIs" dxfId="239" priority="16" operator="equal">
      <formula>"NB"</formula>
    </cfRule>
    <cfRule type="cellIs" dxfId="238" priority="17" operator="equal">
      <formula>"BE"</formula>
    </cfRule>
  </conditionalFormatting>
  <conditionalFormatting sqref="X14 X17 X20 X25 X28 X37 X40 X44 X47 X50 X52 X59 X65 X68 X71 X75 Y76">
    <cfRule type="cellIs" dxfId="237" priority="14" operator="equal">
      <formula>"NB"</formula>
    </cfRule>
    <cfRule type="cellIs" dxfId="236" priority="15" operator="equal">
      <formula>"BE"</formula>
    </cfRule>
  </conditionalFormatting>
  <conditionalFormatting sqref="Y13 AA13 Y15 AA15 Y19 AA19 Y22 AA22 Y24 AA24 Y27 AA27 Y29 AA29 Y31 AA31 Y34 AA34 Y36 AA36 Y38 AA38 Y42 AA42 Y46 AA46 Y49 AA49 Y51 AA51 Y54 AA54 Y57 AA57 Y61 AA61 Y64 AA64 Y67 AA67 Y70 AA70 Y72 AA72 Y74 AA74">
    <cfRule type="expression" dxfId="235" priority="6">
      <formula>$X13="NB"</formula>
    </cfRule>
    <cfRule type="expression" dxfId="234" priority="7">
      <formula>$X13="BE"</formula>
    </cfRule>
  </conditionalFormatting>
  <conditionalFormatting sqref="Y14 AA14 Y17 AA17 Y20 AA20 Y25 AA25 Y28 AA28 Y37 AA37 Y40 AA40 Y44 AA44 Y47 AA47 Y50 AA50 Y52 AA52 Y59 AA59 Y65 AA65 Y68 AA68 Y71 AA71 Y75 AA75">
    <cfRule type="expression" dxfId="233" priority="4">
      <formula>$X14="NB"</formula>
    </cfRule>
    <cfRule type="expression" dxfId="232" priority="5">
      <formula>$X14="BE"</formula>
    </cfRule>
  </conditionalFormatting>
  <conditionalFormatting sqref="Y76:Z77 Z13:Z75 X13:X75 Z78:Z79">
    <cfRule type="cellIs" dxfId="231" priority="19" operator="equal">
      <formula>"FEHLER"</formula>
    </cfRule>
  </conditionalFormatting>
  <conditionalFormatting sqref="Z13 Z15:Z16 Z19 Z22 Z24 Z27 Z29 Z31:Z32 Z34 Z36 Z38:Z39 Z42:Z43 Z46 Z49 Z51 Z54:Z55 Z57:Z58 Z61:Z62 Z64 Z67 Z70 Z72 Z74">
    <cfRule type="expression" dxfId="230" priority="8">
      <formula>$X13="NB"</formula>
    </cfRule>
    <cfRule type="expression" dxfId="229" priority="9">
      <formula>$X13="BE"</formula>
    </cfRule>
  </conditionalFormatting>
  <conditionalFormatting sqref="Z14 Z17 Z20 Z25 Z28 Z37 Z40 Z44 Z47 Z50 Z52 Z59 Z65 Z68 Z71 Z75">
    <cfRule type="expression" dxfId="228" priority="2">
      <formula>$X14="NB"</formula>
    </cfRule>
    <cfRule type="expression" dxfId="227" priority="3">
      <formula>$X14="BE"</formula>
    </cfRule>
  </conditionalFormatting>
  <conditionalFormatting sqref="Z76:Z77">
    <cfRule type="expression" dxfId="226" priority="10">
      <formula>$Y76="BE"</formula>
    </cfRule>
  </conditionalFormatting>
  <conditionalFormatting sqref="AA80:AA81">
    <cfRule type="cellIs" dxfId="225" priority="11" operator="greaterThan">
      <formula>210</formula>
    </cfRule>
    <cfRule type="cellIs" dxfId="224" priority="12" operator="equal">
      <formula>210</formula>
    </cfRule>
  </conditionalFormatting>
  <dataValidations count="1">
    <dataValidation type="list" allowBlank="1" showInputMessage="1" showErrorMessage="1" sqref="U67" xr:uid="{00000000-0002-0000-0100-000000000000}">
      <formula1>"JA, OFFEN"</formula1>
    </dataValidation>
  </dataValidations>
  <hyperlinks>
    <hyperlink ref="B5" r:id="rId1" xr:uid="{00000000-0004-0000-0100-000000000000}"/>
    <hyperlink ref="B6" r:id="rId2" display="Prüfungsordnung 2021" xr:uid="{00000000-0004-0000-0100-000001000000}"/>
    <hyperlink ref="A93:B93" r:id="rId3" display="Informationen und Anmeldeformular (Thesis/Kolloqium) " xr:uid="{00000000-0004-0000-0100-000003000000}"/>
    <hyperlink ref="B7" r:id="rId4" xr:uid="{500E4F48-3043-4DAC-AAA4-5E1E91BA2C28}"/>
  </hyperlinks>
  <printOptions gridLines="1"/>
  <pageMargins left="0.25" right="0.25" top="0.75" bottom="0.75" header="0.3" footer="0.3"/>
  <pageSetup paperSize="9" scale="25" firstPageNumber="0" orientation="landscape" r:id="rId5"/>
  <headerFooter alignWithMargins="0"/>
  <legacyDrawing r:id="rId6"/>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pageSetUpPr fitToPage="1"/>
  </sheetPr>
  <dimension ref="A1:EQ632"/>
  <sheetViews>
    <sheetView zoomScale="90" zoomScaleNormal="90" workbookViewId="0">
      <selection activeCell="U13" sqref="U13"/>
    </sheetView>
  </sheetViews>
  <sheetFormatPr baseColWidth="10" defaultColWidth="11.42578125" defaultRowHeight="12.75"/>
  <cols>
    <col min="1" max="1" width="7.7109375" style="57" customWidth="1"/>
    <col min="2" max="2" width="55.7109375" style="464" customWidth="1"/>
    <col min="3" max="6" width="3" style="9" customWidth="1"/>
    <col min="7" max="7" width="5" style="9" bestFit="1" customWidth="1"/>
    <col min="8" max="8" width="5" style="9" customWidth="1"/>
    <col min="9" max="14" width="3" style="9" customWidth="1"/>
    <col min="15" max="15" width="3" style="63" customWidth="1"/>
    <col min="16" max="16" width="13.5703125" style="9" customWidth="1"/>
    <col min="17" max="17" width="13.5703125" style="14" customWidth="1"/>
    <col min="18" max="18" width="13.5703125" style="80" customWidth="1"/>
    <col min="19" max="20" width="13.28515625" style="80" customWidth="1"/>
    <col min="21" max="23" width="5.7109375" style="14" customWidth="1"/>
    <col min="24" max="24" width="7.28515625" style="80" customWidth="1"/>
    <col min="25" max="25" width="10" style="80" customWidth="1"/>
    <col min="26" max="26" width="11.7109375" style="80" customWidth="1"/>
    <col min="27" max="27" width="10" style="80" customWidth="1"/>
    <col min="28" max="30" width="11.42578125" style="246" customWidth="1"/>
    <col min="31" max="32" width="12.7109375" style="1237" customWidth="1"/>
    <col min="33" max="33" width="11.42578125" style="246" customWidth="1"/>
    <col min="34" max="39" width="11.42578125" style="246"/>
    <col min="40" max="40" width="11.42578125" style="1417"/>
    <col min="41" max="41" width="11.42578125" style="441"/>
    <col min="42" max="47" width="11.42578125" style="1377"/>
    <col min="48" max="147" width="11.42578125" style="238"/>
    <col min="148" max="16384" width="11.42578125" style="80"/>
  </cols>
  <sheetData>
    <row r="1" spans="1:147" s="430" customFormat="1" ht="30" customHeight="1">
      <c r="A1" s="1692" t="s">
        <v>201</v>
      </c>
      <c r="B1" s="1693"/>
      <c r="C1" s="1694" t="s">
        <v>198</v>
      </c>
      <c r="D1" s="1695"/>
      <c r="E1" s="1695"/>
      <c r="F1" s="1695"/>
      <c r="G1" s="1695"/>
      <c r="H1" s="1695"/>
      <c r="I1" s="1695"/>
      <c r="J1" s="1695"/>
      <c r="K1" s="1695"/>
      <c r="L1" s="1695"/>
      <c r="M1" s="1695"/>
      <c r="N1" s="1695"/>
      <c r="O1" s="1695"/>
      <c r="P1" s="1695"/>
      <c r="Q1" s="1695"/>
      <c r="R1" s="1696"/>
      <c r="S1" s="1694" t="s">
        <v>200</v>
      </c>
      <c r="T1" s="1695"/>
      <c r="U1" s="1697"/>
      <c r="V1" s="1697"/>
      <c r="W1" s="1697"/>
      <c r="X1" s="1697"/>
      <c r="Y1" s="1697"/>
      <c r="Z1" s="1697"/>
      <c r="AA1" s="1698"/>
      <c r="AB1" s="246"/>
      <c r="AC1" s="246"/>
      <c r="AD1" s="246"/>
      <c r="AE1" s="1237"/>
      <c r="AF1" s="1237"/>
      <c r="AG1" s="246"/>
      <c r="AH1" s="246"/>
      <c r="AI1" s="246"/>
      <c r="AJ1" s="246"/>
      <c r="AK1" s="246"/>
      <c r="AL1" s="246"/>
      <c r="AM1" s="246"/>
      <c r="AN1" s="1416"/>
      <c r="AO1" s="476"/>
      <c r="AP1" s="1375"/>
      <c r="AQ1" s="1375"/>
      <c r="AR1" s="1375"/>
      <c r="AS1" s="1375"/>
      <c r="AT1" s="1375"/>
      <c r="AU1" s="1375"/>
      <c r="AV1" s="429"/>
      <c r="AW1" s="429"/>
      <c r="AX1" s="429"/>
      <c r="AY1" s="429"/>
      <c r="AZ1" s="429"/>
      <c r="BA1" s="429"/>
      <c r="BB1" s="429"/>
      <c r="BC1" s="429"/>
      <c r="BD1" s="429"/>
      <c r="BE1" s="429"/>
      <c r="BF1" s="429"/>
      <c r="BG1" s="429"/>
      <c r="BH1" s="429"/>
      <c r="BI1" s="429"/>
      <c r="BJ1" s="429"/>
      <c r="BK1" s="429"/>
      <c r="BL1" s="429"/>
      <c r="BM1" s="429"/>
      <c r="BN1" s="429"/>
      <c r="BO1" s="429"/>
      <c r="BP1" s="429"/>
      <c r="BQ1" s="429"/>
      <c r="BR1" s="429"/>
      <c r="BS1" s="429"/>
      <c r="BT1" s="429"/>
      <c r="BU1" s="429"/>
      <c r="BV1" s="429"/>
      <c r="BW1" s="429"/>
      <c r="BX1" s="429"/>
      <c r="BY1" s="429"/>
      <c r="BZ1" s="429"/>
      <c r="CA1" s="429"/>
      <c r="CB1" s="429"/>
      <c r="CC1" s="429"/>
      <c r="CD1" s="429"/>
      <c r="CE1" s="429"/>
      <c r="CF1" s="429"/>
      <c r="CG1" s="429"/>
      <c r="CH1" s="429"/>
      <c r="CI1" s="429"/>
      <c r="CJ1" s="429"/>
      <c r="CK1" s="429"/>
      <c r="CL1" s="429"/>
      <c r="CM1" s="429"/>
      <c r="CN1" s="429"/>
      <c r="CO1" s="429"/>
      <c r="CP1" s="429"/>
      <c r="CQ1" s="429"/>
      <c r="CR1" s="429"/>
      <c r="CS1" s="429"/>
      <c r="CT1" s="429"/>
      <c r="CU1" s="429"/>
      <c r="CV1" s="429"/>
      <c r="CW1" s="429"/>
      <c r="CX1" s="429"/>
      <c r="CY1" s="429"/>
      <c r="CZ1" s="429"/>
      <c r="DA1" s="429"/>
      <c r="DB1" s="429"/>
      <c r="DC1" s="429"/>
      <c r="DD1" s="429"/>
      <c r="DE1" s="429"/>
      <c r="DF1" s="429"/>
      <c r="DG1" s="429"/>
      <c r="DH1" s="429"/>
      <c r="DI1" s="429"/>
      <c r="DJ1" s="429"/>
      <c r="DK1" s="429"/>
      <c r="DL1" s="429"/>
      <c r="DM1" s="429"/>
      <c r="DN1" s="429"/>
      <c r="DO1" s="429"/>
      <c r="DP1" s="429"/>
      <c r="DQ1" s="429"/>
      <c r="DR1" s="429"/>
      <c r="DS1" s="429"/>
      <c r="DT1" s="429"/>
      <c r="DU1" s="429"/>
      <c r="DV1" s="429"/>
      <c r="DW1" s="429"/>
      <c r="DX1" s="429"/>
      <c r="DY1" s="429"/>
      <c r="DZ1" s="429"/>
      <c r="EA1" s="429"/>
      <c r="EB1" s="429"/>
      <c r="EC1" s="429"/>
      <c r="ED1" s="429"/>
      <c r="EE1" s="429"/>
      <c r="EF1" s="429"/>
      <c r="EG1" s="429"/>
      <c r="EH1" s="429"/>
      <c r="EI1" s="429"/>
      <c r="EJ1" s="429"/>
      <c r="EK1" s="429"/>
      <c r="EL1" s="429"/>
      <c r="EM1" s="429"/>
      <c r="EN1" s="429"/>
      <c r="EO1" s="429"/>
      <c r="EP1" s="429"/>
      <c r="EQ1" s="429"/>
    </row>
    <row r="2" spans="1:147" s="430" customFormat="1" ht="30" customHeight="1">
      <c r="A2" s="1703" t="s">
        <v>197</v>
      </c>
      <c r="B2" s="1704"/>
      <c r="C2" s="1705" t="s">
        <v>199</v>
      </c>
      <c r="D2" s="1706"/>
      <c r="E2" s="1706"/>
      <c r="F2" s="1706"/>
      <c r="G2" s="1706"/>
      <c r="H2" s="1706"/>
      <c r="I2" s="1706"/>
      <c r="J2" s="1706"/>
      <c r="K2" s="1706"/>
      <c r="L2" s="1706"/>
      <c r="M2" s="1706"/>
      <c r="N2" s="1706"/>
      <c r="O2" s="1706"/>
      <c r="P2" s="1706"/>
      <c r="Q2" s="1706"/>
      <c r="R2" s="1704"/>
      <c r="S2" s="1705" t="str">
        <f>"(Name: "&amp;IF(OR(Info!F6="",Info!F6="Vorname Name"),"Vorname Name",Info!F6)&amp;", Matrikel-Nr.: "&amp;IF(OR(Info!F7="",Info!F7=123456),123456,Info!F7)&amp;")"</f>
        <v>(Name: Vorname, Name, Matrikel-Nr.: 123456)</v>
      </c>
      <c r="T2" s="1706"/>
      <c r="U2" s="1707"/>
      <c r="V2" s="1707"/>
      <c r="W2" s="1707"/>
      <c r="X2" s="1707"/>
      <c r="Y2" s="1707"/>
      <c r="Z2" s="1707"/>
      <c r="AA2" s="1708"/>
      <c r="AB2" s="246"/>
      <c r="AC2" s="246"/>
      <c r="AD2" s="246"/>
      <c r="AE2" s="1237"/>
      <c r="AF2" s="1237"/>
      <c r="AG2" s="246"/>
      <c r="AH2" s="246"/>
      <c r="AI2" s="246"/>
      <c r="AJ2" s="246"/>
      <c r="AK2" s="246"/>
      <c r="AL2" s="246"/>
      <c r="AM2" s="246"/>
      <c r="AN2" s="1416"/>
      <c r="AO2" s="476"/>
      <c r="AP2" s="1375"/>
      <c r="AQ2" s="1375"/>
      <c r="AR2" s="1375"/>
      <c r="AS2" s="1375"/>
      <c r="AT2" s="1375"/>
      <c r="AU2" s="1375"/>
      <c r="AV2" s="429"/>
      <c r="AW2" s="429"/>
      <c r="AX2" s="429"/>
      <c r="AY2" s="429"/>
      <c r="AZ2" s="429"/>
      <c r="BA2" s="429"/>
      <c r="BB2" s="429"/>
      <c r="BC2" s="429"/>
      <c r="BD2" s="429"/>
      <c r="BE2" s="429"/>
      <c r="BF2" s="429"/>
      <c r="BG2" s="429"/>
      <c r="BH2" s="429"/>
      <c r="BI2" s="429"/>
      <c r="BJ2" s="429"/>
      <c r="BK2" s="429"/>
      <c r="BL2" s="429"/>
      <c r="BM2" s="429"/>
      <c r="BN2" s="429"/>
      <c r="BO2" s="429"/>
      <c r="BP2" s="429"/>
      <c r="BQ2" s="429"/>
      <c r="BR2" s="429"/>
      <c r="BS2" s="429"/>
      <c r="BT2" s="429"/>
      <c r="BU2" s="429"/>
      <c r="BV2" s="429"/>
      <c r="BW2" s="429"/>
      <c r="BX2" s="429"/>
      <c r="BY2" s="429"/>
      <c r="BZ2" s="429"/>
      <c r="CA2" s="429"/>
      <c r="CB2" s="429"/>
      <c r="CC2" s="429"/>
      <c r="CD2" s="429"/>
      <c r="CE2" s="429"/>
      <c r="CF2" s="429"/>
      <c r="CG2" s="429"/>
      <c r="CH2" s="429"/>
      <c r="CI2" s="429"/>
      <c r="CJ2" s="429"/>
      <c r="CK2" s="429"/>
      <c r="CL2" s="429"/>
      <c r="CM2" s="429"/>
      <c r="CN2" s="429"/>
      <c r="CO2" s="429"/>
      <c r="CP2" s="429"/>
      <c r="CQ2" s="429"/>
      <c r="CR2" s="429"/>
      <c r="CS2" s="429"/>
      <c r="CT2" s="429"/>
      <c r="CU2" s="429"/>
      <c r="CV2" s="429"/>
      <c r="CW2" s="429"/>
      <c r="CX2" s="429"/>
      <c r="CY2" s="429"/>
      <c r="CZ2" s="429"/>
      <c r="DA2" s="429"/>
      <c r="DB2" s="429"/>
      <c r="DC2" s="429"/>
      <c r="DD2" s="429"/>
      <c r="DE2" s="429"/>
      <c r="DF2" s="429"/>
      <c r="DG2" s="429"/>
      <c r="DH2" s="429"/>
      <c r="DI2" s="429"/>
      <c r="DJ2" s="429"/>
      <c r="DK2" s="429"/>
      <c r="DL2" s="429"/>
      <c r="DM2" s="429"/>
      <c r="DN2" s="429"/>
      <c r="DO2" s="429"/>
      <c r="DP2" s="429"/>
      <c r="DQ2" s="429"/>
      <c r="DR2" s="429"/>
      <c r="DS2" s="429"/>
      <c r="DT2" s="429"/>
      <c r="DU2" s="429"/>
      <c r="DV2" s="429"/>
      <c r="DW2" s="429"/>
      <c r="DX2" s="429"/>
      <c r="DY2" s="429"/>
      <c r="DZ2" s="429"/>
      <c r="EA2" s="429"/>
      <c r="EB2" s="429"/>
      <c r="EC2" s="429"/>
      <c r="ED2" s="429"/>
      <c r="EE2" s="429"/>
      <c r="EF2" s="429"/>
      <c r="EG2" s="429"/>
      <c r="EH2" s="429"/>
      <c r="EI2" s="429"/>
      <c r="EJ2" s="429"/>
      <c r="EK2" s="429"/>
      <c r="EL2" s="429"/>
      <c r="EM2" s="429"/>
      <c r="EN2" s="429"/>
      <c r="EO2" s="429"/>
      <c r="EP2" s="429"/>
      <c r="EQ2" s="429"/>
    </row>
    <row r="3" spans="1:147" s="430" customFormat="1" ht="6.6" customHeight="1">
      <c r="A3" s="477"/>
      <c r="B3" s="478"/>
      <c r="C3" s="1569" t="s">
        <v>393</v>
      </c>
      <c r="D3" s="1570"/>
      <c r="E3" s="1570"/>
      <c r="F3" s="1570"/>
      <c r="G3" s="1570"/>
      <c r="H3" s="1570"/>
      <c r="I3" s="1570"/>
      <c r="J3" s="1570"/>
      <c r="K3" s="1570"/>
      <c r="L3" s="1570"/>
      <c r="M3" s="1570"/>
      <c r="N3" s="1570"/>
      <c r="O3" s="1570"/>
      <c r="P3" s="1585" t="s">
        <v>392</v>
      </c>
      <c r="Q3" s="1585"/>
      <c r="R3" s="2153"/>
      <c r="S3" s="479"/>
      <c r="T3" s="479"/>
      <c r="U3" s="480"/>
      <c r="V3" s="480"/>
      <c r="W3" s="480"/>
      <c r="X3" s="480"/>
      <c r="Y3" s="480"/>
      <c r="Z3" s="480"/>
      <c r="AA3" s="481"/>
      <c r="AB3" s="246"/>
      <c r="AC3" s="246">
        <f>IF(AND(Y5&gt;=35,AB4=0),3,IF(Y5&lt;=35,2,AB4))</f>
        <v>2</v>
      </c>
      <c r="AD3" s="246"/>
      <c r="AE3" s="1237"/>
      <c r="AF3" s="1237"/>
      <c r="AG3" s="246"/>
      <c r="AH3" s="246"/>
      <c r="AI3" s="246"/>
      <c r="AJ3" s="246"/>
      <c r="AK3" s="246"/>
      <c r="AL3" s="246"/>
      <c r="AM3" s="246"/>
      <c r="AN3" s="1416"/>
      <c r="AO3" s="476"/>
      <c r="AP3" s="1375"/>
      <c r="AQ3" s="1375"/>
      <c r="AR3" s="1375"/>
      <c r="AS3" s="1375"/>
      <c r="AT3" s="1375"/>
      <c r="AU3" s="1375"/>
      <c r="AV3" s="429"/>
      <c r="AW3" s="429"/>
      <c r="AX3" s="429"/>
      <c r="AY3" s="429"/>
      <c r="AZ3" s="429"/>
      <c r="BA3" s="429"/>
      <c r="BB3" s="429"/>
      <c r="BC3" s="429"/>
      <c r="BD3" s="429"/>
      <c r="BE3" s="429"/>
      <c r="BF3" s="429"/>
      <c r="BG3" s="429"/>
      <c r="BH3" s="429"/>
      <c r="BI3" s="429"/>
      <c r="BJ3" s="429"/>
      <c r="BK3" s="429"/>
      <c r="BL3" s="429"/>
      <c r="BM3" s="429"/>
      <c r="BN3" s="429"/>
      <c r="BO3" s="429"/>
      <c r="BP3" s="429"/>
      <c r="BQ3" s="429"/>
      <c r="BR3" s="429"/>
      <c r="BS3" s="429"/>
      <c r="BT3" s="429"/>
      <c r="BU3" s="429"/>
      <c r="BV3" s="429"/>
      <c r="BW3" s="429"/>
      <c r="BX3" s="429"/>
      <c r="BY3" s="429"/>
      <c r="BZ3" s="429"/>
      <c r="CA3" s="429"/>
      <c r="CB3" s="429"/>
      <c r="CC3" s="429"/>
      <c r="CD3" s="429"/>
      <c r="CE3" s="429"/>
      <c r="CF3" s="429"/>
      <c r="CG3" s="429"/>
      <c r="CH3" s="429"/>
      <c r="CI3" s="429"/>
      <c r="CJ3" s="429"/>
      <c r="CK3" s="429"/>
      <c r="CL3" s="429"/>
      <c r="CM3" s="429"/>
      <c r="CN3" s="429"/>
      <c r="CO3" s="429"/>
      <c r="CP3" s="429"/>
      <c r="CQ3" s="429"/>
      <c r="CR3" s="429"/>
      <c r="CS3" s="429"/>
      <c r="CT3" s="429"/>
      <c r="CU3" s="429"/>
      <c r="CV3" s="429"/>
      <c r="CW3" s="429"/>
      <c r="CX3" s="429"/>
      <c r="CY3" s="429"/>
      <c r="CZ3" s="429"/>
      <c r="DA3" s="429"/>
      <c r="DB3" s="429"/>
      <c r="DC3" s="429"/>
      <c r="DD3" s="429"/>
      <c r="DE3" s="429"/>
      <c r="DF3" s="429"/>
      <c r="DG3" s="429"/>
      <c r="DH3" s="429"/>
      <c r="DI3" s="429"/>
      <c r="DJ3" s="429"/>
      <c r="DK3" s="429"/>
      <c r="DL3" s="429"/>
      <c r="DM3" s="429"/>
      <c r="DN3" s="429"/>
      <c r="DO3" s="429"/>
      <c r="DP3" s="429"/>
      <c r="DQ3" s="429"/>
      <c r="DR3" s="429"/>
      <c r="DS3" s="429"/>
      <c r="DT3" s="429"/>
      <c r="DU3" s="429"/>
      <c r="DV3" s="429"/>
      <c r="DW3" s="429"/>
      <c r="DX3" s="429"/>
      <c r="DY3" s="429"/>
      <c r="DZ3" s="429"/>
      <c r="EA3" s="429"/>
      <c r="EB3" s="429"/>
      <c r="EC3" s="429"/>
      <c r="ED3" s="429"/>
      <c r="EE3" s="429"/>
      <c r="EF3" s="429"/>
      <c r="EG3" s="429"/>
      <c r="EH3" s="429"/>
      <c r="EI3" s="429"/>
      <c r="EJ3" s="429"/>
      <c r="EK3" s="429"/>
      <c r="EL3" s="429"/>
      <c r="EM3" s="429"/>
      <c r="EN3" s="429"/>
      <c r="EO3" s="429"/>
      <c r="EP3" s="429"/>
      <c r="EQ3" s="429"/>
    </row>
    <row r="4" spans="1:147" s="69" customFormat="1" ht="12" customHeight="1">
      <c r="A4" s="477"/>
      <c r="B4" s="478"/>
      <c r="C4" s="1571"/>
      <c r="D4" s="1572"/>
      <c r="E4" s="1572"/>
      <c r="F4" s="1572"/>
      <c r="G4" s="1572"/>
      <c r="H4" s="1572"/>
      <c r="I4" s="1572"/>
      <c r="J4" s="1572"/>
      <c r="K4" s="1572"/>
      <c r="L4" s="1572"/>
      <c r="M4" s="1572"/>
      <c r="N4" s="1572"/>
      <c r="O4" s="1572"/>
      <c r="P4" s="2154"/>
      <c r="Q4" s="2154"/>
      <c r="R4" s="2155"/>
      <c r="S4" s="174"/>
      <c r="T4" s="174"/>
      <c r="U4" s="174"/>
      <c r="V4" s="174"/>
      <c r="W4" s="174"/>
      <c r="X4" s="174"/>
      <c r="Y4" s="174"/>
      <c r="Z4" s="174"/>
      <c r="AA4" s="175"/>
      <c r="AB4" s="246">
        <f>IF(Y7=0,7,IF(Y7=1,6,IF(Y7=2,5,IF(Y7=3,4,0))))</f>
        <v>0</v>
      </c>
      <c r="AC4" s="246"/>
      <c r="AD4" s="246"/>
      <c r="AE4" s="1237"/>
      <c r="AF4" s="1237"/>
      <c r="AG4" s="246"/>
      <c r="AH4" s="246"/>
      <c r="AI4" s="246"/>
      <c r="AJ4" s="246"/>
      <c r="AK4" s="246"/>
      <c r="AL4" s="246"/>
      <c r="AM4" s="246"/>
      <c r="AN4" s="352"/>
      <c r="AO4" s="439"/>
      <c r="AP4" s="1376"/>
      <c r="AQ4" s="1376"/>
      <c r="AR4" s="1376"/>
      <c r="AS4" s="1376"/>
      <c r="AT4" s="1376"/>
      <c r="AU4" s="1376"/>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row>
    <row r="5" spans="1:147" s="69" customFormat="1" ht="12" customHeight="1">
      <c r="A5" s="482"/>
      <c r="B5" s="483" t="s">
        <v>374</v>
      </c>
      <c r="C5" s="1571"/>
      <c r="D5" s="1572"/>
      <c r="E5" s="1572"/>
      <c r="F5" s="1572"/>
      <c r="G5" s="1572"/>
      <c r="H5" s="1572"/>
      <c r="I5" s="1572"/>
      <c r="J5" s="1572"/>
      <c r="K5" s="1572"/>
      <c r="L5" s="1572"/>
      <c r="M5" s="1572"/>
      <c r="N5" s="1572"/>
      <c r="O5" s="1572"/>
      <c r="P5" s="2154"/>
      <c r="Q5" s="2154"/>
      <c r="R5" s="2155"/>
      <c r="S5" s="1586" t="str">
        <f>IF(Y5&lt;=35,"Keine Zulassung ab inkl. 3 Semester","Zulassung bis inkl. 3. Semester")</f>
        <v>Keine Zulassung ab inkl. 3 Semester</v>
      </c>
      <c r="T5" s="1586"/>
      <c r="U5" s="1586"/>
      <c r="V5" s="1586"/>
      <c r="W5" s="1586"/>
      <c r="X5" s="1586"/>
      <c r="Y5" s="1559">
        <f>SUM(AA13:AA32)</f>
        <v>0</v>
      </c>
      <c r="Z5" s="1559"/>
      <c r="AA5" s="1560"/>
      <c r="AB5" s="246"/>
      <c r="AC5" s="246"/>
      <c r="AD5" s="246"/>
      <c r="AE5" s="1237"/>
      <c r="AF5" s="1237"/>
      <c r="AG5" s="246"/>
      <c r="AH5" s="246"/>
      <c r="AI5" s="246"/>
      <c r="AJ5" s="246"/>
      <c r="AK5" s="246"/>
      <c r="AL5" s="246"/>
      <c r="AM5" s="246"/>
      <c r="AN5" s="352"/>
      <c r="AO5" s="439"/>
      <c r="AP5" s="1376"/>
      <c r="AQ5" s="1376"/>
      <c r="AR5" s="1376"/>
      <c r="AS5" s="1376"/>
      <c r="AT5" s="1376"/>
      <c r="AU5" s="1376"/>
      <c r="AV5" s="78"/>
      <c r="AW5" s="78"/>
      <c r="AX5" s="78"/>
      <c r="AY5" s="78"/>
      <c r="AZ5" s="78"/>
      <c r="BA5" s="78"/>
      <c r="BB5" s="78"/>
      <c r="BC5" s="78"/>
      <c r="BD5" s="78"/>
      <c r="BE5" s="78"/>
      <c r="BF5" s="78"/>
      <c r="BG5" s="78"/>
      <c r="BH5" s="78"/>
      <c r="BI5" s="78"/>
      <c r="BJ5" s="78"/>
      <c r="BK5" s="78"/>
      <c r="BL5" s="78"/>
      <c r="BM5" s="78"/>
      <c r="BN5" s="78"/>
      <c r="BO5" s="78"/>
      <c r="BP5" s="78"/>
      <c r="BQ5" s="78"/>
      <c r="BR5" s="78"/>
      <c r="BS5" s="78"/>
      <c r="BT5" s="78"/>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c r="CV5" s="78"/>
      <c r="CW5" s="78"/>
      <c r="CX5" s="78"/>
      <c r="CY5" s="78"/>
      <c r="CZ5" s="78"/>
      <c r="DA5" s="78"/>
      <c r="DB5" s="78"/>
      <c r="DC5" s="78"/>
      <c r="DD5" s="78"/>
      <c r="DE5" s="78"/>
      <c r="DF5" s="78"/>
      <c r="DG5" s="78"/>
      <c r="DH5" s="78"/>
      <c r="DI5" s="78"/>
      <c r="DJ5" s="78"/>
      <c r="DK5" s="78"/>
      <c r="DL5" s="78"/>
      <c r="DM5" s="78"/>
      <c r="DN5" s="78"/>
      <c r="DO5" s="78"/>
      <c r="DP5" s="78"/>
      <c r="DQ5" s="78"/>
      <c r="DR5" s="78"/>
      <c r="DS5" s="78"/>
      <c r="DT5" s="78"/>
      <c r="DU5" s="78"/>
      <c r="DV5" s="78"/>
      <c r="DW5" s="78"/>
      <c r="DX5" s="78"/>
      <c r="DY5" s="78"/>
      <c r="DZ5" s="78"/>
      <c r="EA5" s="78"/>
      <c r="EB5" s="78"/>
      <c r="EC5" s="78"/>
      <c r="ED5" s="78"/>
      <c r="EE5" s="78"/>
      <c r="EF5" s="78"/>
      <c r="EG5" s="78"/>
      <c r="EH5" s="78"/>
      <c r="EI5" s="78"/>
      <c r="EJ5" s="78"/>
      <c r="EK5" s="78"/>
      <c r="EL5" s="78"/>
      <c r="EM5" s="78"/>
      <c r="EN5" s="78"/>
      <c r="EO5" s="78"/>
      <c r="EP5" s="78"/>
      <c r="EQ5" s="78"/>
    </row>
    <row r="6" spans="1:147" s="69" customFormat="1" ht="12" customHeight="1">
      <c r="A6" s="447"/>
      <c r="B6" s="483" t="s">
        <v>375</v>
      </c>
      <c r="C6" s="1571"/>
      <c r="D6" s="1572"/>
      <c r="E6" s="1572"/>
      <c r="F6" s="1572"/>
      <c r="G6" s="1572"/>
      <c r="H6" s="1572"/>
      <c r="I6" s="1572"/>
      <c r="J6" s="1572"/>
      <c r="K6" s="1572"/>
      <c r="L6" s="1572"/>
      <c r="M6" s="1572"/>
      <c r="N6" s="1572"/>
      <c r="O6" s="1572"/>
      <c r="P6" s="2154"/>
      <c r="Q6" s="2154"/>
      <c r="R6" s="2155"/>
      <c r="S6" s="182"/>
      <c r="T6" s="182"/>
      <c r="U6" s="174"/>
      <c r="V6" s="174"/>
      <c r="W6" s="174"/>
      <c r="X6" s="182"/>
      <c r="Y6" s="182"/>
      <c r="Z6" s="237"/>
      <c r="AA6" s="236"/>
      <c r="AB6" s="246"/>
      <c r="AC6" s="246"/>
      <c r="AD6" s="246"/>
      <c r="AE6" s="1237"/>
      <c r="AF6" s="1237"/>
      <c r="AG6" s="246"/>
      <c r="AH6" s="246"/>
      <c r="AI6" s="246"/>
      <c r="AJ6" s="246"/>
      <c r="AK6" s="246"/>
      <c r="AL6" s="246"/>
      <c r="AM6" s="246"/>
      <c r="AN6" s="352"/>
      <c r="AO6" s="439"/>
      <c r="AP6" s="1376"/>
      <c r="AQ6" s="1376"/>
      <c r="AR6" s="1376"/>
      <c r="AS6" s="1376"/>
      <c r="AT6" s="1376"/>
      <c r="AU6" s="1376"/>
      <c r="AV6" s="78"/>
      <c r="AW6" s="78"/>
      <c r="AX6" s="78"/>
      <c r="AY6" s="78"/>
      <c r="AZ6" s="78"/>
      <c r="BA6" s="78"/>
      <c r="BB6" s="78"/>
      <c r="BC6" s="78"/>
      <c r="BD6" s="78"/>
      <c r="BE6" s="78"/>
      <c r="BF6" s="78"/>
      <c r="BG6" s="78"/>
      <c r="BH6" s="78"/>
      <c r="BI6" s="78"/>
      <c r="BJ6" s="78"/>
      <c r="BK6" s="78"/>
      <c r="BL6" s="78"/>
      <c r="BM6" s="78"/>
      <c r="BN6" s="78"/>
      <c r="BO6" s="78"/>
      <c r="BP6" s="78"/>
      <c r="BQ6" s="78"/>
      <c r="BR6" s="78"/>
      <c r="BS6" s="78"/>
      <c r="BT6" s="78"/>
      <c r="BU6" s="78"/>
      <c r="BV6" s="78"/>
      <c r="BW6" s="78"/>
      <c r="BX6" s="78"/>
      <c r="BY6" s="78"/>
      <c r="BZ6" s="78"/>
      <c r="CA6" s="78"/>
      <c r="CB6" s="78"/>
      <c r="CC6" s="78"/>
      <c r="CD6" s="78"/>
      <c r="CE6" s="78"/>
      <c r="CF6" s="78"/>
      <c r="CG6" s="78"/>
      <c r="CH6" s="78"/>
      <c r="CI6" s="78"/>
      <c r="CJ6" s="78"/>
      <c r="CK6" s="78"/>
      <c r="CL6" s="78"/>
      <c r="CM6" s="78"/>
      <c r="CN6" s="78"/>
      <c r="CO6" s="78"/>
      <c r="CP6" s="78"/>
      <c r="CQ6" s="78"/>
      <c r="CR6" s="78"/>
      <c r="CS6" s="78"/>
      <c r="CT6" s="78"/>
      <c r="CU6" s="78"/>
      <c r="CV6" s="78"/>
      <c r="CW6" s="78"/>
      <c r="CX6" s="78"/>
      <c r="CY6" s="78"/>
      <c r="CZ6" s="78"/>
      <c r="DA6" s="78"/>
      <c r="DB6" s="78"/>
      <c r="DC6" s="78"/>
      <c r="DD6" s="78"/>
      <c r="DE6" s="78"/>
      <c r="DF6" s="78"/>
      <c r="DG6" s="78"/>
      <c r="DH6" s="78"/>
      <c r="DI6" s="78"/>
      <c r="DJ6" s="78"/>
      <c r="DK6" s="78"/>
      <c r="DL6" s="78"/>
      <c r="DM6" s="78"/>
      <c r="DN6" s="78"/>
      <c r="DO6" s="78"/>
      <c r="DP6" s="78"/>
      <c r="DQ6" s="78"/>
      <c r="DR6" s="78"/>
      <c r="DS6" s="78"/>
      <c r="DT6" s="78"/>
      <c r="DU6" s="78"/>
      <c r="DV6" s="78"/>
      <c r="DW6" s="78"/>
      <c r="DX6" s="78"/>
      <c r="DY6" s="78"/>
      <c r="DZ6" s="78"/>
      <c r="EA6" s="78"/>
      <c r="EB6" s="78"/>
      <c r="EC6" s="78"/>
      <c r="ED6" s="78"/>
      <c r="EE6" s="78"/>
      <c r="EF6" s="78"/>
      <c r="EG6" s="78"/>
      <c r="EH6" s="78"/>
      <c r="EI6" s="78"/>
      <c r="EJ6" s="78"/>
      <c r="EK6" s="78"/>
      <c r="EL6" s="78"/>
      <c r="EM6" s="78"/>
      <c r="EN6" s="78"/>
      <c r="EO6" s="78"/>
      <c r="EP6" s="78"/>
      <c r="EQ6" s="78"/>
    </row>
    <row r="7" spans="1:147" s="69" customFormat="1" ht="12" customHeight="1">
      <c r="A7" s="447"/>
      <c r="B7" s="483" t="s">
        <v>394</v>
      </c>
      <c r="C7" s="1571"/>
      <c r="D7" s="1572"/>
      <c r="E7" s="1572"/>
      <c r="F7" s="1572"/>
      <c r="G7" s="1572"/>
      <c r="H7" s="1572"/>
      <c r="I7" s="1572"/>
      <c r="J7" s="1572"/>
      <c r="K7" s="1572"/>
      <c r="L7" s="1572"/>
      <c r="M7" s="1572"/>
      <c r="N7" s="1572"/>
      <c r="O7" s="1572"/>
      <c r="P7" s="2154"/>
      <c r="Q7" s="2154"/>
      <c r="R7" s="2155"/>
      <c r="S7" s="1586" t="str">
        <f>IF(AB4=0,"Keine Zulassung ab inkl. 4 Semester","Zulassung bis inkl. "&amp;AB4&amp;". Semester")</f>
        <v>Keine Zulassung ab inkl. 4 Semester</v>
      </c>
      <c r="T7" s="1586"/>
      <c r="U7" s="1586"/>
      <c r="V7" s="1586"/>
      <c r="W7" s="1586"/>
      <c r="X7" s="1586"/>
      <c r="Y7" s="1561">
        <f>13-AB8</f>
        <v>13</v>
      </c>
      <c r="Z7" s="1561"/>
      <c r="AA7" s="1562"/>
      <c r="AB7" s="246"/>
      <c r="AC7" s="246"/>
      <c r="AD7" s="246"/>
      <c r="AE7" s="1237"/>
      <c r="AF7" s="1237"/>
      <c r="AG7" s="246"/>
      <c r="AH7" s="246"/>
      <c r="AI7" s="246"/>
      <c r="AJ7" s="246"/>
      <c r="AK7" s="246"/>
      <c r="AL7" s="246"/>
      <c r="AM7" s="246"/>
      <c r="AN7" s="352"/>
      <c r="AO7" s="439"/>
      <c r="AP7" s="1376"/>
      <c r="AQ7" s="1376"/>
      <c r="AR7" s="1376"/>
      <c r="AS7" s="1376"/>
      <c r="AT7" s="1376"/>
      <c r="AU7" s="1376"/>
      <c r="AV7" s="78"/>
      <c r="AW7" s="78"/>
      <c r="AX7" s="78"/>
      <c r="AY7" s="78"/>
      <c r="AZ7" s="78"/>
      <c r="BA7" s="78"/>
      <c r="BB7" s="78"/>
      <c r="BC7" s="78"/>
      <c r="BD7" s="78"/>
      <c r="BE7" s="78"/>
      <c r="BF7" s="78"/>
      <c r="BG7" s="78"/>
      <c r="BH7" s="78"/>
      <c r="BI7" s="78"/>
      <c r="BJ7" s="78"/>
      <c r="BK7" s="78"/>
      <c r="BL7" s="78"/>
      <c r="BM7" s="78"/>
      <c r="BN7" s="78"/>
      <c r="BO7" s="78"/>
      <c r="BP7" s="78"/>
      <c r="BQ7" s="78"/>
      <c r="BR7" s="78"/>
      <c r="BS7" s="78"/>
      <c r="BT7" s="78"/>
      <c r="BU7" s="78"/>
      <c r="BV7" s="78"/>
      <c r="BW7" s="78"/>
      <c r="BX7" s="78"/>
      <c r="BY7" s="78"/>
      <c r="BZ7" s="78"/>
      <c r="CA7" s="78"/>
      <c r="CB7" s="78"/>
      <c r="CC7" s="78"/>
      <c r="CD7" s="78"/>
      <c r="CE7" s="78"/>
      <c r="CF7" s="78"/>
      <c r="CG7" s="78"/>
      <c r="CH7" s="78"/>
      <c r="CI7" s="78"/>
      <c r="CJ7" s="78"/>
      <c r="CK7" s="78"/>
      <c r="CL7" s="78"/>
      <c r="CM7" s="78"/>
      <c r="CN7" s="78"/>
      <c r="CO7" s="78"/>
      <c r="CP7" s="78"/>
      <c r="CQ7" s="78"/>
      <c r="CR7" s="78"/>
      <c r="CS7" s="78"/>
      <c r="CT7" s="78"/>
      <c r="CU7" s="78"/>
      <c r="CV7" s="78"/>
      <c r="CW7" s="78"/>
      <c r="CX7" s="78"/>
      <c r="CY7" s="78"/>
      <c r="CZ7" s="78"/>
      <c r="DA7" s="78"/>
      <c r="DB7" s="78"/>
      <c r="DC7" s="78"/>
      <c r="DD7" s="78"/>
      <c r="DE7" s="78"/>
      <c r="DF7" s="78"/>
      <c r="DG7" s="78"/>
      <c r="DH7" s="78"/>
      <c r="DI7" s="78"/>
      <c r="DJ7" s="78"/>
      <c r="DK7" s="78"/>
      <c r="DL7" s="78"/>
      <c r="DM7" s="78"/>
      <c r="DN7" s="78"/>
      <c r="DO7" s="78"/>
      <c r="DP7" s="78"/>
      <c r="DQ7" s="78"/>
      <c r="DR7" s="78"/>
      <c r="DS7" s="78"/>
      <c r="DT7" s="78"/>
      <c r="DU7" s="78"/>
      <c r="DV7" s="78"/>
      <c r="DW7" s="78"/>
      <c r="DX7" s="78"/>
      <c r="DY7" s="78"/>
      <c r="DZ7" s="78"/>
      <c r="EA7" s="78"/>
      <c r="EB7" s="78"/>
      <c r="EC7" s="78"/>
      <c r="ED7" s="78"/>
      <c r="EE7" s="78"/>
      <c r="EF7" s="78"/>
      <c r="EG7" s="78"/>
      <c r="EH7" s="78"/>
      <c r="EI7" s="78"/>
      <c r="EJ7" s="78"/>
      <c r="EK7" s="78"/>
      <c r="EL7" s="78"/>
      <c r="EM7" s="78"/>
      <c r="EN7" s="78"/>
      <c r="EO7" s="78"/>
      <c r="EP7" s="78"/>
      <c r="EQ7" s="78"/>
    </row>
    <row r="8" spans="1:147" s="69" customFormat="1" ht="12" customHeight="1">
      <c r="A8" s="447"/>
      <c r="B8" s="478"/>
      <c r="C8" s="1571"/>
      <c r="D8" s="1572"/>
      <c r="E8" s="1572"/>
      <c r="F8" s="1572"/>
      <c r="G8" s="1572"/>
      <c r="H8" s="1572"/>
      <c r="I8" s="1572"/>
      <c r="J8" s="1572"/>
      <c r="K8" s="1572"/>
      <c r="L8" s="1572"/>
      <c r="M8" s="1572"/>
      <c r="N8" s="1572"/>
      <c r="O8" s="1572"/>
      <c r="P8" s="2154"/>
      <c r="Q8" s="2154"/>
      <c r="R8" s="2155"/>
      <c r="S8" s="174"/>
      <c r="T8" s="174"/>
      <c r="U8" s="174"/>
      <c r="V8" s="174"/>
      <c r="W8" s="174"/>
      <c r="X8" s="174"/>
      <c r="Y8" s="174"/>
      <c r="Z8" s="174"/>
      <c r="AA8" s="175"/>
      <c r="AB8" s="246">
        <f>SUM(AB13:AB32)</f>
        <v>0</v>
      </c>
      <c r="AC8" s="246"/>
      <c r="AD8" s="246"/>
      <c r="AE8" s="1237"/>
      <c r="AF8" s="1237"/>
      <c r="AG8" s="246"/>
      <c r="AH8" s="246"/>
      <c r="AI8" s="246"/>
      <c r="AJ8" s="246"/>
      <c r="AK8" s="246"/>
      <c r="AL8" s="246"/>
      <c r="AM8" s="246"/>
      <c r="AN8" s="352"/>
      <c r="AO8" s="439"/>
      <c r="AP8" s="1376"/>
      <c r="AQ8" s="1376"/>
      <c r="AR8" s="1376"/>
      <c r="AS8" s="1376"/>
      <c r="AT8" s="1376"/>
      <c r="AU8" s="1376"/>
      <c r="AV8" s="78"/>
      <c r="AW8" s="78"/>
      <c r="AX8" s="78"/>
      <c r="AY8" s="78"/>
      <c r="AZ8" s="78"/>
      <c r="BA8" s="78"/>
      <c r="BB8" s="78"/>
      <c r="BC8" s="78"/>
      <c r="BD8" s="78"/>
      <c r="BE8" s="78"/>
      <c r="BF8" s="78"/>
      <c r="BG8" s="78"/>
      <c r="BH8" s="78"/>
      <c r="BI8" s="78"/>
      <c r="BJ8" s="78"/>
      <c r="BK8" s="78"/>
      <c r="BL8" s="78"/>
      <c r="BM8" s="78"/>
      <c r="BN8" s="78"/>
      <c r="BO8" s="78"/>
      <c r="BP8" s="78"/>
      <c r="BQ8" s="78"/>
      <c r="BR8" s="78"/>
      <c r="BS8" s="78"/>
      <c r="BT8" s="78"/>
      <c r="BU8" s="78"/>
      <c r="BV8" s="78"/>
      <c r="BW8" s="78"/>
      <c r="BX8" s="78"/>
      <c r="BY8" s="78"/>
      <c r="BZ8" s="78"/>
      <c r="CA8" s="78"/>
      <c r="CB8" s="78"/>
      <c r="CC8" s="78"/>
      <c r="CD8" s="78"/>
      <c r="CE8" s="78"/>
      <c r="CF8" s="78"/>
      <c r="CG8" s="78"/>
      <c r="CH8" s="78"/>
      <c r="CI8" s="78"/>
      <c r="CJ8" s="78"/>
      <c r="CK8" s="78"/>
      <c r="CL8" s="78"/>
      <c r="CM8" s="78"/>
      <c r="CN8" s="78"/>
      <c r="CO8" s="78"/>
      <c r="CP8" s="78"/>
      <c r="CQ8" s="78"/>
      <c r="CR8" s="78"/>
      <c r="CS8" s="78"/>
      <c r="CT8" s="78"/>
      <c r="CU8" s="78"/>
      <c r="CV8" s="78"/>
      <c r="CW8" s="78"/>
      <c r="CX8" s="78"/>
      <c r="CY8" s="78"/>
      <c r="CZ8" s="78"/>
      <c r="DA8" s="78"/>
      <c r="DB8" s="78"/>
      <c r="DC8" s="78"/>
      <c r="DD8" s="78"/>
      <c r="DE8" s="78"/>
      <c r="DF8" s="78"/>
      <c r="DG8" s="78"/>
      <c r="DH8" s="78"/>
      <c r="DI8" s="78"/>
      <c r="DJ8" s="78"/>
      <c r="DK8" s="78"/>
      <c r="DL8" s="78"/>
      <c r="DM8" s="78"/>
      <c r="DN8" s="78"/>
      <c r="DO8" s="78"/>
      <c r="DP8" s="78"/>
      <c r="DQ8" s="78"/>
      <c r="DR8" s="78"/>
      <c r="DS8" s="78"/>
      <c r="DT8" s="78"/>
      <c r="DU8" s="78"/>
      <c r="DV8" s="78"/>
      <c r="DW8" s="78"/>
      <c r="DX8" s="78"/>
      <c r="DY8" s="78"/>
      <c r="DZ8" s="78"/>
      <c r="EA8" s="78"/>
      <c r="EB8" s="78"/>
      <c r="EC8" s="78"/>
      <c r="ED8" s="78"/>
      <c r="EE8" s="78"/>
      <c r="EF8" s="78"/>
      <c r="EG8" s="78"/>
      <c r="EH8" s="78"/>
      <c r="EI8" s="78"/>
      <c r="EJ8" s="78"/>
      <c r="EK8" s="78"/>
      <c r="EL8" s="78"/>
      <c r="EM8" s="78"/>
      <c r="EN8" s="78"/>
      <c r="EO8" s="78"/>
      <c r="EP8" s="78"/>
      <c r="EQ8" s="78"/>
    </row>
    <row r="9" spans="1:147" s="69" customFormat="1" ht="6.6" customHeight="1" thickBot="1">
      <c r="A9" s="197"/>
      <c r="B9" s="484"/>
      <c r="C9" s="1573"/>
      <c r="D9" s="1574"/>
      <c r="E9" s="1574"/>
      <c r="F9" s="1574"/>
      <c r="G9" s="1574"/>
      <c r="H9" s="1574"/>
      <c r="I9" s="1574"/>
      <c r="J9" s="1574"/>
      <c r="K9" s="1574"/>
      <c r="L9" s="1574"/>
      <c r="M9" s="1574"/>
      <c r="N9" s="1574"/>
      <c r="O9" s="1574"/>
      <c r="P9" s="2156"/>
      <c r="Q9" s="2156"/>
      <c r="R9" s="2157"/>
      <c r="S9" s="176"/>
      <c r="T9" s="176"/>
      <c r="U9" s="176"/>
      <c r="V9" s="176"/>
      <c r="W9" s="176"/>
      <c r="X9" s="176"/>
      <c r="Y9" s="176"/>
      <c r="Z9" s="176"/>
      <c r="AA9" s="177"/>
      <c r="AB9" s="246"/>
      <c r="AC9" s="246"/>
      <c r="AD9" s="246"/>
      <c r="AE9" s="1237"/>
      <c r="AF9" s="1237"/>
      <c r="AG9" s="246"/>
      <c r="AH9" s="246"/>
      <c r="AI9" s="246"/>
      <c r="AJ9" s="246"/>
      <c r="AK9" s="246"/>
      <c r="AL9" s="246"/>
      <c r="AM9" s="246"/>
      <c r="AN9" s="352"/>
      <c r="AO9" s="439"/>
      <c r="AP9" s="1376"/>
      <c r="AQ9" s="1376"/>
      <c r="AR9" s="1376"/>
      <c r="AS9" s="1376"/>
      <c r="AT9" s="1376"/>
      <c r="AU9" s="1376"/>
      <c r="AV9" s="78"/>
      <c r="AW9" s="78"/>
      <c r="AX9" s="78"/>
      <c r="AY9" s="78"/>
      <c r="AZ9" s="78"/>
      <c r="BA9" s="78"/>
      <c r="BB9" s="78"/>
      <c r="BC9" s="78"/>
      <c r="BD9" s="78"/>
      <c r="BE9" s="78"/>
      <c r="BF9" s="78"/>
      <c r="BG9" s="78"/>
      <c r="BH9" s="78"/>
      <c r="BI9" s="78"/>
      <c r="BJ9" s="78"/>
      <c r="BK9" s="78"/>
      <c r="BL9" s="78"/>
      <c r="BM9" s="78"/>
      <c r="BN9" s="78"/>
      <c r="BO9" s="78"/>
      <c r="BP9" s="78"/>
      <c r="BQ9" s="78"/>
      <c r="BR9" s="78"/>
      <c r="BS9" s="78"/>
      <c r="BT9" s="78"/>
      <c r="BU9" s="78"/>
      <c r="BV9" s="78"/>
      <c r="BW9" s="78"/>
      <c r="BX9" s="78"/>
      <c r="BY9" s="78"/>
      <c r="BZ9" s="78"/>
      <c r="CA9" s="78"/>
      <c r="CB9" s="78"/>
      <c r="CC9" s="78"/>
      <c r="CD9" s="78"/>
      <c r="CE9" s="78"/>
      <c r="CF9" s="78"/>
      <c r="CG9" s="78"/>
      <c r="CH9" s="78"/>
      <c r="CI9" s="78"/>
      <c r="CJ9" s="78"/>
      <c r="CK9" s="78"/>
      <c r="CL9" s="78"/>
      <c r="CM9" s="78"/>
      <c r="CN9" s="78"/>
      <c r="CO9" s="78"/>
      <c r="CP9" s="78"/>
      <c r="CQ9" s="78"/>
      <c r="CR9" s="78"/>
      <c r="CS9" s="78"/>
      <c r="CT9" s="78"/>
      <c r="CU9" s="78"/>
      <c r="CV9" s="78"/>
      <c r="CW9" s="78"/>
      <c r="CX9" s="78"/>
      <c r="CY9" s="78"/>
      <c r="CZ9" s="78"/>
      <c r="DA9" s="78"/>
      <c r="DB9" s="78"/>
      <c r="DC9" s="78"/>
      <c r="DD9" s="78"/>
      <c r="DE9" s="78"/>
      <c r="DF9" s="78"/>
      <c r="DG9" s="78"/>
      <c r="DH9" s="78"/>
      <c r="DI9" s="78"/>
      <c r="DJ9" s="78"/>
      <c r="DK9" s="78"/>
      <c r="DL9" s="78"/>
      <c r="DM9" s="78"/>
      <c r="DN9" s="78"/>
      <c r="DO9" s="78"/>
      <c r="DP9" s="78"/>
      <c r="DQ9" s="78"/>
      <c r="DR9" s="78"/>
      <c r="DS9" s="78"/>
      <c r="DT9" s="78"/>
      <c r="DU9" s="78"/>
      <c r="DV9" s="78"/>
      <c r="DW9" s="78"/>
      <c r="DX9" s="78"/>
      <c r="DY9" s="78"/>
      <c r="DZ9" s="78"/>
      <c r="EA9" s="78"/>
      <c r="EB9" s="78"/>
      <c r="EC9" s="78"/>
      <c r="ED9" s="78"/>
      <c r="EE9" s="78"/>
      <c r="EF9" s="78"/>
      <c r="EG9" s="78"/>
      <c r="EH9" s="78"/>
      <c r="EI9" s="78"/>
      <c r="EJ9" s="78"/>
      <c r="EK9" s="78"/>
      <c r="EL9" s="78"/>
      <c r="EM9" s="78"/>
      <c r="EN9" s="78"/>
      <c r="EO9" s="78"/>
      <c r="EP9" s="78"/>
      <c r="EQ9" s="78"/>
    </row>
    <row r="10" spans="1:147" ht="30" customHeight="1">
      <c r="A10" s="1567" t="s">
        <v>87</v>
      </c>
      <c r="B10" s="1565" t="s">
        <v>0</v>
      </c>
      <c r="C10" s="1518" t="s">
        <v>1</v>
      </c>
      <c r="D10" s="1516" t="s">
        <v>2</v>
      </c>
      <c r="E10" s="1516" t="s">
        <v>3</v>
      </c>
      <c r="F10" s="1516" t="s">
        <v>4</v>
      </c>
      <c r="G10" s="1514" t="s">
        <v>5</v>
      </c>
      <c r="H10" s="1512" t="s">
        <v>6</v>
      </c>
      <c r="I10" s="1700" t="s">
        <v>88</v>
      </c>
      <c r="J10" s="1701"/>
      <c r="K10" s="1701"/>
      <c r="L10" s="1701"/>
      <c r="M10" s="1701"/>
      <c r="N10" s="1701"/>
      <c r="O10" s="1702"/>
      <c r="P10" s="1713" t="s">
        <v>7</v>
      </c>
      <c r="Q10" s="1669" t="s">
        <v>93</v>
      </c>
      <c r="R10" s="1718" t="s">
        <v>124</v>
      </c>
      <c r="S10" s="1720" t="s">
        <v>208</v>
      </c>
      <c r="T10" s="1721"/>
      <c r="U10" s="1715" t="s">
        <v>96</v>
      </c>
      <c r="V10" s="1716"/>
      <c r="W10" s="1717"/>
      <c r="X10" s="1652" t="s">
        <v>97</v>
      </c>
      <c r="Y10" s="1628" t="s">
        <v>98</v>
      </c>
      <c r="Z10" s="1669" t="s">
        <v>99</v>
      </c>
      <c r="AA10" s="1671" t="s">
        <v>100</v>
      </c>
    </row>
    <row r="11" spans="1:147" ht="12" customHeight="1" thickBot="1">
      <c r="A11" s="1568"/>
      <c r="B11" s="1566"/>
      <c r="C11" s="1519"/>
      <c r="D11" s="1517"/>
      <c r="E11" s="1517"/>
      <c r="F11" s="1517"/>
      <c r="G11" s="1515"/>
      <c r="H11" s="1513"/>
      <c r="I11" s="1075">
        <v>1</v>
      </c>
      <c r="J11" s="228">
        <v>2</v>
      </c>
      <c r="K11" s="228">
        <v>3</v>
      </c>
      <c r="L11" s="228">
        <v>4</v>
      </c>
      <c r="M11" s="228">
        <v>5</v>
      </c>
      <c r="N11" s="228">
        <v>6</v>
      </c>
      <c r="O11" s="229">
        <v>7</v>
      </c>
      <c r="P11" s="1714"/>
      <c r="Q11" s="1670"/>
      <c r="R11" s="1719"/>
      <c r="S11" s="1640"/>
      <c r="T11" s="1722"/>
      <c r="U11" s="178">
        <v>1</v>
      </c>
      <c r="V11" s="179">
        <v>2</v>
      </c>
      <c r="W11" s="180">
        <v>3</v>
      </c>
      <c r="X11" s="1653"/>
      <c r="Y11" s="1629"/>
      <c r="Z11" s="1670"/>
      <c r="AA11" s="1672"/>
    </row>
    <row r="12" spans="1:147" ht="17.100000000000001" customHeight="1" thickBot="1">
      <c r="A12" s="162">
        <v>100</v>
      </c>
      <c r="B12" s="1157" t="s">
        <v>8</v>
      </c>
      <c r="C12" s="1157"/>
      <c r="D12" s="1157"/>
      <c r="E12" s="1157"/>
      <c r="F12" s="1157"/>
      <c r="G12" s="1157"/>
      <c r="H12" s="1157"/>
      <c r="I12" s="1157"/>
      <c r="J12" s="1157"/>
      <c r="K12" s="1157"/>
      <c r="L12" s="1157"/>
      <c r="M12" s="1157"/>
      <c r="N12" s="1157"/>
      <c r="O12" s="1157"/>
      <c r="P12" s="1157"/>
      <c r="Q12" s="1157"/>
      <c r="R12" s="1157"/>
      <c r="S12" s="1157"/>
      <c r="T12" s="1157"/>
      <c r="U12" s="1389"/>
      <c r="V12" s="1389"/>
      <c r="W12" s="1389"/>
      <c r="X12" s="1217"/>
      <c r="Y12" s="1217"/>
      <c r="Z12" s="1217"/>
      <c r="AA12" s="1218"/>
    </row>
    <row r="13" spans="1:147" ht="15" customHeight="1">
      <c r="A13" s="602">
        <v>10011</v>
      </c>
      <c r="B13" s="695" t="s">
        <v>9</v>
      </c>
      <c r="C13" s="604">
        <v>3</v>
      </c>
      <c r="D13" s="605">
        <v>3</v>
      </c>
      <c r="E13" s="605"/>
      <c r="F13" s="605"/>
      <c r="G13" s="605">
        <f>SUM(C13:F13)</f>
        <v>6</v>
      </c>
      <c r="H13" s="869">
        <v>7</v>
      </c>
      <c r="I13" s="1076">
        <v>7</v>
      </c>
      <c r="J13" s="922"/>
      <c r="K13" s="899"/>
      <c r="L13" s="922"/>
      <c r="M13" s="899"/>
      <c r="N13" s="922"/>
      <c r="O13" s="907"/>
      <c r="P13" s="548" t="s">
        <v>92</v>
      </c>
      <c r="Q13" s="549">
        <v>1</v>
      </c>
      <c r="R13" s="657" t="s">
        <v>121</v>
      </c>
      <c r="S13" s="1500"/>
      <c r="T13" s="1681"/>
      <c r="U13" s="535"/>
      <c r="V13" s="213"/>
      <c r="W13" s="1227"/>
      <c r="X13" s="1250" t="str">
        <f>IF(COUNTIF(U13:W13,"&gt;=50")&gt;1,"FEHLER",IF(MAX(U13:W13)&gt;100,"FEHLER",IF(U13="","OFFEN",IF(MAX(U13:W13)&gt;=50,"BE",IF(MAX(U13:W13)&lt;50,"NB","OFFEN")))))</f>
        <v>OFFEN</v>
      </c>
      <c r="Y13" s="1251">
        <f>IF(U13="",0,(MAX(U13:W13)*Q13/100))</f>
        <v>0</v>
      </c>
      <c r="Z13" s="1252" t="str">
        <f>IF(X13="OFFEN","OFFEN",IF(X13="FEHLER","FEHLER",IF(X13="NB",5,ROUND(1+3/50*(100-(Y13*100)),1))))</f>
        <v>OFFEN</v>
      </c>
      <c r="AA13" s="1253">
        <f>IF(X13="BE",H13,0)</f>
        <v>0</v>
      </c>
      <c r="AB13" s="246">
        <f>IF(X13="BE",1,0)</f>
        <v>0</v>
      </c>
      <c r="AC13" s="246">
        <f>AA13</f>
        <v>0</v>
      </c>
      <c r="AE13" s="1237">
        <f>IF(AC13=0,0,AC13/$AC$79)</f>
        <v>0</v>
      </c>
      <c r="AF13" s="1237">
        <f>IF(AC13=0,0,AE13*MAX(U13:W13))</f>
        <v>0</v>
      </c>
      <c r="AH13" s="246">
        <v>1</v>
      </c>
      <c r="AI13" s="246" t="str">
        <f>IF(AH13&lt;=$AC$3,"JA","NEIN")</f>
        <v>JA</v>
      </c>
    </row>
    <row r="14" spans="1:147" ht="15" customHeight="1">
      <c r="A14" s="706">
        <v>10021</v>
      </c>
      <c r="B14" s="696" t="s">
        <v>10</v>
      </c>
      <c r="C14" s="643">
        <v>3</v>
      </c>
      <c r="D14" s="644">
        <v>3</v>
      </c>
      <c r="E14" s="644"/>
      <c r="F14" s="644"/>
      <c r="G14" s="644">
        <f>SUM(C14:F14)</f>
        <v>6</v>
      </c>
      <c r="H14" s="870">
        <v>7</v>
      </c>
      <c r="I14" s="1077"/>
      <c r="J14" s="923">
        <f>$H14</f>
        <v>7</v>
      </c>
      <c r="K14" s="949"/>
      <c r="L14" s="923"/>
      <c r="M14" s="949"/>
      <c r="N14" s="923"/>
      <c r="O14" s="908"/>
      <c r="P14" s="680" t="s">
        <v>92</v>
      </c>
      <c r="Q14" s="681">
        <v>1</v>
      </c>
      <c r="R14" s="682" t="s">
        <v>121</v>
      </c>
      <c r="S14" s="1502"/>
      <c r="T14" s="1682"/>
      <c r="U14" s="164"/>
      <c r="V14" s="150"/>
      <c r="W14" s="165"/>
      <c r="X14" s="1254" t="str">
        <f>IF(COUNTIF(U14:W14,"&gt;=50")&gt;1,"FEHLER",IF(MAX(U14:W14)&gt;100,"FEHLER",IF(U14="","OFFEN",IF(MAX(U14:W14)&gt;=50,"BE",IF(MAX(U14:W14)&lt;50,"NB","OFFEN")))))</f>
        <v>OFFEN</v>
      </c>
      <c r="Y14" s="1255">
        <f>IF(U14="",0,(MAX(U14:W14)*Q14/100))</f>
        <v>0</v>
      </c>
      <c r="Z14" s="1256" t="str">
        <f>IF(X14="OFFEN","OFFEN",IF(X14="FEHLER","FEHLER",IF(X14="NB",5,ROUND(1+3/50*(100-(Y14*100)),1))))</f>
        <v>OFFEN</v>
      </c>
      <c r="AA14" s="1257">
        <f>IF(X14="BE",H14,0)</f>
        <v>0</v>
      </c>
      <c r="AB14" s="246">
        <f t="shared" ref="AB14:AB25" si="0">IF(X14="BE",1,0)</f>
        <v>0</v>
      </c>
      <c r="AC14" s="246">
        <f t="shared" ref="AC14:AC77" si="1">AA14</f>
        <v>0</v>
      </c>
      <c r="AE14" s="1237">
        <f>IF(AC14=0,0,AC14/$AC$79)</f>
        <v>0</v>
      </c>
      <c r="AF14" s="1237">
        <f>IF(AC14=0,0,AE14*MAX(U14:W14))</f>
        <v>0</v>
      </c>
      <c r="AH14" s="246">
        <v>2</v>
      </c>
      <c r="AI14" s="246" t="str">
        <f>IF(AH14&lt;=$AC$3,"JA","NEIN")</f>
        <v>JA</v>
      </c>
    </row>
    <row r="15" spans="1:147" ht="15" customHeight="1">
      <c r="A15" s="606">
        <v>10051</v>
      </c>
      <c r="B15" s="1563" t="s">
        <v>94</v>
      </c>
      <c r="C15" s="1564">
        <v>2</v>
      </c>
      <c r="D15" s="1625"/>
      <c r="E15" s="1625">
        <v>1</v>
      </c>
      <c r="F15" s="1625"/>
      <c r="G15" s="1625">
        <f t="shared" ref="G15" si="2">SUM(C15:F15)</f>
        <v>3</v>
      </c>
      <c r="H15" s="1626">
        <v>4</v>
      </c>
      <c r="I15" s="1627">
        <v>4</v>
      </c>
      <c r="J15" s="924"/>
      <c r="K15" s="950"/>
      <c r="L15" s="924"/>
      <c r="M15" s="950"/>
      <c r="N15" s="924"/>
      <c r="O15" s="909"/>
      <c r="P15" s="556" t="s">
        <v>89</v>
      </c>
      <c r="Q15" s="557">
        <v>0.7</v>
      </c>
      <c r="R15" s="1723" t="s">
        <v>121</v>
      </c>
      <c r="S15" s="1551"/>
      <c r="T15" s="1552"/>
      <c r="U15" s="386"/>
      <c r="V15" s="371"/>
      <c r="W15" s="1225"/>
      <c r="X15" s="1587" t="str">
        <f>IF(OR(COUNTIF(U15:W15,"&gt;=50")&gt;1,COUNTIF(U16:W16,"&gt;=50")&gt;1),"FEHLER",IF(OR(MAX(U15:W15)&gt;100,MAX(U16:W16)&gt;100),"FEHLER",IF(OR(U15="",U16=""),"OFFEN",IF(AND(MAX(U15:W15)&gt;=50,MAX(U16:W16)&gt;=50),"BE",IF(OR(MAX(U15:W15)&lt;50,MAX(U16:W16)&lt;50),"NB","OFFEN")))))</f>
        <v>OFFEN</v>
      </c>
      <c r="Y15" s="1614">
        <f>ROUNDUP(AG15,2)</f>
        <v>0</v>
      </c>
      <c r="Z15" s="1631" t="str">
        <f>IF(X15="OFFEN","OFFEN",IF(X15="FEHLER","FEHLER",IF(X15="NB",5,ROUND(1+3/50*(100-(Y15*100)),1))))</f>
        <v>OFFEN</v>
      </c>
      <c r="AA15" s="1484">
        <f>IF(X15="BE",H15,0)</f>
        <v>0</v>
      </c>
      <c r="AB15" s="246">
        <f t="shared" si="0"/>
        <v>0</v>
      </c>
      <c r="AC15" s="246">
        <f t="shared" si="1"/>
        <v>0</v>
      </c>
      <c r="AE15" s="1237">
        <f>IF(AC15=0,0,AC15/$AC$79)</f>
        <v>0</v>
      </c>
      <c r="AF15" s="1237">
        <f>IF(AC15=0,0,(Y15*100)*AE15)</f>
        <v>0</v>
      </c>
      <c r="AG15" s="246">
        <f>IF(U15="",0,(MAX(U15:W15)*Q15/100))+IF(U16="",0,(MAX(U16:W16)*Q16/100))</f>
        <v>0</v>
      </c>
      <c r="AH15" s="246">
        <v>1</v>
      </c>
      <c r="AI15" s="246" t="str">
        <f>IF(AH15&lt;=$AC$3,"JA","NEIN")</f>
        <v>JA</v>
      </c>
    </row>
    <row r="16" spans="1:147" ht="15" customHeight="1">
      <c r="A16" s="608">
        <v>10052</v>
      </c>
      <c r="B16" s="1563"/>
      <c r="C16" s="1564"/>
      <c r="D16" s="1625"/>
      <c r="E16" s="1625"/>
      <c r="F16" s="1625"/>
      <c r="G16" s="1625"/>
      <c r="H16" s="1626"/>
      <c r="I16" s="1627"/>
      <c r="J16" s="925"/>
      <c r="K16" s="906"/>
      <c r="L16" s="925"/>
      <c r="M16" s="906"/>
      <c r="N16" s="925"/>
      <c r="O16" s="910"/>
      <c r="P16" s="548" t="s">
        <v>90</v>
      </c>
      <c r="Q16" s="549">
        <v>0.3</v>
      </c>
      <c r="R16" s="1724"/>
      <c r="S16" s="1549"/>
      <c r="T16" s="1550"/>
      <c r="U16" s="1240"/>
      <c r="V16" s="1241"/>
      <c r="W16" s="1242"/>
      <c r="X16" s="1587"/>
      <c r="Y16" s="1630"/>
      <c r="Z16" s="1631"/>
      <c r="AA16" s="1484"/>
      <c r="AB16" s="246">
        <f t="shared" si="0"/>
        <v>0</v>
      </c>
    </row>
    <row r="17" spans="1:35" ht="15" customHeight="1" thickBot="1">
      <c r="A17" s="707">
        <v>10061</v>
      </c>
      <c r="B17" s="697" t="s">
        <v>12</v>
      </c>
      <c r="C17" s="645">
        <v>2</v>
      </c>
      <c r="D17" s="646">
        <v>1</v>
      </c>
      <c r="E17" s="646"/>
      <c r="F17" s="646"/>
      <c r="G17" s="646">
        <f>SUM(C17:F17)</f>
        <v>3</v>
      </c>
      <c r="H17" s="871">
        <v>3</v>
      </c>
      <c r="I17" s="1078"/>
      <c r="J17" s="926">
        <v>3</v>
      </c>
      <c r="K17" s="904"/>
      <c r="L17" s="926"/>
      <c r="M17" s="904"/>
      <c r="N17" s="926"/>
      <c r="O17" s="914"/>
      <c r="P17" s="597" t="s">
        <v>89</v>
      </c>
      <c r="Q17" s="598">
        <v>1</v>
      </c>
      <c r="R17" s="683" t="s">
        <v>121</v>
      </c>
      <c r="S17" s="1498"/>
      <c r="T17" s="1680"/>
      <c r="U17" s="458"/>
      <c r="V17" s="425"/>
      <c r="W17" s="266"/>
      <c r="X17" s="1263" t="str">
        <f>IF(COUNTIF(U17:W17,"&gt;=50")&gt;1,"FEHLER",IF(MAX(U17:W17)&gt;100,"FEHLER",IF(U17="","OFFEN",IF(MAX(U17:W17)&gt;=50,"BE",IF(MAX(U17:W17)&lt;50,"NB","OFFEN")))))</f>
        <v>OFFEN</v>
      </c>
      <c r="Y17" s="1264">
        <f>IF(U17="",0,(MAX(U17:W17)*Q17/100))</f>
        <v>0</v>
      </c>
      <c r="Z17" s="1265" t="str">
        <f>IF(X17="OFFEN","OFFEN",IF(X17="FEHLER","FEHLER",IF(X17="NB",5,ROUND(1+3/50*(100-(Y17*100)),1))))</f>
        <v>OFFEN</v>
      </c>
      <c r="AA17" s="1266">
        <f>IF(X17="BE",H17,0)</f>
        <v>0</v>
      </c>
      <c r="AB17" s="246">
        <f t="shared" si="0"/>
        <v>0</v>
      </c>
      <c r="AC17" s="246">
        <f t="shared" si="1"/>
        <v>0</v>
      </c>
      <c r="AE17" s="1237">
        <f>IF(AC17=0,0,AC17/$AC$79)</f>
        <v>0</v>
      </c>
      <c r="AF17" s="1237">
        <f t="shared" ref="AF17:AF77" si="3">IF(AC17=0,0,AE17*MAX(U17:W17))</f>
        <v>0</v>
      </c>
      <c r="AH17" s="246">
        <v>2</v>
      </c>
      <c r="AI17" s="246" t="str">
        <f>IF(AH17&lt;=$AC$3,"JA","NEIN")</f>
        <v>JA</v>
      </c>
    </row>
    <row r="18" spans="1:35" ht="17.100000000000001" customHeight="1" thickBot="1">
      <c r="A18" s="162">
        <v>1010</v>
      </c>
      <c r="B18" s="1157" t="s">
        <v>14</v>
      </c>
      <c r="C18" s="1157"/>
      <c r="D18" s="1157"/>
      <c r="E18" s="1157"/>
      <c r="F18" s="1157"/>
      <c r="G18" s="1157"/>
      <c r="H18" s="1157"/>
      <c r="I18" s="1157"/>
      <c r="J18" s="1157"/>
      <c r="K18" s="1157"/>
      <c r="L18" s="1157"/>
      <c r="M18" s="1157"/>
      <c r="N18" s="1157"/>
      <c r="O18" s="1157"/>
      <c r="P18" s="1157"/>
      <c r="Q18" s="1157"/>
      <c r="R18" s="1157"/>
      <c r="S18" s="1157"/>
      <c r="T18" s="1157"/>
      <c r="U18" s="1389"/>
      <c r="V18" s="1389"/>
      <c r="W18" s="1389"/>
      <c r="X18" s="1267"/>
      <c r="Y18" s="1268"/>
      <c r="Z18" s="1267"/>
      <c r="AA18" s="1269"/>
    </row>
    <row r="19" spans="1:35" ht="15" customHeight="1">
      <c r="A19" s="602">
        <v>10111</v>
      </c>
      <c r="B19" s="695" t="s">
        <v>83</v>
      </c>
      <c r="C19" s="604">
        <v>2</v>
      </c>
      <c r="D19" s="605">
        <v>2</v>
      </c>
      <c r="E19" s="605"/>
      <c r="F19" s="605"/>
      <c r="G19" s="605">
        <f>SUM(C19:F19)</f>
        <v>4</v>
      </c>
      <c r="H19" s="869">
        <v>4</v>
      </c>
      <c r="I19" s="1076">
        <v>4</v>
      </c>
      <c r="J19" s="922" t="s">
        <v>16</v>
      </c>
      <c r="K19" s="899"/>
      <c r="L19" s="922"/>
      <c r="M19" s="899"/>
      <c r="N19" s="922"/>
      <c r="O19" s="907"/>
      <c r="P19" s="548" t="s">
        <v>89</v>
      </c>
      <c r="Q19" s="549">
        <v>1</v>
      </c>
      <c r="R19" s="657" t="s">
        <v>121</v>
      </c>
      <c r="S19" s="1500"/>
      <c r="T19" s="1681"/>
      <c r="U19" s="377"/>
      <c r="V19" s="372"/>
      <c r="W19" s="394"/>
      <c r="X19" s="1250" t="str">
        <f>IF(COUNTIF(U19:W19,"&gt;=50")&gt;1,"FEHLER",IF(MAX(U19:W19)&gt;100,"FEHLER",IF(U19="","OFFEN",IF(MAX(U19:W19)&gt;=50,"BE",IF(MAX(U19:W19)&lt;50,"NB","OFFEN")))))</f>
        <v>OFFEN</v>
      </c>
      <c r="Y19" s="1251">
        <f>IF(U19="",0,(MAX(U19:W19)*Q19/100))</f>
        <v>0</v>
      </c>
      <c r="Z19" s="1252" t="str">
        <f>IF(X19="OFFEN","OFFEN",IF(X19="FEHLER","FEHLER",IF(X19="NB",5,ROUND(1+3/50*(100-(Y19*100)),1))))</f>
        <v>OFFEN</v>
      </c>
      <c r="AA19" s="1253">
        <f>IF(X19="BE",H19,0)</f>
        <v>0</v>
      </c>
      <c r="AB19" s="246">
        <f t="shared" si="0"/>
        <v>0</v>
      </c>
      <c r="AC19" s="246">
        <f t="shared" si="1"/>
        <v>0</v>
      </c>
      <c r="AE19" s="1237">
        <f>IF(AC19=0,0,AC19/$AC$79)</f>
        <v>0</v>
      </c>
      <c r="AF19" s="1237">
        <f t="shared" si="3"/>
        <v>0</v>
      </c>
      <c r="AH19" s="246">
        <v>1</v>
      </c>
      <c r="AI19" s="246" t="str">
        <f>IF(AH19&lt;=$AC$3,"JA","NEIN")</f>
        <v>JA</v>
      </c>
    </row>
    <row r="20" spans="1:35" ht="15" customHeight="1">
      <c r="A20" s="613">
        <v>10121</v>
      </c>
      <c r="B20" s="1644" t="s">
        <v>15</v>
      </c>
      <c r="C20" s="1645">
        <v>2</v>
      </c>
      <c r="D20" s="1632">
        <v>1</v>
      </c>
      <c r="E20" s="1632">
        <v>1</v>
      </c>
      <c r="F20" s="1632"/>
      <c r="G20" s="1632">
        <f t="shared" ref="G20" si="4">SUM(C20:F20)</f>
        <v>4</v>
      </c>
      <c r="H20" s="1530">
        <v>5</v>
      </c>
      <c r="I20" s="1079" t="s">
        <v>16</v>
      </c>
      <c r="J20" s="1606">
        <v>5</v>
      </c>
      <c r="K20" s="901"/>
      <c r="L20" s="945"/>
      <c r="M20" s="901"/>
      <c r="N20" s="945"/>
      <c r="O20" s="911"/>
      <c r="P20" s="597" t="s">
        <v>89</v>
      </c>
      <c r="Q20" s="598">
        <v>0.6</v>
      </c>
      <c r="R20" s="1506" t="s">
        <v>121</v>
      </c>
      <c r="S20" s="1553"/>
      <c r="T20" s="1554"/>
      <c r="U20" s="403"/>
      <c r="V20" s="399"/>
      <c r="W20" s="590"/>
      <c r="X20" s="1634" t="str">
        <f>IF(OR(COUNTIF(U20:W20,"&gt;=50")&gt;1,COUNTIF(U21:W21,"&gt;=50")&gt;1),"FEHLER",IF(OR(MAX(U20:W20)&gt;100,MAX(U21:W21)&gt;100),"FEHLER",IF(OR(U20="",U21=""),"OFFEN",IF(AND(MAX(U20:W20)&gt;=50,MAX(U21:W21)&gt;=50),"BE",IF(OR(MAX(U20:W20)&lt;50,MAX(U21:W21)&lt;50),"NB","OFFEN")))))</f>
        <v>OFFEN</v>
      </c>
      <c r="Y20" s="1635">
        <f>ROUNDUP(AG20,2)</f>
        <v>0</v>
      </c>
      <c r="Z20" s="1633" t="str">
        <f>IF(X20="OFFEN","OFFEN",IF(X20="FEHLER","FEHLER",IF(X20="NB",5,ROUND(1+3/50*(100-(Y20*100)),1))))</f>
        <v>OFFEN</v>
      </c>
      <c r="AA20" s="1496">
        <f>IF(X20="BE",H20,0)</f>
        <v>0</v>
      </c>
      <c r="AB20" s="246">
        <f t="shared" si="0"/>
        <v>0</v>
      </c>
      <c r="AC20" s="246">
        <f t="shared" si="1"/>
        <v>0</v>
      </c>
      <c r="AE20" s="1237">
        <f>IF(AC20=0,0,AC20/$AC$79)</f>
        <v>0</v>
      </c>
      <c r="AF20" s="1237">
        <f>IF(AC20=0,0,(Y20*100)*AE20)</f>
        <v>0</v>
      </c>
      <c r="AG20" s="246">
        <f>IF(U20="",0,(MAX(U20:W20)*Q20/100))+IF(U21="",0,(MAX(U21:W21)*Q21/100))</f>
        <v>0</v>
      </c>
      <c r="AH20" s="246">
        <v>2</v>
      </c>
      <c r="AI20" s="246" t="str">
        <f>IF(AH20&lt;=$AC$3,"JA","NEIN")</f>
        <v>JA</v>
      </c>
    </row>
    <row r="21" spans="1:35" ht="15" customHeight="1">
      <c r="A21" s="615">
        <v>10122</v>
      </c>
      <c r="B21" s="1644"/>
      <c r="C21" s="1645"/>
      <c r="D21" s="1632"/>
      <c r="E21" s="1632"/>
      <c r="F21" s="1632"/>
      <c r="G21" s="1632"/>
      <c r="H21" s="1530"/>
      <c r="I21" s="1080"/>
      <c r="J21" s="1606"/>
      <c r="K21" s="902"/>
      <c r="L21" s="946"/>
      <c r="M21" s="902"/>
      <c r="N21" s="946"/>
      <c r="O21" s="912"/>
      <c r="P21" s="599" t="s">
        <v>90</v>
      </c>
      <c r="Q21" s="600">
        <v>0.4</v>
      </c>
      <c r="R21" s="1507"/>
      <c r="S21" s="1555"/>
      <c r="T21" s="1556"/>
      <c r="U21" s="1243"/>
      <c r="V21" s="1244"/>
      <c r="W21" s="1245"/>
      <c r="X21" s="1634"/>
      <c r="Y21" s="1635"/>
      <c r="Z21" s="1633"/>
      <c r="AA21" s="1496"/>
      <c r="AB21" s="246">
        <f t="shared" si="0"/>
        <v>0</v>
      </c>
      <c r="AC21" s="246">
        <f t="shared" si="1"/>
        <v>0</v>
      </c>
    </row>
    <row r="22" spans="1:35" ht="15" customHeight="1" thickBot="1">
      <c r="A22" s="708">
        <v>10131</v>
      </c>
      <c r="B22" s="698" t="s">
        <v>17</v>
      </c>
      <c r="C22" s="622">
        <v>2</v>
      </c>
      <c r="D22" s="623">
        <v>1</v>
      </c>
      <c r="E22" s="623"/>
      <c r="F22" s="623"/>
      <c r="G22" s="623">
        <f t="shared" ref="G22" si="5">SUM(C22:F22)</f>
        <v>3</v>
      </c>
      <c r="H22" s="873">
        <v>3</v>
      </c>
      <c r="I22" s="1081"/>
      <c r="J22" s="932">
        <v>3</v>
      </c>
      <c r="K22" s="951"/>
      <c r="L22" s="932"/>
      <c r="M22" s="951"/>
      <c r="N22" s="932"/>
      <c r="O22" s="952"/>
      <c r="P22" s="556" t="s">
        <v>89</v>
      </c>
      <c r="Q22" s="557">
        <v>1</v>
      </c>
      <c r="R22" s="661" t="s">
        <v>121</v>
      </c>
      <c r="S22" s="1504"/>
      <c r="T22" s="1683"/>
      <c r="U22" s="386"/>
      <c r="V22" s="371"/>
      <c r="W22" s="393"/>
      <c r="X22" s="1270" t="str">
        <f>IF(COUNTIF(U22:W22,"&gt;=50")&gt;1,"FEHLER",IF(MAX(U22:W22)&gt;100,"FEHLER",IF(U22="","OFFEN",IF(MAX(U22:W22)&gt;=50,"BE",IF(MAX(U22:W22)&lt;50,"NB","OFFEN")))))</f>
        <v>OFFEN</v>
      </c>
      <c r="Y22" s="1271">
        <f>IF(U22="",0,(MAX(U22:W22)*Q22/100))</f>
        <v>0</v>
      </c>
      <c r="Z22" s="1272" t="str">
        <f>IF(X22="OFFEN","OFFEN",IF(X22="FEHLER","FEHLER",IF(X22="NB",5,ROUND(1+3/50*(100-(Y22*100)),1))))</f>
        <v>OFFEN</v>
      </c>
      <c r="AA22" s="1273">
        <f>IF(X22="BE",H22,0)</f>
        <v>0</v>
      </c>
      <c r="AB22" s="246">
        <f t="shared" si="0"/>
        <v>0</v>
      </c>
      <c r="AC22" s="246">
        <f t="shared" si="1"/>
        <v>0</v>
      </c>
      <c r="AE22" s="1237">
        <f>IF(AC22=0,0,AC22/$AC$79)</f>
        <v>0</v>
      </c>
      <c r="AF22" s="1237">
        <f>IF(AC22=0,0,AE22*MAX(U22:W22))</f>
        <v>0</v>
      </c>
      <c r="AH22" s="246">
        <v>2</v>
      </c>
      <c r="AI22" s="246" t="str">
        <f>IF(AH22&lt;=$AC$3,"JA","NEIN")</f>
        <v>JA</v>
      </c>
    </row>
    <row r="23" spans="1:35" ht="17.100000000000001" customHeight="1" thickBot="1">
      <c r="A23" s="162">
        <v>1020</v>
      </c>
      <c r="B23" s="1157" t="s">
        <v>18</v>
      </c>
      <c r="C23" s="1157"/>
      <c r="D23" s="1157"/>
      <c r="E23" s="1157"/>
      <c r="F23" s="1157"/>
      <c r="G23" s="1157"/>
      <c r="H23" s="1157"/>
      <c r="I23" s="1157"/>
      <c r="J23" s="1157"/>
      <c r="K23" s="1157"/>
      <c r="L23" s="1157"/>
      <c r="M23" s="1157"/>
      <c r="N23" s="1157"/>
      <c r="O23" s="1157"/>
      <c r="P23" s="1157"/>
      <c r="Q23" s="1157"/>
      <c r="R23" s="1157"/>
      <c r="S23" s="1157"/>
      <c r="T23" s="1157"/>
      <c r="U23" s="1389"/>
      <c r="V23" s="1389"/>
      <c r="W23" s="1389"/>
      <c r="X23" s="1267"/>
      <c r="Y23" s="1268"/>
      <c r="Z23" s="1267"/>
      <c r="AA23" s="1269"/>
    </row>
    <row r="24" spans="1:35" ht="15" customHeight="1">
      <c r="A24" s="602">
        <v>10211</v>
      </c>
      <c r="B24" s="695" t="s">
        <v>19</v>
      </c>
      <c r="C24" s="604">
        <v>2</v>
      </c>
      <c r="D24" s="605">
        <v>2</v>
      </c>
      <c r="E24" s="605"/>
      <c r="F24" s="605"/>
      <c r="G24" s="605">
        <f>SUM(C24:F24)</f>
        <v>4</v>
      </c>
      <c r="H24" s="869">
        <v>4</v>
      </c>
      <c r="I24" s="1076">
        <v>4</v>
      </c>
      <c r="J24" s="922"/>
      <c r="K24" s="899"/>
      <c r="L24" s="922"/>
      <c r="M24" s="899"/>
      <c r="N24" s="922"/>
      <c r="O24" s="907"/>
      <c r="P24" s="548" t="s">
        <v>89</v>
      </c>
      <c r="Q24" s="549">
        <v>1</v>
      </c>
      <c r="R24" s="657" t="s">
        <v>121</v>
      </c>
      <c r="S24" s="1500"/>
      <c r="T24" s="1681"/>
      <c r="U24" s="377"/>
      <c r="V24" s="372"/>
      <c r="W24" s="394"/>
      <c r="X24" s="1250" t="str">
        <f>IF(COUNTIF(U24:W24,"&gt;=50")&gt;1,"FEHLER",IF(MAX(U24:W24)&gt;100,"FEHLER",IF(U24="","OFFEN",IF(MAX(U24:W24)&gt;=50,"BE",IF(MAX(U24:W24)&lt;50,"NB","OFFEN")))))</f>
        <v>OFFEN</v>
      </c>
      <c r="Y24" s="1274">
        <f>IF(U24="",0,(MAX(U24:W24)*Q24/100))</f>
        <v>0</v>
      </c>
      <c r="Z24" s="1252" t="str">
        <f>IF(X24="OFFEN","OFFEN",IF(X24="FEHLER","FEHLER",IF(X24="NB",5,ROUND(1+3/50*(100-(Y24*100)),1))))</f>
        <v>OFFEN</v>
      </c>
      <c r="AA24" s="1253">
        <f>IF(X24="BE",H24,0)</f>
        <v>0</v>
      </c>
      <c r="AB24" s="246">
        <f t="shared" si="0"/>
        <v>0</v>
      </c>
      <c r="AC24" s="246">
        <f t="shared" si="1"/>
        <v>0</v>
      </c>
      <c r="AE24" s="1237">
        <f>IF(AC24=0,0,AC24/$AC$79)</f>
        <v>0</v>
      </c>
      <c r="AF24" s="1237">
        <f t="shared" si="3"/>
        <v>0</v>
      </c>
      <c r="AH24" s="246">
        <v>1</v>
      </c>
      <c r="AI24" s="246" t="str">
        <f>IF(AH24&lt;=$AC$3,"JA","NEIN")</f>
        <v>JA</v>
      </c>
    </row>
    <row r="25" spans="1:35" ht="15" customHeight="1">
      <c r="A25" s="613">
        <v>10221</v>
      </c>
      <c r="B25" s="1540" t="s">
        <v>20</v>
      </c>
      <c r="C25" s="1645">
        <v>1</v>
      </c>
      <c r="D25" s="1632">
        <v>1</v>
      </c>
      <c r="E25" s="1632">
        <v>2</v>
      </c>
      <c r="F25" s="1632"/>
      <c r="G25" s="1632">
        <f>SUM(C25:F25)</f>
        <v>4</v>
      </c>
      <c r="H25" s="1530">
        <v>5</v>
      </c>
      <c r="I25" s="1648">
        <v>5</v>
      </c>
      <c r="J25" s="1606"/>
      <c r="K25" s="901"/>
      <c r="L25" s="945"/>
      <c r="M25" s="901"/>
      <c r="N25" s="945"/>
      <c r="O25" s="911"/>
      <c r="P25" s="597" t="s">
        <v>89</v>
      </c>
      <c r="Q25" s="598">
        <v>0.5</v>
      </c>
      <c r="R25" s="1506" t="s">
        <v>121</v>
      </c>
      <c r="S25" s="1553"/>
      <c r="T25" s="1554"/>
      <c r="U25" s="403"/>
      <c r="V25" s="399"/>
      <c r="W25" s="590"/>
      <c r="X25" s="1634" t="str">
        <f>IF(OR(COUNTIF(U25:W25,"&gt;=50")&gt;1,COUNTIF(U26:W26,"&gt;=50")&gt;1),"FEHLER",IF(OR(MAX(U25:W25)&gt;100,MAX(U26:W26)&gt;100),"FEHLER",IF(OR(U25="",U26=""),"OFFEN",IF(AND(MAX(U25:W25)&gt;=50,MAX(U26:W26)&gt;=50),"BE",IF(OR(MAX(U25:W25)&lt;50,MAX(U26:W26)&lt;50),"NB","OFFEN")))))</f>
        <v>OFFEN</v>
      </c>
      <c r="Y25" s="1635">
        <f>ROUNDUP(AG25,2)</f>
        <v>0</v>
      </c>
      <c r="Z25" s="1633" t="str">
        <f>IF(X25="OFFEN","OFFEN",IF(X25="FEHLER","FEHLER",IF(X25="NB",5,ROUND(1+3/50*(100-(Y25*100)),1))))</f>
        <v>OFFEN</v>
      </c>
      <c r="AA25" s="1496">
        <f>IF(X25="BE",H25,0)</f>
        <v>0</v>
      </c>
      <c r="AB25" s="246">
        <f t="shared" si="0"/>
        <v>0</v>
      </c>
      <c r="AC25" s="246">
        <f t="shared" si="1"/>
        <v>0</v>
      </c>
      <c r="AE25" s="1237">
        <f>IF(AC25=0,0,AC25/$AC$79)</f>
        <v>0</v>
      </c>
      <c r="AF25" s="1237">
        <f>IF(AC25=0,0,(Y25*100)*AE25)</f>
        <v>0</v>
      </c>
      <c r="AG25" s="246">
        <f>IF(U25="",0,(MAX(U25:W25)*Q25/100))+IF(U26="",0,(MAX(U26:W26)*Q26/100))</f>
        <v>0</v>
      </c>
      <c r="AH25" s="246">
        <v>1</v>
      </c>
      <c r="AI25" s="246" t="str">
        <f>IF(AH25&lt;=$AC$3,"JA","NEIN")</f>
        <v>JA</v>
      </c>
    </row>
    <row r="26" spans="1:35" ht="15" customHeight="1">
      <c r="A26" s="615">
        <v>10222</v>
      </c>
      <c r="B26" s="1540"/>
      <c r="C26" s="1645"/>
      <c r="D26" s="1632"/>
      <c r="E26" s="1632"/>
      <c r="F26" s="1632"/>
      <c r="G26" s="1632"/>
      <c r="H26" s="1530"/>
      <c r="I26" s="1649"/>
      <c r="J26" s="1606"/>
      <c r="K26" s="902"/>
      <c r="L26" s="946"/>
      <c r="M26" s="902"/>
      <c r="N26" s="946"/>
      <c r="O26" s="912"/>
      <c r="P26" s="599" t="s">
        <v>90</v>
      </c>
      <c r="Q26" s="600">
        <v>0.5</v>
      </c>
      <c r="R26" s="1507"/>
      <c r="S26" s="1555"/>
      <c r="T26" s="1556"/>
      <c r="U26" s="1243"/>
      <c r="V26" s="1244"/>
      <c r="W26" s="1245"/>
      <c r="X26" s="1634"/>
      <c r="Y26" s="1635"/>
      <c r="Z26" s="1633"/>
      <c r="AA26" s="1496"/>
      <c r="AB26" s="246">
        <f t="shared" ref="AB26:AB32" si="6">IF(X26="BE",1,0)</f>
        <v>0</v>
      </c>
      <c r="AC26" s="246">
        <f t="shared" si="1"/>
        <v>0</v>
      </c>
    </row>
    <row r="27" spans="1:35" ht="15" customHeight="1">
      <c r="A27" s="709">
        <v>10231</v>
      </c>
      <c r="B27" s="699" t="s">
        <v>21</v>
      </c>
      <c r="C27" s="620">
        <v>2</v>
      </c>
      <c r="D27" s="621">
        <v>1</v>
      </c>
      <c r="E27" s="621"/>
      <c r="F27" s="621"/>
      <c r="G27" s="621">
        <f t="shared" ref="G27:G29" si="7">SUM(C27:F27)</f>
        <v>3</v>
      </c>
      <c r="H27" s="875">
        <v>3</v>
      </c>
      <c r="I27" s="1082"/>
      <c r="J27" s="936">
        <v>3</v>
      </c>
      <c r="K27" s="903"/>
      <c r="L27" s="936"/>
      <c r="M27" s="903"/>
      <c r="N27" s="936"/>
      <c r="O27" s="913"/>
      <c r="P27" s="658" t="s">
        <v>89</v>
      </c>
      <c r="Q27" s="659">
        <v>1</v>
      </c>
      <c r="R27" s="660" t="s">
        <v>121</v>
      </c>
      <c r="S27" s="1678"/>
      <c r="T27" s="1744"/>
      <c r="U27" s="164"/>
      <c r="V27" s="150"/>
      <c r="W27" s="163"/>
      <c r="X27" s="1258" t="str">
        <f>IF(COUNTIF(U27:W27,"&gt;=50")&gt;1,"FEHLER",IF(MAX(U27:W27)&gt;100,"FEHLER",IF(U27="","OFFEN",IF(MAX(U27:W27)&gt;=50,"BE",IF(MAX(U27:W27)&lt;50,"NB","OFFEN")))))</f>
        <v>OFFEN</v>
      </c>
      <c r="Y27" s="1259">
        <f>IF(U27="",0,(MAX(U27:W27)*Q27/100))</f>
        <v>0</v>
      </c>
      <c r="Z27" s="1260" t="str">
        <f>IF(X27="OFFEN","OFFEN",IF(X27="FEHLER","FEHLER",IF(X27="NB",5,ROUND(1+3/50*(100-(Y27*100)),1))))</f>
        <v>OFFEN</v>
      </c>
      <c r="AA27" s="1261">
        <f>IF(X27="BE",H27,0)</f>
        <v>0</v>
      </c>
      <c r="AB27" s="246">
        <f t="shared" si="6"/>
        <v>0</v>
      </c>
      <c r="AC27" s="246">
        <f t="shared" si="1"/>
        <v>0</v>
      </c>
      <c r="AE27" s="1237">
        <f>IF(AC27=0,0,AC27/$AC$79)</f>
        <v>0</v>
      </c>
      <c r="AF27" s="1237">
        <f t="shared" si="3"/>
        <v>0</v>
      </c>
      <c r="AH27" s="246">
        <v>2</v>
      </c>
      <c r="AI27" s="246" t="str">
        <f>IF(AH27&lt;=$AC$3,"JA","NEIN")</f>
        <v>JA</v>
      </c>
    </row>
    <row r="28" spans="1:35" ht="15" customHeight="1">
      <c r="A28" s="706">
        <v>10241</v>
      </c>
      <c r="B28" s="700" t="s">
        <v>22</v>
      </c>
      <c r="C28" s="643">
        <v>2</v>
      </c>
      <c r="D28" s="644">
        <v>1</v>
      </c>
      <c r="E28" s="644"/>
      <c r="F28" s="644"/>
      <c r="G28" s="644">
        <f t="shared" si="7"/>
        <v>3</v>
      </c>
      <c r="H28" s="870">
        <v>3</v>
      </c>
      <c r="I28" s="1077"/>
      <c r="J28" s="937">
        <v>3</v>
      </c>
      <c r="K28" s="900"/>
      <c r="L28" s="937"/>
      <c r="M28" s="900"/>
      <c r="N28" s="937"/>
      <c r="O28" s="908"/>
      <c r="P28" s="680" t="s">
        <v>89</v>
      </c>
      <c r="Q28" s="681">
        <v>1</v>
      </c>
      <c r="R28" s="682" t="s">
        <v>121</v>
      </c>
      <c r="S28" s="1502"/>
      <c r="T28" s="1682"/>
      <c r="U28" s="384"/>
      <c r="V28" s="382"/>
      <c r="W28" s="540"/>
      <c r="X28" s="1254" t="str">
        <f>IF(COUNTIF(U28:W28,"&gt;=50")&gt;1,"FEHLER",IF(MAX(U28:W28)&gt;100,"FEHLER",IF(U28="","OFFEN",IF(MAX(U28:W28)&gt;=50,"BE",IF(MAX(U28:W28)&lt;50,"NB","OFFEN")))))</f>
        <v>OFFEN</v>
      </c>
      <c r="Y28" s="1275">
        <f>IF(U28="",0,(MAX(U28:W28)*Q28/100))</f>
        <v>0</v>
      </c>
      <c r="Z28" s="1256" t="str">
        <f>IF(X28="OFFEN","OFFEN",IF(X28="FEHLER","FEHLER",IF(X28="NB",5,ROUND(1+3/50*(100-(Y28*100)),1))))</f>
        <v>OFFEN</v>
      </c>
      <c r="AA28" s="1257">
        <f>IF(X28="BE",H28,0)</f>
        <v>0</v>
      </c>
      <c r="AB28" s="246">
        <f t="shared" si="6"/>
        <v>0</v>
      </c>
      <c r="AC28" s="246">
        <f t="shared" si="1"/>
        <v>0</v>
      </c>
      <c r="AE28" s="1237">
        <f>IF(AC28=0,0,AC28/$AC$79)</f>
        <v>0</v>
      </c>
      <c r="AF28" s="1237">
        <f t="shared" si="3"/>
        <v>0</v>
      </c>
      <c r="AH28" s="246">
        <v>2</v>
      </c>
      <c r="AI28" s="246" t="str">
        <f>IF(AH28&lt;=$AC$3,"JA","NEIN")</f>
        <v>JA</v>
      </c>
    </row>
    <row r="29" spans="1:35" ht="15" customHeight="1" thickBot="1">
      <c r="A29" s="708">
        <v>10251</v>
      </c>
      <c r="B29" s="701" t="s">
        <v>23</v>
      </c>
      <c r="C29" s="622">
        <v>2</v>
      </c>
      <c r="D29" s="623">
        <v>1</v>
      </c>
      <c r="E29" s="623"/>
      <c r="F29" s="623"/>
      <c r="G29" s="623">
        <f t="shared" si="7"/>
        <v>3</v>
      </c>
      <c r="H29" s="873">
        <v>3</v>
      </c>
      <c r="I29" s="1081"/>
      <c r="J29" s="932">
        <v>3</v>
      </c>
      <c r="K29" s="951"/>
      <c r="L29" s="932"/>
      <c r="M29" s="951"/>
      <c r="N29" s="932"/>
      <c r="O29" s="952"/>
      <c r="P29" s="556" t="s">
        <v>89</v>
      </c>
      <c r="Q29" s="557">
        <v>1</v>
      </c>
      <c r="R29" s="661" t="s">
        <v>121</v>
      </c>
      <c r="S29" s="1504"/>
      <c r="T29" s="1683"/>
      <c r="U29" s="386"/>
      <c r="V29" s="371"/>
      <c r="W29" s="393"/>
      <c r="X29" s="1270" t="str">
        <f>IF(COUNTIF(U29:W29,"&gt;=50")&gt;1,"FEHLER",IF(MAX(U29:W29)&gt;100,"FEHLER",IF(U29="","OFFEN",IF(MAX(U29:W29)&gt;=50,"BE",IF(MAX(U29:W29)&lt;50,"NB","OFFEN")))))</f>
        <v>OFFEN</v>
      </c>
      <c r="Y29" s="1271">
        <f>IF(U29="",0,(MAX(U29:W29)*Q29/100))</f>
        <v>0</v>
      </c>
      <c r="Z29" s="1272" t="str">
        <f>IF(X29="OFFEN","OFFEN",IF(X29="FEHLER","FEHLER",IF(X29="NB",5,ROUND(1+3/50*(100-(Y29*100)),1))))</f>
        <v>OFFEN</v>
      </c>
      <c r="AA29" s="1273">
        <f>IF(X29="BE",H29,0)</f>
        <v>0</v>
      </c>
      <c r="AB29" s="246">
        <f t="shared" si="6"/>
        <v>0</v>
      </c>
      <c r="AC29" s="246">
        <f t="shared" si="1"/>
        <v>0</v>
      </c>
      <c r="AE29" s="1237">
        <f>IF(AC29=0,0,AC29/$AC$79)</f>
        <v>0</v>
      </c>
      <c r="AF29" s="1237">
        <f t="shared" si="3"/>
        <v>0</v>
      </c>
      <c r="AH29" s="246">
        <v>2</v>
      </c>
      <c r="AI29" s="246" t="str">
        <f>IF(AH29&lt;=$AC$3,"JA","NEIN")</f>
        <v>JA</v>
      </c>
    </row>
    <row r="30" spans="1:35" ht="17.100000000000001" customHeight="1" thickBot="1">
      <c r="A30" s="162">
        <v>1040</v>
      </c>
      <c r="B30" s="1157" t="s">
        <v>24</v>
      </c>
      <c r="C30" s="1157"/>
      <c r="D30" s="1157"/>
      <c r="E30" s="1157"/>
      <c r="F30" s="1157"/>
      <c r="G30" s="1157"/>
      <c r="H30" s="1157"/>
      <c r="I30" s="1157"/>
      <c r="J30" s="1157"/>
      <c r="K30" s="1157"/>
      <c r="L30" s="1157"/>
      <c r="M30" s="1157"/>
      <c r="N30" s="1157"/>
      <c r="O30" s="1157"/>
      <c r="P30" s="1157"/>
      <c r="Q30" s="1157"/>
      <c r="R30" s="1157"/>
      <c r="S30" s="1157"/>
      <c r="T30" s="1157"/>
      <c r="U30" s="1389"/>
      <c r="V30" s="1389"/>
      <c r="W30" s="1389"/>
      <c r="X30" s="1267"/>
      <c r="Y30" s="1268"/>
      <c r="Z30" s="1267"/>
      <c r="AA30" s="1269"/>
    </row>
    <row r="31" spans="1:35" ht="15" customHeight="1">
      <c r="A31" s="710">
        <v>10411</v>
      </c>
      <c r="B31" s="702" t="s">
        <v>269</v>
      </c>
      <c r="C31" s="624"/>
      <c r="D31" s="1709">
        <v>2</v>
      </c>
      <c r="E31" s="1709"/>
      <c r="F31" s="1709">
        <v>3</v>
      </c>
      <c r="G31" s="1709">
        <f>SUM(C31:F31)</f>
        <v>5</v>
      </c>
      <c r="H31" s="1711">
        <v>5</v>
      </c>
      <c r="I31" s="1650">
        <v>5</v>
      </c>
      <c r="J31" s="947" t="s">
        <v>16</v>
      </c>
      <c r="K31" s="917"/>
      <c r="L31" s="947"/>
      <c r="M31" s="917"/>
      <c r="N31" s="947"/>
      <c r="O31" s="898"/>
      <c r="P31" s="665" t="s">
        <v>89</v>
      </c>
      <c r="Q31" s="666">
        <v>0.5</v>
      </c>
      <c r="R31" s="1699" t="s">
        <v>122</v>
      </c>
      <c r="S31" s="1551"/>
      <c r="T31" s="1552"/>
      <c r="U31" s="387"/>
      <c r="V31" s="148"/>
      <c r="W31" s="205"/>
      <c r="X31" s="1532" t="str">
        <f>IF(OR(COUNTIF(U31:W31,"&gt;=50")&gt;1,COUNTIF(U32:W32,"&gt;=50")&gt;1),"FEHLER",IF(OR(MAX(U31:W31)&gt;100,MAX(U32:W32)&gt;100),"FEHLER",IF(OR(U31="",U32=""),"OFFEN",IF(AND(MAX(U31:W31)&gt;=50,MAX(U32:W32)&gt;=50),"BE",IF(OR(MAX(U31:W31)&lt;50,MAX(U32:W32)&lt;50),"NB","OFFEN")))))</f>
        <v>OFFEN</v>
      </c>
      <c r="Y31" s="1673">
        <f>ROUNDUP(AG31,2)</f>
        <v>0</v>
      </c>
      <c r="Z31" s="1643" t="str">
        <f>IF(X31="OFFEN","OFFEN",IF(X31="FEHLER","FEHLER",IF(X31="NB",5,ROUND(1+3/50*(100-(Y31*100)),1))))</f>
        <v>OFFEN</v>
      </c>
      <c r="AA31" s="1483">
        <f>IF(X31="BE",H31,0)</f>
        <v>0</v>
      </c>
      <c r="AB31" s="246">
        <f t="shared" si="6"/>
        <v>0</v>
      </c>
      <c r="AC31" s="246">
        <f t="shared" si="1"/>
        <v>0</v>
      </c>
      <c r="AE31" s="1237">
        <f>IF(AC31=0,0,AC31/$AC$79)</f>
        <v>0</v>
      </c>
      <c r="AF31" s="1237">
        <f>IF(AC31=0,0,(Y31*100)*AE31)</f>
        <v>0</v>
      </c>
      <c r="AG31" s="246">
        <f>IF(U31="",0,(MAX(U31:W31)*Q31/100))+IF(U32="",0,(MAX(U32:W32)*Q32/100))</f>
        <v>0</v>
      </c>
      <c r="AH31" s="246">
        <v>1</v>
      </c>
      <c r="AI31" s="246" t="str">
        <f>IF(AH31&lt;=$AC$3,"JA","NEIN")</f>
        <v>JA</v>
      </c>
    </row>
    <row r="32" spans="1:35" ht="15" customHeight="1" thickBot="1">
      <c r="A32" s="612">
        <v>10412</v>
      </c>
      <c r="B32" s="703" t="s">
        <v>268</v>
      </c>
      <c r="C32" s="625"/>
      <c r="D32" s="1710"/>
      <c r="E32" s="1710"/>
      <c r="F32" s="1710"/>
      <c r="G32" s="1710"/>
      <c r="H32" s="1712"/>
      <c r="I32" s="1651"/>
      <c r="J32" s="948"/>
      <c r="K32" s="918"/>
      <c r="L32" s="948"/>
      <c r="M32" s="918"/>
      <c r="N32" s="948"/>
      <c r="O32" s="916"/>
      <c r="P32" s="665" t="s">
        <v>95</v>
      </c>
      <c r="Q32" s="666">
        <v>0.5</v>
      </c>
      <c r="R32" s="1699"/>
      <c r="S32" s="1549"/>
      <c r="T32" s="1550"/>
      <c r="U32" s="1372"/>
      <c r="V32" s="1373"/>
      <c r="W32" s="1374"/>
      <c r="X32" s="1533"/>
      <c r="Y32" s="1674"/>
      <c r="Z32" s="1642"/>
      <c r="AA32" s="1497"/>
      <c r="AB32" s="246">
        <f t="shared" si="6"/>
        <v>0</v>
      </c>
      <c r="AC32" s="246">
        <f t="shared" si="1"/>
        <v>0</v>
      </c>
    </row>
    <row r="33" spans="1:35" ht="17.100000000000001" customHeight="1" thickBot="1">
      <c r="A33" s="162">
        <v>1030</v>
      </c>
      <c r="B33" s="1157" t="s">
        <v>25</v>
      </c>
      <c r="C33" s="1157"/>
      <c r="D33" s="1157"/>
      <c r="E33" s="1157"/>
      <c r="F33" s="1157"/>
      <c r="G33" s="1157"/>
      <c r="H33" s="1157"/>
      <c r="I33" s="1157"/>
      <c r="J33" s="1157"/>
      <c r="K33" s="1157"/>
      <c r="L33" s="1157"/>
      <c r="M33" s="1157"/>
      <c r="N33" s="1157"/>
      <c r="O33" s="1157"/>
      <c r="P33" s="1157"/>
      <c r="Q33" s="1157"/>
      <c r="R33" s="1157"/>
      <c r="S33" s="1157"/>
      <c r="T33" s="1157"/>
      <c r="U33" s="1389"/>
      <c r="V33" s="1389"/>
      <c r="W33" s="1389"/>
      <c r="X33" s="1267"/>
      <c r="Y33" s="1268"/>
      <c r="Z33" s="1267"/>
      <c r="AA33" s="1269"/>
    </row>
    <row r="34" spans="1:35" ht="15" customHeight="1" thickBot="1">
      <c r="A34" s="711">
        <v>10341</v>
      </c>
      <c r="B34" s="704" t="s">
        <v>26</v>
      </c>
      <c r="C34" s="626">
        <v>2</v>
      </c>
      <c r="D34" s="627">
        <v>2</v>
      </c>
      <c r="E34" s="627"/>
      <c r="F34" s="627"/>
      <c r="G34" s="627">
        <f t="shared" ref="G34" si="8">SUM(C34:F34)</f>
        <v>4</v>
      </c>
      <c r="H34" s="638">
        <v>4</v>
      </c>
      <c r="I34" s="1083"/>
      <c r="J34" s="942" t="s">
        <v>16</v>
      </c>
      <c r="K34" s="1084"/>
      <c r="L34" s="942">
        <v>4</v>
      </c>
      <c r="M34" s="1084"/>
      <c r="N34" s="942"/>
      <c r="O34" s="1094"/>
      <c r="P34" s="665" t="s">
        <v>89</v>
      </c>
      <c r="Q34" s="666">
        <v>1</v>
      </c>
      <c r="R34" s="667" t="s">
        <v>121</v>
      </c>
      <c r="S34" s="1636"/>
      <c r="T34" s="1684"/>
      <c r="U34" s="387"/>
      <c r="V34" s="148"/>
      <c r="W34" s="205"/>
      <c r="X34" s="1277" t="str">
        <f>IF(COUNTIF(U34:W34,"&gt;=50")&gt;1,"FEHLER",IF(MAX(U34:W34)&gt;100,"FEHLER",IF(U34="","OFFEN",IF(MAX(U34:W34)&gt;=50,"BE",IF(MAX(U34:W34)&lt;50,"NB","OFFEN")))))</f>
        <v>OFFEN</v>
      </c>
      <c r="Y34" s="1278">
        <f>IF(U34="",0,(MAX(U34:W34)*Q34/100))</f>
        <v>0</v>
      </c>
      <c r="Z34" s="1279" t="str">
        <f>IF(X34="OFFEN","OFFEN",IF(X34="FEHLER","FEHLER",IF(X34="NB",5,ROUND(1+3/50*(100-(Y34*100)),1))))</f>
        <v>OFFEN</v>
      </c>
      <c r="AA34" s="1280">
        <f>IF(X34="BE",H34,0)</f>
        <v>0</v>
      </c>
      <c r="AC34" s="246">
        <f t="shared" si="1"/>
        <v>0</v>
      </c>
      <c r="AE34" s="1237">
        <f>IF(AC34=0,0,AC34/$AC$79)</f>
        <v>0</v>
      </c>
      <c r="AF34" s="1237">
        <f t="shared" si="3"/>
        <v>0</v>
      </c>
      <c r="AH34" s="246">
        <v>4</v>
      </c>
      <c r="AI34" s="246" t="str">
        <f>IF(AH34&lt;=$AC$3,"JA","NEIN")</f>
        <v>NEIN</v>
      </c>
    </row>
    <row r="35" spans="1:35" ht="17.100000000000001" customHeight="1" thickBot="1">
      <c r="A35" s="162">
        <v>1110</v>
      </c>
      <c r="B35" s="1157" t="s">
        <v>30</v>
      </c>
      <c r="C35" s="1157"/>
      <c r="D35" s="1157"/>
      <c r="E35" s="1157"/>
      <c r="F35" s="1157"/>
      <c r="G35" s="1157"/>
      <c r="H35" s="1157"/>
      <c r="I35" s="1157"/>
      <c r="J35" s="1157"/>
      <c r="K35" s="1157"/>
      <c r="L35" s="1157"/>
      <c r="M35" s="1157"/>
      <c r="N35" s="1157"/>
      <c r="O35" s="1157"/>
      <c r="P35" s="1157"/>
      <c r="Q35" s="1157"/>
      <c r="R35" s="1157"/>
      <c r="S35" s="1157"/>
      <c r="T35" s="1157"/>
      <c r="U35" s="1389"/>
      <c r="V35" s="1389"/>
      <c r="W35" s="1389"/>
      <c r="X35" s="1267"/>
      <c r="Y35" s="1268"/>
      <c r="Z35" s="1267"/>
      <c r="AA35" s="1269"/>
    </row>
    <row r="36" spans="1:35" ht="15" customHeight="1">
      <c r="A36" s="602">
        <v>11011</v>
      </c>
      <c r="B36" s="695" t="s">
        <v>31</v>
      </c>
      <c r="C36" s="604">
        <v>1</v>
      </c>
      <c r="D36" s="605">
        <v>2</v>
      </c>
      <c r="E36" s="605"/>
      <c r="F36" s="605"/>
      <c r="G36" s="605">
        <f t="shared" ref="G36:G38" si="9">SUM(C36:F36)</f>
        <v>3</v>
      </c>
      <c r="H36" s="869">
        <v>3</v>
      </c>
      <c r="I36" s="1076"/>
      <c r="J36" s="922"/>
      <c r="K36" s="953">
        <v>3</v>
      </c>
      <c r="L36" s="922" t="s">
        <v>16</v>
      </c>
      <c r="M36" s="899"/>
      <c r="N36" s="922"/>
      <c r="O36" s="907"/>
      <c r="P36" s="548" t="s">
        <v>89</v>
      </c>
      <c r="Q36" s="549">
        <v>1</v>
      </c>
      <c r="R36" s="657" t="s">
        <v>121</v>
      </c>
      <c r="S36" s="1500"/>
      <c r="T36" s="1681"/>
      <c r="U36" s="377"/>
      <c r="V36" s="372"/>
      <c r="W36" s="394"/>
      <c r="X36" s="1250" t="str">
        <f>IF(COUNTIF(U36:W36,"&gt;=50")&gt;1,"FEHLER",IF(MAX(U36:W36)&gt;100,"FEHLER",IF(U36="","OFFEN",IF(MAX(U36:W36)&gt;=50,"BE",IF(MAX(U36:W36)&lt;50,"NB","OFFEN")))))</f>
        <v>OFFEN</v>
      </c>
      <c r="Y36" s="1274">
        <f>IF(U36="",0,(MAX(U36:W36)*Q36/100))</f>
        <v>0</v>
      </c>
      <c r="Z36" s="1252" t="str">
        <f>IF(X36="OFFEN","OFFEN",IF(X36="FEHLER","FEHLER",IF(X36="NB",5,ROUND(1+3/50*(100-(Y36*100)),1))))</f>
        <v>OFFEN</v>
      </c>
      <c r="AA36" s="1253">
        <f>IF(X36="BE",H36,0)</f>
        <v>0</v>
      </c>
      <c r="AC36" s="246">
        <f t="shared" si="1"/>
        <v>0</v>
      </c>
      <c r="AE36" s="1237">
        <f>IF(AC36=0,0,AC36/$AC$79)</f>
        <v>0</v>
      </c>
      <c r="AF36" s="1237">
        <f t="shared" si="3"/>
        <v>0</v>
      </c>
      <c r="AH36" s="246">
        <v>3</v>
      </c>
      <c r="AI36" s="246" t="str">
        <f>IF(AH36&lt;=$AC$3,"JA","NEIN")</f>
        <v>NEIN</v>
      </c>
    </row>
    <row r="37" spans="1:35" ht="15" customHeight="1">
      <c r="A37" s="706">
        <v>11021</v>
      </c>
      <c r="B37" s="696" t="s">
        <v>32</v>
      </c>
      <c r="C37" s="643">
        <v>3</v>
      </c>
      <c r="D37" s="644">
        <v>2</v>
      </c>
      <c r="E37" s="644"/>
      <c r="F37" s="644"/>
      <c r="G37" s="644">
        <f t="shared" si="9"/>
        <v>5</v>
      </c>
      <c r="H37" s="870">
        <v>5</v>
      </c>
      <c r="I37" s="1077"/>
      <c r="J37" s="937"/>
      <c r="K37" s="954">
        <v>5</v>
      </c>
      <c r="L37" s="937"/>
      <c r="M37" s="900"/>
      <c r="N37" s="937"/>
      <c r="O37" s="908"/>
      <c r="P37" s="680" t="s">
        <v>89</v>
      </c>
      <c r="Q37" s="681">
        <v>1</v>
      </c>
      <c r="R37" s="682" t="s">
        <v>131</v>
      </c>
      <c r="S37" s="1502"/>
      <c r="T37" s="1682"/>
      <c r="U37" s="384"/>
      <c r="V37" s="382"/>
      <c r="W37" s="540"/>
      <c r="X37" s="1254" t="str">
        <f>IF(COUNTIF(U37:W37,"&gt;=50")&gt;1,"FEHLER",IF(MAX(U37:W37)&gt;100,"FEHLER",IF(U37="","OFFEN",IF(MAX(U37:W37)&gt;=50,"BE",IF(MAX(U37:W37)&lt;50,"NB","OFFEN")))))</f>
        <v>OFFEN</v>
      </c>
      <c r="Y37" s="1275">
        <f>IF(U37="",0,(MAX(U37:W37)*Q37/100))</f>
        <v>0</v>
      </c>
      <c r="Z37" s="1256" t="str">
        <f>IF(X37="OFFEN","OFFEN",IF(X37="FEHLER","FEHLER",IF(X37="NB",5,ROUND(1+3/50*(100-(Y37*100)),1))))</f>
        <v>OFFEN</v>
      </c>
      <c r="AA37" s="1257">
        <f>IF(X37="BE",H37,0)</f>
        <v>0</v>
      </c>
      <c r="AC37" s="246">
        <f t="shared" si="1"/>
        <v>0</v>
      </c>
      <c r="AE37" s="1237">
        <f>IF(AC37=0,0,AC37/$AC$79)</f>
        <v>0</v>
      </c>
      <c r="AF37" s="1237">
        <f t="shared" si="3"/>
        <v>0</v>
      </c>
      <c r="AH37" s="246">
        <v>3</v>
      </c>
      <c r="AI37" s="246" t="str">
        <f>IF(AH37&lt;=$AC$3,"JA","NEIN")</f>
        <v>NEIN</v>
      </c>
    </row>
    <row r="38" spans="1:35" ht="15" customHeight="1">
      <c r="A38" s="606">
        <v>11031</v>
      </c>
      <c r="B38" s="1563" t="s">
        <v>33</v>
      </c>
      <c r="C38" s="1660">
        <v>2</v>
      </c>
      <c r="D38" s="1527">
        <v>1</v>
      </c>
      <c r="E38" s="1527">
        <v>3</v>
      </c>
      <c r="F38" s="607"/>
      <c r="G38" s="1527">
        <f t="shared" si="9"/>
        <v>6</v>
      </c>
      <c r="H38" s="1548">
        <v>7</v>
      </c>
      <c r="I38" s="1087"/>
      <c r="J38" s="944"/>
      <c r="K38" s="1740">
        <v>7</v>
      </c>
      <c r="L38" s="944"/>
      <c r="M38" s="905"/>
      <c r="N38" s="944"/>
      <c r="O38" s="909"/>
      <c r="P38" s="556" t="s">
        <v>89</v>
      </c>
      <c r="Q38" s="557">
        <v>0.6</v>
      </c>
      <c r="R38" s="1723" t="s">
        <v>121</v>
      </c>
      <c r="S38" s="1551"/>
      <c r="T38" s="1552"/>
      <c r="U38" s="386"/>
      <c r="V38" s="371"/>
      <c r="W38" s="393"/>
      <c r="X38" s="1587" t="str">
        <f>IF(OR(COUNTIF(U38:W38,"&gt;=50")&gt;1,COUNTIF(U39:W39,"&gt;=50")&gt;1),"FEHLER",IF(OR(MAX(U38:W38)&gt;100,MAX(U39:W39)&gt;100),"FEHLER",IF(OR(U38="",U39=""),"OFFEN",IF(AND(MAX(U38:W38)&gt;=50,MAX(U39:W39)&gt;=50),"BE",IF(OR(MAX(U38:W38)&lt;50,MAX(U39:W39)&lt;50),"NB","OFFEN")))))</f>
        <v>OFFEN</v>
      </c>
      <c r="Y38" s="1614">
        <f>ROUNDUP(AG38,2)</f>
        <v>0</v>
      </c>
      <c r="Z38" s="1631" t="str">
        <f>IF(X38="OFFEN","OFFEN",IF(X38="FEHLER","FEHLER",IF(X38="NB",5,ROUND(1+3/50*(100-(Y38*100)),1))))</f>
        <v>OFFEN</v>
      </c>
      <c r="AA38" s="1484">
        <f>IF(X38="BE",H38,0)</f>
        <v>0</v>
      </c>
      <c r="AC38" s="246">
        <f t="shared" si="1"/>
        <v>0</v>
      </c>
      <c r="AE38" s="1237">
        <f>IF(AC38=0,0,AC38/$AC$79)</f>
        <v>0</v>
      </c>
      <c r="AF38" s="1237">
        <f>IF(AC38=0,0,(Y38*100)*AE38)</f>
        <v>0</v>
      </c>
      <c r="AG38" s="246">
        <f>IF(U38="",0,(MAX(U38:W38)*Q38/100))+IF(U39="",0,(MAX(U39:W39)*Q39/100))</f>
        <v>0</v>
      </c>
      <c r="AH38" s="246">
        <v>3</v>
      </c>
      <c r="AI38" s="246" t="str">
        <f>IF(AH38&lt;=$AC$3,"JA","NEIN")</f>
        <v>NEIN</v>
      </c>
    </row>
    <row r="39" spans="1:35" ht="15" customHeight="1">
      <c r="A39" s="608">
        <v>11032</v>
      </c>
      <c r="B39" s="1563"/>
      <c r="C39" s="1661"/>
      <c r="D39" s="1609"/>
      <c r="E39" s="1609"/>
      <c r="F39" s="609"/>
      <c r="G39" s="1609"/>
      <c r="H39" s="1610"/>
      <c r="I39" s="1088"/>
      <c r="J39" s="925"/>
      <c r="K39" s="1741"/>
      <c r="L39" s="925"/>
      <c r="M39" s="906"/>
      <c r="N39" s="925"/>
      <c r="O39" s="910"/>
      <c r="P39" s="548" t="s">
        <v>90</v>
      </c>
      <c r="Q39" s="549">
        <v>0.4</v>
      </c>
      <c r="R39" s="1724"/>
      <c r="S39" s="1549"/>
      <c r="T39" s="1550"/>
      <c r="U39" s="1240"/>
      <c r="V39" s="1241"/>
      <c r="W39" s="1242"/>
      <c r="X39" s="1587"/>
      <c r="Y39" s="1614"/>
      <c r="Z39" s="1631"/>
      <c r="AA39" s="1484"/>
      <c r="AC39" s="246">
        <f t="shared" si="1"/>
        <v>0</v>
      </c>
      <c r="AI39" s="246" t="str">
        <f>AI38</f>
        <v>NEIN</v>
      </c>
    </row>
    <row r="40" spans="1:35" ht="15" customHeight="1">
      <c r="A40" s="613">
        <v>11051</v>
      </c>
      <c r="B40" s="1540" t="s">
        <v>35</v>
      </c>
      <c r="C40" s="1666">
        <v>2</v>
      </c>
      <c r="D40" s="1654">
        <v>1</v>
      </c>
      <c r="E40" s="1654">
        <v>1</v>
      </c>
      <c r="F40" s="614"/>
      <c r="G40" s="1654">
        <f t="shared" ref="G40" si="10">SUM(C40:F40)</f>
        <v>4</v>
      </c>
      <c r="H40" s="1658">
        <v>5</v>
      </c>
      <c r="I40" s="1079"/>
      <c r="J40" s="945"/>
      <c r="K40" s="1742">
        <v>5</v>
      </c>
      <c r="L40" s="945"/>
      <c r="M40" s="901"/>
      <c r="N40" s="945"/>
      <c r="O40" s="911"/>
      <c r="P40" s="597" t="s">
        <v>89</v>
      </c>
      <c r="Q40" s="598">
        <v>0.5</v>
      </c>
      <c r="R40" s="1734" t="s">
        <v>121</v>
      </c>
      <c r="S40" s="1553"/>
      <c r="T40" s="1554"/>
      <c r="U40" s="403"/>
      <c r="V40" s="399"/>
      <c r="W40" s="590"/>
      <c r="X40" s="1634" t="str">
        <f>IF(OR(COUNTIF(U40:W40,"&gt;=50")&gt;1,COUNTIF(U41:W41,"&gt;=50")&gt;1),"FEHLER",IF(OR(MAX(U40:W40)&gt;100,MAX(U41:W41)&gt;100),"FEHLER",IF(OR(U40="",U41=""),"OFFEN",IF(AND(MAX(U40:W40)&gt;=50,MAX(U41:W41)&gt;=50),"BE",IF(OR(MAX(U40:W40)&lt;50,MAX(U41:W41)&lt;50),"NB","OFFEN")))))</f>
        <v>OFFEN</v>
      </c>
      <c r="Y40" s="1621">
        <f>ROUNDUP(AG40,2)</f>
        <v>0</v>
      </c>
      <c r="Z40" s="1633" t="str">
        <f>IF(X40="OFFEN","OFFEN",IF(X40="FEHLER","FEHLER",IF(X40="NB",5,ROUND(1+3/50*(100-(Y40*100)),1))))</f>
        <v>OFFEN</v>
      </c>
      <c r="AA40" s="1496">
        <f>IF(X40="BE",H40,0)</f>
        <v>0</v>
      </c>
      <c r="AC40" s="246">
        <f t="shared" si="1"/>
        <v>0</v>
      </c>
      <c r="AE40" s="1237">
        <f>IF(AC40=0,0,AC40/$AC$79)</f>
        <v>0</v>
      </c>
      <c r="AF40" s="1237">
        <f>IF(AC40=0,0,(Y40*100)*AE40)</f>
        <v>0</v>
      </c>
      <c r="AG40" s="246">
        <f>IF(U40="",0,(MAX(U40:W40)*Q40/100))+IF(U41="",0,(MAX(U41:W41)*Q41/100))</f>
        <v>0</v>
      </c>
      <c r="AH40" s="246">
        <v>3</v>
      </c>
      <c r="AI40" s="246" t="str">
        <f>IF(AH40&lt;=$AC$3,"JA","NEIN")</f>
        <v>NEIN</v>
      </c>
    </row>
    <row r="41" spans="1:35" ht="15" customHeight="1">
      <c r="A41" s="615">
        <v>11052</v>
      </c>
      <c r="B41" s="1540"/>
      <c r="C41" s="1667"/>
      <c r="D41" s="1655"/>
      <c r="E41" s="1655"/>
      <c r="F41" s="616"/>
      <c r="G41" s="1655"/>
      <c r="H41" s="1659"/>
      <c r="I41" s="1080"/>
      <c r="J41" s="946"/>
      <c r="K41" s="1743"/>
      <c r="L41" s="946"/>
      <c r="M41" s="902"/>
      <c r="N41" s="946"/>
      <c r="O41" s="912"/>
      <c r="P41" s="599" t="s">
        <v>90</v>
      </c>
      <c r="Q41" s="600">
        <v>0.5</v>
      </c>
      <c r="R41" s="1647"/>
      <c r="S41" s="1555"/>
      <c r="T41" s="1556"/>
      <c r="U41" s="1243"/>
      <c r="V41" s="1244"/>
      <c r="W41" s="1245"/>
      <c r="X41" s="1634"/>
      <c r="Y41" s="1621"/>
      <c r="Z41" s="1633"/>
      <c r="AA41" s="1496"/>
      <c r="AC41" s="246">
        <f t="shared" si="1"/>
        <v>0</v>
      </c>
      <c r="AI41" s="246" t="str">
        <f>AI40</f>
        <v>NEIN</v>
      </c>
    </row>
    <row r="42" spans="1:35" ht="15" customHeight="1">
      <c r="A42" s="606">
        <v>11061</v>
      </c>
      <c r="B42" s="1563" t="s">
        <v>36</v>
      </c>
      <c r="C42" s="1660">
        <v>2</v>
      </c>
      <c r="D42" s="1527">
        <v>1</v>
      </c>
      <c r="E42" s="1527">
        <v>1</v>
      </c>
      <c r="F42" s="607"/>
      <c r="G42" s="1527">
        <f t="shared" ref="G42" si="11">SUM(C42:F42)</f>
        <v>4</v>
      </c>
      <c r="H42" s="1548">
        <v>5</v>
      </c>
      <c r="I42" s="1087"/>
      <c r="J42" s="944"/>
      <c r="K42" s="955"/>
      <c r="L42" s="1522"/>
      <c r="M42" s="905"/>
      <c r="N42" s="1522">
        <v>5</v>
      </c>
      <c r="O42" s="909"/>
      <c r="P42" s="556" t="s">
        <v>89</v>
      </c>
      <c r="Q42" s="557">
        <v>0.75</v>
      </c>
      <c r="R42" s="1723" t="s">
        <v>121</v>
      </c>
      <c r="S42" s="1551"/>
      <c r="T42" s="1552"/>
      <c r="U42" s="386"/>
      <c r="V42" s="371"/>
      <c r="W42" s="393"/>
      <c r="X42" s="1587" t="str">
        <f>IF(OR(COUNTIF(U42:W42,"&gt;=50")&gt;1,COUNTIF(U43:W43,"&gt;=50")&gt;1),"FEHLER",IF(OR(MAX(U42:W42)&gt;100,MAX(U43:W43)&gt;100),"FEHLER",IF(OR(U42="",U43=""),"OFFEN",IF(AND(MAX(U42:W42)&gt;=50,MAX(U43:W43)&gt;=50),"BE",IF(OR(MAX(U42:W42)&lt;50,MAX(U43:W43)&lt;50),"NB","OFFEN")))))</f>
        <v>OFFEN</v>
      </c>
      <c r="Y42" s="1614">
        <f>ROUNDUP(AG42,2)</f>
        <v>0</v>
      </c>
      <c r="Z42" s="1631" t="str">
        <f>IF(X42="OFFEN","OFFEN",IF(X42="FEHLER","FEHLER",IF(X42="NB",5,ROUND(1+3/50*(100-(Y42*100)),1))))</f>
        <v>OFFEN</v>
      </c>
      <c r="AA42" s="1484">
        <f>IF(X42="BE",H42,0)</f>
        <v>0</v>
      </c>
      <c r="AC42" s="246">
        <f t="shared" si="1"/>
        <v>0</v>
      </c>
      <c r="AE42" s="1237">
        <f>IF(AC42=0,0,AC42/$AC$79)</f>
        <v>0</v>
      </c>
      <c r="AF42" s="1237">
        <f>IF(AC42=0,0,(Y42*100)*AE42)</f>
        <v>0</v>
      </c>
      <c r="AG42" s="246">
        <f>IF(U42="",0,(MAX(U42:W42)*Q42/100))+IF(U43="",0,(MAX(U43:W43)*Q43/100))</f>
        <v>0</v>
      </c>
      <c r="AH42" s="246">
        <v>6</v>
      </c>
      <c r="AI42" s="246" t="str">
        <f>IF(AH42&lt;=$AC$3,"JA","NEIN")</f>
        <v>NEIN</v>
      </c>
    </row>
    <row r="43" spans="1:35" ht="15" customHeight="1">
      <c r="A43" s="608">
        <v>11062</v>
      </c>
      <c r="B43" s="1563"/>
      <c r="C43" s="1661"/>
      <c r="D43" s="1609"/>
      <c r="E43" s="1609"/>
      <c r="F43" s="609"/>
      <c r="G43" s="1609"/>
      <c r="H43" s="1610"/>
      <c r="I43" s="1088"/>
      <c r="J43" s="925"/>
      <c r="K43" s="956"/>
      <c r="L43" s="1612"/>
      <c r="M43" s="906"/>
      <c r="N43" s="1612"/>
      <c r="O43" s="910"/>
      <c r="P43" s="548" t="s">
        <v>90</v>
      </c>
      <c r="Q43" s="549">
        <v>0.25</v>
      </c>
      <c r="R43" s="1724"/>
      <c r="S43" s="1549"/>
      <c r="T43" s="1550"/>
      <c r="U43" s="1240"/>
      <c r="V43" s="1241"/>
      <c r="W43" s="1242"/>
      <c r="X43" s="1587"/>
      <c r="Y43" s="1614"/>
      <c r="Z43" s="1631"/>
      <c r="AA43" s="1484"/>
      <c r="AC43" s="246">
        <f t="shared" si="1"/>
        <v>0</v>
      </c>
      <c r="AI43" s="246" t="str">
        <f>AI42</f>
        <v>NEIN</v>
      </c>
    </row>
    <row r="44" spans="1:35" ht="15" customHeight="1">
      <c r="A44" s="706">
        <v>11081</v>
      </c>
      <c r="B44" s="696" t="s">
        <v>37</v>
      </c>
      <c r="C44" s="643">
        <v>1</v>
      </c>
      <c r="D44" s="644">
        <v>1</v>
      </c>
      <c r="E44" s="644" t="s">
        <v>16</v>
      </c>
      <c r="F44" s="644"/>
      <c r="G44" s="644">
        <f>SUM(C44:F44)</f>
        <v>2</v>
      </c>
      <c r="H44" s="870">
        <v>2</v>
      </c>
      <c r="I44" s="1077"/>
      <c r="J44" s="937"/>
      <c r="K44" s="954"/>
      <c r="L44" s="937">
        <v>2</v>
      </c>
      <c r="M44" s="900"/>
      <c r="N44" s="937" t="s">
        <v>16</v>
      </c>
      <c r="O44" s="908"/>
      <c r="P44" s="680" t="s">
        <v>89</v>
      </c>
      <c r="Q44" s="681">
        <v>1</v>
      </c>
      <c r="R44" s="682" t="s">
        <v>121</v>
      </c>
      <c r="S44" s="1502"/>
      <c r="T44" s="1682"/>
      <c r="U44" s="384"/>
      <c r="V44" s="382"/>
      <c r="W44" s="540"/>
      <c r="X44" s="1254" t="str">
        <f>IF(COUNTIF(U44:W44,"&gt;=50")&gt;1,"FEHLER",IF(MAX(U44:W44)&gt;100,"FEHLER",IF(U44="","OFFEN",IF(MAX(U44:W44)&gt;=50,"BE",IF(MAX(U44:W44)&lt;50,"NB","OFFEN")))))</f>
        <v>OFFEN</v>
      </c>
      <c r="Y44" s="1275">
        <f>IF(U44="",0,(MAX(U44:W44)*Q44/100))</f>
        <v>0</v>
      </c>
      <c r="Z44" s="1256" t="str">
        <f>IF(X44="OFFEN","OFFEN",IF(X44="FEHLER","FEHLER",IF(X44="NB",5,ROUND(1+3/50*(100-(Y44*100)),1))))</f>
        <v>OFFEN</v>
      </c>
      <c r="AA44" s="1257">
        <f>IF(X44="BE",H44,0)</f>
        <v>0</v>
      </c>
      <c r="AC44" s="246">
        <f t="shared" si="1"/>
        <v>0</v>
      </c>
      <c r="AE44" s="1237">
        <f>IF(AC44=0,0,AC44/$AC$79)</f>
        <v>0</v>
      </c>
      <c r="AF44" s="1237">
        <f t="shared" si="3"/>
        <v>0</v>
      </c>
      <c r="AH44" s="246">
        <v>4</v>
      </c>
      <c r="AI44" s="246" t="str">
        <f>IF(AH44&lt;=$AC$3,"JA","NEIN")</f>
        <v>NEIN</v>
      </c>
    </row>
    <row r="45" spans="1:35" ht="15" customHeight="1">
      <c r="A45" s="606">
        <v>11071</v>
      </c>
      <c r="B45" s="1685" t="s">
        <v>38</v>
      </c>
      <c r="C45" s="1660">
        <v>2</v>
      </c>
      <c r="D45" s="1527">
        <v>1</v>
      </c>
      <c r="E45" s="1527">
        <v>2</v>
      </c>
      <c r="F45" s="607"/>
      <c r="G45" s="1527">
        <f t="shared" ref="G45:G63" si="12">SUM(C45:F45)</f>
        <v>5</v>
      </c>
      <c r="H45" s="1548">
        <v>6</v>
      </c>
      <c r="I45" s="1087"/>
      <c r="J45" s="944"/>
      <c r="K45" s="1740">
        <v>6</v>
      </c>
      <c r="L45" s="944"/>
      <c r="M45" s="905"/>
      <c r="N45" s="944"/>
      <c r="O45" s="909"/>
      <c r="P45" s="556" t="s">
        <v>89</v>
      </c>
      <c r="Q45" s="557">
        <v>0.6</v>
      </c>
      <c r="R45" s="1723" t="s">
        <v>121</v>
      </c>
      <c r="S45" s="1551"/>
      <c r="T45" s="1552"/>
      <c r="U45" s="386"/>
      <c r="V45" s="371"/>
      <c r="W45" s="393"/>
      <c r="X45" s="1587" t="str">
        <f>IF(OR(COUNTIF(U45:W45,"&gt;=50")&gt;1,COUNTIF(U46:W46,"&gt;=50")&gt;1),"FEHLER",IF(OR(MAX(U45:W45)&gt;100,MAX(U46:W46)&gt;100),"FEHLER",IF(OR(U45="",U46=""),"OFFEN",IF(AND(MAX(U45:W45)&gt;=50,MAX(U46:W46)&gt;=50),"BE",IF(OR(MAX(U45:W45)&lt;50,MAX(U46:W46)&lt;50),"NB","OFFEN")))))</f>
        <v>OFFEN</v>
      </c>
      <c r="Y45" s="1614">
        <f>ROUNDUP(AG45,2)</f>
        <v>0</v>
      </c>
      <c r="Z45" s="1631" t="str">
        <f>IF(X45="OFFEN","OFFEN",IF(X45="FEHLER","FEHLER",IF(X45="NB",5,ROUND(1+3/50*(100-(Y45*100)),1))))</f>
        <v>OFFEN</v>
      </c>
      <c r="AA45" s="1484">
        <f>IF(X45="BE",H45,0)</f>
        <v>0</v>
      </c>
      <c r="AC45" s="246">
        <f t="shared" si="1"/>
        <v>0</v>
      </c>
      <c r="AE45" s="1237">
        <f>IF(AC45=0,0,AC45/$AC$79)</f>
        <v>0</v>
      </c>
      <c r="AF45" s="1237">
        <f>IF(AC45=0,0,(Y45*100)*AE45)</f>
        <v>0</v>
      </c>
      <c r="AG45" s="246">
        <f>IF(U45="",0,(MAX(U45:W45)*Q45/100))+IF(U46="",0,(MAX(U46:W46)*Q46/100))</f>
        <v>0</v>
      </c>
      <c r="AH45" s="246">
        <v>3</v>
      </c>
      <c r="AI45" s="246" t="str">
        <f>IF(AH45&lt;=$AC$3,"JA","NEIN")</f>
        <v>NEIN</v>
      </c>
    </row>
    <row r="46" spans="1:35" ht="15" customHeight="1" thickBot="1">
      <c r="A46" s="612">
        <v>11072</v>
      </c>
      <c r="B46" s="1686"/>
      <c r="C46" s="1539"/>
      <c r="D46" s="1528"/>
      <c r="E46" s="1528"/>
      <c r="F46" s="628"/>
      <c r="G46" s="1528"/>
      <c r="H46" s="1545"/>
      <c r="I46" s="1090"/>
      <c r="J46" s="948"/>
      <c r="K46" s="1745"/>
      <c r="L46" s="948"/>
      <c r="M46" s="918"/>
      <c r="N46" s="948"/>
      <c r="O46" s="920"/>
      <c r="P46" s="665" t="s">
        <v>90</v>
      </c>
      <c r="Q46" s="666">
        <v>0.4</v>
      </c>
      <c r="R46" s="1699"/>
      <c r="S46" s="1549"/>
      <c r="T46" s="1550"/>
      <c r="U46" s="1372"/>
      <c r="V46" s="1373"/>
      <c r="W46" s="1374"/>
      <c r="X46" s="1533"/>
      <c r="Y46" s="1535"/>
      <c r="Z46" s="1642"/>
      <c r="AA46" s="1497"/>
      <c r="AC46" s="246">
        <f t="shared" si="1"/>
        <v>0</v>
      </c>
      <c r="AI46" s="246" t="str">
        <f>AI45</f>
        <v>NEIN</v>
      </c>
    </row>
    <row r="47" spans="1:35" ht="17.100000000000001" customHeight="1" thickBot="1">
      <c r="A47" s="162">
        <v>2200</v>
      </c>
      <c r="B47" s="1157" t="s">
        <v>45</v>
      </c>
      <c r="C47" s="1157"/>
      <c r="D47" s="1157"/>
      <c r="E47" s="1157"/>
      <c r="F47" s="1157"/>
      <c r="G47" s="1157"/>
      <c r="H47" s="1157"/>
      <c r="I47" s="1157"/>
      <c r="J47" s="1157"/>
      <c r="K47" s="1157"/>
      <c r="L47" s="1157"/>
      <c r="M47" s="1157"/>
      <c r="N47" s="1157"/>
      <c r="O47" s="1157"/>
      <c r="P47" s="1157"/>
      <c r="Q47" s="1157"/>
      <c r="R47" s="1157"/>
      <c r="S47" s="1157"/>
      <c r="T47" s="1157"/>
      <c r="U47" s="1389"/>
      <c r="V47" s="1389"/>
      <c r="W47" s="1389"/>
      <c r="X47" s="1267"/>
      <c r="Y47" s="1268"/>
      <c r="Z47" s="1267"/>
      <c r="AA47" s="1269"/>
    </row>
    <row r="48" spans="1:35" ht="15" customHeight="1">
      <c r="A48" s="710">
        <v>22011</v>
      </c>
      <c r="B48" s="1688" t="s">
        <v>46</v>
      </c>
      <c r="C48" s="1538">
        <v>3</v>
      </c>
      <c r="D48" s="1537">
        <v>1</v>
      </c>
      <c r="E48" s="1537">
        <v>1</v>
      </c>
      <c r="F48" s="629"/>
      <c r="G48" s="1537">
        <f t="shared" si="12"/>
        <v>5</v>
      </c>
      <c r="H48" s="1544">
        <v>5</v>
      </c>
      <c r="I48" s="1089"/>
      <c r="J48" s="947"/>
      <c r="K48" s="1546">
        <v>5</v>
      </c>
      <c r="L48" s="947"/>
      <c r="M48" s="917"/>
      <c r="N48" s="947"/>
      <c r="O48" s="919"/>
      <c r="P48" s="665" t="s">
        <v>89</v>
      </c>
      <c r="Q48" s="666">
        <v>0.8</v>
      </c>
      <c r="R48" s="1485" t="s">
        <v>121</v>
      </c>
      <c r="S48" s="1551"/>
      <c r="T48" s="1552"/>
      <c r="U48" s="535"/>
      <c r="V48" s="213"/>
      <c r="W48" s="594"/>
      <c r="X48" s="1532" t="str">
        <f>IF(OR(COUNTIF(U48:W48,"&gt;=50")&gt;1,COUNTIF(U49:W49,"&gt;=50")&gt;1),"FEHLER",IF(OR(MAX(U48:W48)&gt;100,MAX(U49:W49)&gt;100),"FEHLER",IF(OR(U48="",U49=""),"OFFEN",IF(AND(MAX(U48:W48)&gt;=50,MAX(U49:W49)&gt;=50),"BE",IF(OR(MAX(U48:W48)&lt;50,MAX(U49:W49)&lt;50),"NB","OFFEN")))))</f>
        <v>OFFEN</v>
      </c>
      <c r="Y48" s="1534">
        <f>ROUNDUP(AG48,2)</f>
        <v>0</v>
      </c>
      <c r="Z48" s="1643" t="str">
        <f>IF(X48="OFFEN","OFFEN",IF(X48="FEHLER","FEHLER",IF(X48="NB",5,ROUND(1+3/50*(100-(Y48*100)),1))))</f>
        <v>OFFEN</v>
      </c>
      <c r="AA48" s="1483">
        <f>IF(X48="BE",H48,0)</f>
        <v>0</v>
      </c>
      <c r="AC48" s="246">
        <f t="shared" si="1"/>
        <v>0</v>
      </c>
      <c r="AE48" s="1237">
        <f>IF(AC48=0,0,AC48/$AC$79)</f>
        <v>0</v>
      </c>
      <c r="AF48" s="1237">
        <f>IF(AC48=0,0,(Y48*100)*AE48)</f>
        <v>0</v>
      </c>
      <c r="AG48" s="246">
        <f>IF(U48="",0,(MAX(U48:W48)*Q48/100))+IF(U49="",0,(MAX(U49:W49)*Q49/100))</f>
        <v>0</v>
      </c>
      <c r="AH48" s="246">
        <v>3</v>
      </c>
      <c r="AI48" s="246" t="str">
        <f>IF(AH48&lt;=$AC$3,"JA","NEIN")</f>
        <v>NEIN</v>
      </c>
    </row>
    <row r="49" spans="1:35" ht="15" customHeight="1">
      <c r="A49" s="608">
        <v>22012</v>
      </c>
      <c r="B49" s="1689"/>
      <c r="C49" s="1661"/>
      <c r="D49" s="1609"/>
      <c r="E49" s="1609"/>
      <c r="F49" s="609"/>
      <c r="G49" s="1609"/>
      <c r="H49" s="1610"/>
      <c r="I49" s="1088"/>
      <c r="J49" s="925"/>
      <c r="K49" s="1665"/>
      <c r="L49" s="925"/>
      <c r="M49" s="906"/>
      <c r="N49" s="925"/>
      <c r="O49" s="910"/>
      <c r="P49" s="548" t="s">
        <v>90</v>
      </c>
      <c r="Q49" s="549">
        <v>0.2</v>
      </c>
      <c r="R49" s="1486"/>
      <c r="S49" s="1549"/>
      <c r="T49" s="1550"/>
      <c r="U49" s="1240"/>
      <c r="V49" s="1241"/>
      <c r="W49" s="1242"/>
      <c r="X49" s="1587"/>
      <c r="Y49" s="1614"/>
      <c r="Z49" s="1631"/>
      <c r="AA49" s="1484"/>
      <c r="AC49" s="246">
        <f t="shared" si="1"/>
        <v>0</v>
      </c>
      <c r="AI49" s="246" t="str">
        <f>AI48</f>
        <v>NEIN</v>
      </c>
    </row>
    <row r="50" spans="1:35" ht="15" customHeight="1">
      <c r="A50" s="613">
        <v>22021</v>
      </c>
      <c r="B50" s="1687" t="s">
        <v>47</v>
      </c>
      <c r="C50" s="1666">
        <v>2</v>
      </c>
      <c r="D50" s="1654">
        <v>1</v>
      </c>
      <c r="E50" s="1654">
        <v>3</v>
      </c>
      <c r="F50" s="614"/>
      <c r="G50" s="1654">
        <f t="shared" si="12"/>
        <v>6</v>
      </c>
      <c r="H50" s="1658">
        <v>7</v>
      </c>
      <c r="I50" s="1079"/>
      <c r="J50" s="945"/>
      <c r="K50" s="901"/>
      <c r="L50" s="1656">
        <v>7</v>
      </c>
      <c r="M50" s="901"/>
      <c r="N50" s="945"/>
      <c r="O50" s="911"/>
      <c r="P50" s="597" t="s">
        <v>89</v>
      </c>
      <c r="Q50" s="598">
        <v>0.55000000000000004</v>
      </c>
      <c r="R50" s="1506" t="s">
        <v>121</v>
      </c>
      <c r="S50" s="1553"/>
      <c r="T50" s="1554"/>
      <c r="U50" s="403"/>
      <c r="V50" s="399"/>
      <c r="W50" s="590"/>
      <c r="X50" s="1634" t="str">
        <f>IF(OR(COUNTIF(U50:W50,"&gt;=50")&gt;1,COUNTIF(U51:W51,"&gt;=50")&gt;1),"FEHLER",IF(OR(MAX(U50:W50)&gt;100,MAX(U51:W51)&gt;100),"FEHLER",IF(OR(U50="",U51=""),"OFFEN",IF(AND(MAX(U50:W50)&gt;=50,MAX(U51:W51)&gt;=50),"BE",IF(OR(MAX(U50:W50)&lt;50,MAX(U51:W51)&lt;50),"NB","OFFEN")))))</f>
        <v>OFFEN</v>
      </c>
      <c r="Y50" s="1621">
        <f>ROUNDUP(AG50,2)</f>
        <v>0</v>
      </c>
      <c r="Z50" s="1633" t="str">
        <f>IF(X50="OFFEN","OFFEN",IF(X50="FEHLER","FEHLER",IF(X50="NB",5,ROUND(1+3/50*(100-(Y50*100)),1))))</f>
        <v>OFFEN</v>
      </c>
      <c r="AA50" s="1496">
        <f>IF(X50="BE",H50,0)</f>
        <v>0</v>
      </c>
      <c r="AC50" s="246">
        <f t="shared" si="1"/>
        <v>0</v>
      </c>
      <c r="AE50" s="1237">
        <f>IF(AC50=0,0,AC50/$AC$79)</f>
        <v>0</v>
      </c>
      <c r="AF50" s="1237">
        <f>IF(AC50=0,0,(Y50*100)*AE50)</f>
        <v>0</v>
      </c>
      <c r="AG50" s="246">
        <f>IF(U50="",0,(MAX(U50:W50)*Q50/100))+IF(U51="",0,(MAX(U51:W51)*Q51/100))</f>
        <v>0</v>
      </c>
      <c r="AH50" s="246">
        <v>4</v>
      </c>
      <c r="AI50" s="246" t="str">
        <f>IF(AH50&lt;=$AC$3,"JA","NEIN")</f>
        <v>NEIN</v>
      </c>
    </row>
    <row r="51" spans="1:35" ht="15" customHeight="1">
      <c r="A51" s="615">
        <v>22022</v>
      </c>
      <c r="B51" s="1687"/>
      <c r="C51" s="1667"/>
      <c r="D51" s="1655"/>
      <c r="E51" s="1655"/>
      <c r="F51" s="616"/>
      <c r="G51" s="1655"/>
      <c r="H51" s="1659"/>
      <c r="I51" s="1080"/>
      <c r="J51" s="946"/>
      <c r="K51" s="902"/>
      <c r="L51" s="1657"/>
      <c r="M51" s="902"/>
      <c r="N51" s="946"/>
      <c r="O51" s="912"/>
      <c r="P51" s="599" t="s">
        <v>90</v>
      </c>
      <c r="Q51" s="600">
        <v>0.45</v>
      </c>
      <c r="R51" s="1507"/>
      <c r="S51" s="1555"/>
      <c r="T51" s="1556"/>
      <c r="U51" s="1243"/>
      <c r="V51" s="1244"/>
      <c r="W51" s="1245"/>
      <c r="X51" s="1634"/>
      <c r="Y51" s="1621"/>
      <c r="Z51" s="1633"/>
      <c r="AA51" s="1496"/>
      <c r="AC51" s="246">
        <f t="shared" si="1"/>
        <v>0</v>
      </c>
      <c r="AI51" s="246" t="str">
        <f>AI50</f>
        <v>NEIN</v>
      </c>
    </row>
    <row r="52" spans="1:35" ht="15" customHeight="1">
      <c r="A52" s="606">
        <v>22041</v>
      </c>
      <c r="B52" s="1690" t="s">
        <v>48</v>
      </c>
      <c r="C52" s="1660">
        <v>2</v>
      </c>
      <c r="D52" s="1527">
        <v>1</v>
      </c>
      <c r="E52" s="1527">
        <v>2</v>
      </c>
      <c r="F52" s="607"/>
      <c r="G52" s="1527">
        <f t="shared" si="12"/>
        <v>5</v>
      </c>
      <c r="H52" s="1548">
        <v>6</v>
      </c>
      <c r="I52" s="1087"/>
      <c r="J52" s="944"/>
      <c r="K52" s="905"/>
      <c r="L52" s="1522">
        <v>6</v>
      </c>
      <c r="M52" s="905"/>
      <c r="N52" s="944"/>
      <c r="O52" s="909"/>
      <c r="P52" s="556" t="s">
        <v>89</v>
      </c>
      <c r="Q52" s="557">
        <v>0.6</v>
      </c>
      <c r="R52" s="1508" t="s">
        <v>121</v>
      </c>
      <c r="S52" s="1551"/>
      <c r="T52" s="1552"/>
      <c r="U52" s="386"/>
      <c r="V52" s="371"/>
      <c r="W52" s="393"/>
      <c r="X52" s="1587" t="str">
        <f>IF(OR(COUNTIF(U52:W52,"&gt;=50")&gt;1,COUNTIF(U53:W53,"&gt;=50")&gt;1),"FEHLER",IF(OR(MAX(U52:W52)&gt;100,MAX(U53:W53)&gt;100),"FEHLER",IF(OR(U52="",U53=""),"OFFEN",IF(AND(MAX(U52:W52)&gt;=50,MAX(U53:W53)&gt;=50),"BE",IF(OR(MAX(U52:W52)&lt;50,MAX(U53:W53)&lt;50),"NB","OFFEN")))))</f>
        <v>OFFEN</v>
      </c>
      <c r="Y52" s="1614">
        <f>ROUNDUP(AG52,2)</f>
        <v>0</v>
      </c>
      <c r="Z52" s="1631" t="str">
        <f>IF(X52="OFFEN","OFFEN",IF(X52="FEHLER","FEHLER",IF(X52="NB",5,ROUND(1+3/50*(100-(Y52*100)),1))))</f>
        <v>OFFEN</v>
      </c>
      <c r="AA52" s="1484">
        <f>IF(X52="BE",H52,0)</f>
        <v>0</v>
      </c>
      <c r="AC52" s="246">
        <f t="shared" si="1"/>
        <v>0</v>
      </c>
      <c r="AE52" s="1237">
        <f>IF(AC52=0,0,AC52/$AC$79)</f>
        <v>0</v>
      </c>
      <c r="AF52" s="1237">
        <f>IF(AC52=0,0,(Y52*100)*AE52)</f>
        <v>0</v>
      </c>
      <c r="AG52" s="246">
        <f>IF(U52="",0,(MAX(U52:W52)*Q52/100))+IF(U53="",0,(MAX(U53:W53)*Q53/100))</f>
        <v>0</v>
      </c>
      <c r="AH52" s="246">
        <v>4</v>
      </c>
      <c r="AI52" s="246" t="str">
        <f>IF(AH52&lt;=$AC$3,"JA","NEIN")</f>
        <v>NEIN</v>
      </c>
    </row>
    <row r="53" spans="1:35" ht="15" customHeight="1">
      <c r="A53" s="608">
        <v>22042</v>
      </c>
      <c r="B53" s="1690"/>
      <c r="C53" s="1661"/>
      <c r="D53" s="1609"/>
      <c r="E53" s="1609"/>
      <c r="F53" s="609"/>
      <c r="G53" s="1609"/>
      <c r="H53" s="1610"/>
      <c r="I53" s="1088"/>
      <c r="J53" s="925"/>
      <c r="K53" s="906"/>
      <c r="L53" s="1612"/>
      <c r="M53" s="906"/>
      <c r="N53" s="925"/>
      <c r="O53" s="910"/>
      <c r="P53" s="548" t="s">
        <v>90</v>
      </c>
      <c r="Q53" s="549">
        <v>0.4</v>
      </c>
      <c r="R53" s="1486"/>
      <c r="S53" s="1549"/>
      <c r="T53" s="1550"/>
      <c r="U53" s="1240"/>
      <c r="V53" s="1241"/>
      <c r="W53" s="1242"/>
      <c r="X53" s="1587"/>
      <c r="Y53" s="1614"/>
      <c r="Z53" s="1631"/>
      <c r="AA53" s="1484"/>
      <c r="AC53" s="246">
        <f t="shared" si="1"/>
        <v>0</v>
      </c>
      <c r="AI53" s="246" t="str">
        <f>AI52</f>
        <v>NEIN</v>
      </c>
    </row>
    <row r="54" spans="1:35" ht="15" customHeight="1">
      <c r="A54" s="613">
        <v>22051</v>
      </c>
      <c r="B54" s="1687" t="s">
        <v>49</v>
      </c>
      <c r="C54" s="1666">
        <v>2</v>
      </c>
      <c r="D54" s="1654">
        <v>1</v>
      </c>
      <c r="E54" s="1654">
        <v>1</v>
      </c>
      <c r="F54" s="614"/>
      <c r="G54" s="1654">
        <f t="shared" si="12"/>
        <v>4</v>
      </c>
      <c r="H54" s="1658">
        <v>5</v>
      </c>
      <c r="I54" s="1079"/>
      <c r="J54" s="945"/>
      <c r="K54" s="901"/>
      <c r="L54" s="945"/>
      <c r="M54" s="901"/>
      <c r="N54" s="1656">
        <v>5</v>
      </c>
      <c r="O54" s="911"/>
      <c r="P54" s="597" t="s">
        <v>89</v>
      </c>
      <c r="Q54" s="598">
        <v>0.8</v>
      </c>
      <c r="R54" s="1506" t="s">
        <v>121</v>
      </c>
      <c r="S54" s="1553"/>
      <c r="T54" s="1554"/>
      <c r="U54" s="403"/>
      <c r="V54" s="399"/>
      <c r="W54" s="590"/>
      <c r="X54" s="1634" t="str">
        <f>IF(OR(COUNTIF(U54:W54,"&gt;=50")&gt;1,COUNTIF(U55:W55,"&gt;=50")&gt;1),"FEHLER",IF(OR(MAX(U54:W54)&gt;100,MAX(U55:W55)&gt;100),"FEHLER",IF(OR(U54="",U55=""),"OFFEN",IF(AND(MAX(U54:W54)&gt;=50,MAX(U55:W55)&gt;=50),"BE",IF(OR(MAX(U54:W54)&lt;50,MAX(U55:W55)&lt;50),"NB","OFFEN")))))</f>
        <v>OFFEN</v>
      </c>
      <c r="Y54" s="1621">
        <f>ROUNDUP(AG54,2)</f>
        <v>0</v>
      </c>
      <c r="Z54" s="1633" t="str">
        <f>IF(X54="OFFEN","OFFEN",IF(X54="FEHLER","FEHLER",IF(X54="NB",5,ROUND(1+3/50*(100-(Y54*100)),1))))</f>
        <v>OFFEN</v>
      </c>
      <c r="AA54" s="1496">
        <f>IF(X54="BE",H54,0)</f>
        <v>0</v>
      </c>
      <c r="AC54" s="246">
        <f t="shared" si="1"/>
        <v>0</v>
      </c>
      <c r="AE54" s="1237">
        <f>IF(AC54=0,0,AC54/$AC$79)</f>
        <v>0</v>
      </c>
      <c r="AF54" s="1237">
        <f>IF(AC54=0,0,(Y54*100)*AE54)</f>
        <v>0</v>
      </c>
      <c r="AG54" s="246">
        <f>IF(U54="",0,(MAX(U54:W54)*Q54/100))+IF(U55="",0,(MAX(U55:W55)*Q55/100))</f>
        <v>0</v>
      </c>
      <c r="AH54" s="246">
        <v>6</v>
      </c>
      <c r="AI54" s="246" t="str">
        <f>IF(AH54&lt;=$AC$3,"JA","NEIN")</f>
        <v>NEIN</v>
      </c>
    </row>
    <row r="55" spans="1:35" ht="15" customHeight="1">
      <c r="A55" s="615">
        <v>22052</v>
      </c>
      <c r="B55" s="1687"/>
      <c r="C55" s="1667"/>
      <c r="D55" s="1655"/>
      <c r="E55" s="1655"/>
      <c r="F55" s="616"/>
      <c r="G55" s="1655"/>
      <c r="H55" s="1659"/>
      <c r="I55" s="1080"/>
      <c r="J55" s="946"/>
      <c r="K55" s="902"/>
      <c r="L55" s="946"/>
      <c r="M55" s="902"/>
      <c r="N55" s="1657"/>
      <c r="O55" s="912"/>
      <c r="P55" s="599" t="s">
        <v>90</v>
      </c>
      <c r="Q55" s="600">
        <v>0.2</v>
      </c>
      <c r="R55" s="1507"/>
      <c r="S55" s="1555"/>
      <c r="T55" s="1556"/>
      <c r="U55" s="1243"/>
      <c r="V55" s="1244"/>
      <c r="W55" s="1245"/>
      <c r="X55" s="1634"/>
      <c r="Y55" s="1621"/>
      <c r="Z55" s="1633"/>
      <c r="AA55" s="1496"/>
      <c r="AC55" s="246">
        <f t="shared" si="1"/>
        <v>0</v>
      </c>
      <c r="AI55" s="246" t="str">
        <f>AI54</f>
        <v>NEIN</v>
      </c>
    </row>
    <row r="56" spans="1:35" ht="15" customHeight="1">
      <c r="A56" s="606">
        <v>22061</v>
      </c>
      <c r="B56" s="1690" t="s">
        <v>50</v>
      </c>
      <c r="C56" s="1660">
        <v>2</v>
      </c>
      <c r="D56" s="1527">
        <v>1</v>
      </c>
      <c r="E56" s="1527">
        <v>1</v>
      </c>
      <c r="F56" s="607"/>
      <c r="G56" s="1527">
        <v>4</v>
      </c>
      <c r="H56" s="1548">
        <v>5</v>
      </c>
      <c r="I56" s="1087"/>
      <c r="J56" s="944"/>
      <c r="K56" s="905"/>
      <c r="L56" s="944"/>
      <c r="M56" s="905"/>
      <c r="N56" s="1522">
        <v>5</v>
      </c>
      <c r="O56" s="909"/>
      <c r="P56" s="556" t="s">
        <v>89</v>
      </c>
      <c r="Q56" s="557">
        <v>0.7</v>
      </c>
      <c r="R56" s="1508" t="s">
        <v>121</v>
      </c>
      <c r="S56" s="1551"/>
      <c r="T56" s="1552"/>
      <c r="U56" s="386"/>
      <c r="V56" s="371"/>
      <c r="W56" s="393"/>
      <c r="X56" s="1587" t="str">
        <f>IF(OR(COUNTIF(U56:W56,"&gt;=50")&gt;1,COUNTIF(U57:W57,"&gt;=50")&gt;1),"FEHLER",IF(OR(MAX(U56:W56)&gt;100,MAX(U57:W57)&gt;100),"FEHLER",IF(OR(U56="",U57=""),"OFFEN",IF(AND(MAX(U56:W56)&gt;=50,MAX(U57:W57)&gt;=50),"BE",IF(OR(MAX(U56:W56)&lt;50,MAX(U57:W57)&lt;50),"NB","OFFEN")))))</f>
        <v>OFFEN</v>
      </c>
      <c r="Y56" s="1614">
        <f>ROUNDUP(AG56,2)</f>
        <v>0</v>
      </c>
      <c r="Z56" s="1631" t="str">
        <f>IF(X56="OFFEN","OFFEN",IF(X56="FEHLER","FEHLER",IF(X56="NB",5,ROUND(1+3/50*(100-(Y56*100)),1))))</f>
        <v>OFFEN</v>
      </c>
      <c r="AA56" s="1484">
        <f>IF(X56="BE",H56,0)</f>
        <v>0</v>
      </c>
      <c r="AC56" s="246">
        <f t="shared" si="1"/>
        <v>0</v>
      </c>
      <c r="AE56" s="1237">
        <f>IF(AC56=0,0,AC56/$AC$79)</f>
        <v>0</v>
      </c>
      <c r="AF56" s="1237">
        <f>IF(AC56=0,0,(Y56*100)*AE56)</f>
        <v>0</v>
      </c>
      <c r="AG56" s="246">
        <f>IF(U56="",0,(MAX(U56:W56)*Q56/100))+IF(U57="",0,(MAX(U57:W57)*Q57/100))</f>
        <v>0</v>
      </c>
      <c r="AH56" s="246">
        <v>6</v>
      </c>
      <c r="AI56" s="246" t="str">
        <f>IF(AH56&lt;=$AC$3,"JA","NEIN")</f>
        <v>NEIN</v>
      </c>
    </row>
    <row r="57" spans="1:35" ht="15" customHeight="1" thickBot="1">
      <c r="A57" s="612">
        <v>22062</v>
      </c>
      <c r="B57" s="1733"/>
      <c r="C57" s="1539"/>
      <c r="D57" s="1528"/>
      <c r="E57" s="1528"/>
      <c r="F57" s="628"/>
      <c r="G57" s="1528"/>
      <c r="H57" s="1545"/>
      <c r="I57" s="1090"/>
      <c r="J57" s="948"/>
      <c r="K57" s="918"/>
      <c r="L57" s="948"/>
      <c r="M57" s="918"/>
      <c r="N57" s="1523"/>
      <c r="O57" s="920"/>
      <c r="P57" s="665" t="s">
        <v>90</v>
      </c>
      <c r="Q57" s="666">
        <v>0.3</v>
      </c>
      <c r="R57" s="1487"/>
      <c r="S57" s="1549"/>
      <c r="T57" s="1550"/>
      <c r="U57" s="1246"/>
      <c r="V57" s="1247"/>
      <c r="W57" s="1248"/>
      <c r="X57" s="1533"/>
      <c r="Y57" s="1535"/>
      <c r="Z57" s="1642"/>
      <c r="AA57" s="1497"/>
      <c r="AC57" s="246">
        <f t="shared" si="1"/>
        <v>0</v>
      </c>
      <c r="AI57" s="246" t="str">
        <f>AI56</f>
        <v>NEIN</v>
      </c>
    </row>
    <row r="58" spans="1:35" ht="17.100000000000001" customHeight="1" thickBot="1">
      <c r="A58" s="162">
        <v>2300</v>
      </c>
      <c r="B58" s="1157" t="s">
        <v>68</v>
      </c>
      <c r="C58" s="1157"/>
      <c r="D58" s="1157"/>
      <c r="E58" s="1157"/>
      <c r="F58" s="1157"/>
      <c r="G58" s="1157"/>
      <c r="H58" s="1157"/>
      <c r="I58" s="1157"/>
      <c r="J58" s="1157"/>
      <c r="K58" s="1157"/>
      <c r="L58" s="1157"/>
      <c r="M58" s="1157"/>
      <c r="N58" s="1157"/>
      <c r="O58" s="1157"/>
      <c r="P58" s="1157"/>
      <c r="Q58" s="1157"/>
      <c r="R58" s="1157"/>
      <c r="S58" s="1157"/>
      <c r="T58" s="1157"/>
      <c r="U58" s="1389"/>
      <c r="V58" s="1389"/>
      <c r="W58" s="1389"/>
      <c r="X58" s="1267"/>
      <c r="Y58" s="1268"/>
      <c r="Z58" s="1267"/>
      <c r="AA58" s="1269"/>
    </row>
    <row r="59" spans="1:35" ht="15" customHeight="1">
      <c r="A59" s="710">
        <v>23021</v>
      </c>
      <c r="B59" s="1691" t="s">
        <v>69</v>
      </c>
      <c r="C59" s="1619">
        <v>2</v>
      </c>
      <c r="D59" s="1537">
        <v>2</v>
      </c>
      <c r="E59" s="1537">
        <v>1</v>
      </c>
      <c r="F59" s="629"/>
      <c r="G59" s="1537">
        <f t="shared" si="12"/>
        <v>5</v>
      </c>
      <c r="H59" s="1544">
        <v>6</v>
      </c>
      <c r="I59" s="1089"/>
      <c r="J59" s="947"/>
      <c r="K59" s="917"/>
      <c r="L59" s="947"/>
      <c r="M59" s="917"/>
      <c r="N59" s="1611">
        <v>6</v>
      </c>
      <c r="O59" s="919"/>
      <c r="P59" s="546" t="s">
        <v>89</v>
      </c>
      <c r="Q59" s="547">
        <v>0.75</v>
      </c>
      <c r="R59" s="1485" t="s">
        <v>121</v>
      </c>
      <c r="S59" s="1551"/>
      <c r="T59" s="1552"/>
      <c r="U59" s="387"/>
      <c r="V59" s="148"/>
      <c r="W59" s="205"/>
      <c r="X59" s="1532" t="str">
        <f>IF(OR(COUNTIF(U59:W59,"&gt;=50")&gt;1,COUNTIF(U60:W60,"&gt;=50")&gt;1),"FEHLER",IF(OR(MAX(U59:W59)&gt;100,MAX(U60:W60)&gt;100),"FEHLER",IF(OR(U59="",U60=""),"OFFEN",IF(AND(MAX(U59:W59)&gt;=50,MAX(U60:W60)&gt;=50),"BE",IF(OR(MAX(U59:W59)&lt;50,MAX(U60:W60)&lt;50),"NB","OFFEN")))))</f>
        <v>OFFEN</v>
      </c>
      <c r="Y59" s="1534">
        <f>ROUNDUP(AG59,2)</f>
        <v>0</v>
      </c>
      <c r="Z59" s="1643" t="str">
        <f>IF(X59="OFFEN","OFFEN",IF(X59="FEHLER","FEHLER",IF(X59="NB",5,ROUND(1+3/50*(100-(Y59*100)),1))))</f>
        <v>OFFEN</v>
      </c>
      <c r="AA59" s="1483">
        <f>IF(X59="BE",H59,0)</f>
        <v>0</v>
      </c>
      <c r="AC59" s="246">
        <f t="shared" si="1"/>
        <v>0</v>
      </c>
      <c r="AE59" s="1237">
        <f>IF(AC59=0,0,AC59/$AC$79)</f>
        <v>0</v>
      </c>
      <c r="AF59" s="1237">
        <f>IF(AC59=0,0,(Y59*100)*AE59)</f>
        <v>0</v>
      </c>
      <c r="AG59" s="246">
        <f>IF(U59="",0,(MAX(U59:W59)*Q59/100))+IF(U60="",0,(MAX(U60:W60)*Q60/100))</f>
        <v>0</v>
      </c>
      <c r="AH59" s="246">
        <v>6</v>
      </c>
      <c r="AI59" s="246" t="str">
        <f>IF(AH59&lt;=$AC$3,"JA","NEIN")</f>
        <v>NEIN</v>
      </c>
    </row>
    <row r="60" spans="1:35" ht="15" customHeight="1">
      <c r="A60" s="608">
        <v>23022</v>
      </c>
      <c r="B60" s="1563"/>
      <c r="C60" s="1620"/>
      <c r="D60" s="1609"/>
      <c r="E60" s="1609"/>
      <c r="F60" s="609"/>
      <c r="G60" s="1609"/>
      <c r="H60" s="1610"/>
      <c r="I60" s="1088"/>
      <c r="J60" s="925"/>
      <c r="K60" s="906"/>
      <c r="L60" s="925"/>
      <c r="M60" s="906"/>
      <c r="N60" s="1612"/>
      <c r="O60" s="910"/>
      <c r="P60" s="548" t="s">
        <v>90</v>
      </c>
      <c r="Q60" s="549">
        <v>0.25</v>
      </c>
      <c r="R60" s="1486"/>
      <c r="S60" s="1549"/>
      <c r="T60" s="1550"/>
      <c r="U60" s="1240"/>
      <c r="V60" s="1241"/>
      <c r="W60" s="1242"/>
      <c r="X60" s="1587"/>
      <c r="Y60" s="1614"/>
      <c r="Z60" s="1631"/>
      <c r="AA60" s="1484"/>
      <c r="AC60" s="246">
        <f t="shared" si="1"/>
        <v>0</v>
      </c>
      <c r="AI60" s="246" t="str">
        <f>AI59</f>
        <v>NEIN</v>
      </c>
    </row>
    <row r="61" spans="1:35" ht="15" customHeight="1">
      <c r="A61" s="613">
        <v>23031</v>
      </c>
      <c r="B61" s="1540" t="s">
        <v>70</v>
      </c>
      <c r="C61" s="647">
        <v>2</v>
      </c>
      <c r="D61" s="614"/>
      <c r="E61" s="614">
        <v>1</v>
      </c>
      <c r="F61" s="614"/>
      <c r="G61" s="614">
        <f t="shared" si="12"/>
        <v>3</v>
      </c>
      <c r="H61" s="1530">
        <v>6</v>
      </c>
      <c r="I61" s="1079"/>
      <c r="J61" s="945"/>
      <c r="K61" s="901"/>
      <c r="L61" s="945"/>
      <c r="M61" s="901"/>
      <c r="N61" s="1606">
        <v>6</v>
      </c>
      <c r="O61" s="911"/>
      <c r="P61" s="597" t="s">
        <v>89</v>
      </c>
      <c r="Q61" s="598">
        <v>0.5</v>
      </c>
      <c r="R61" s="1506" t="s">
        <v>121</v>
      </c>
      <c r="S61" s="1553"/>
      <c r="T61" s="1554"/>
      <c r="U61" s="403"/>
      <c r="V61" s="399"/>
      <c r="W61" s="590"/>
      <c r="X61" s="1634" t="str">
        <f>IF(OR(COUNTIF(U61:W61,"&gt;=50")&gt;1,COUNTIF(U62:W62,"&gt;=50")&gt;1),"FEHLER",IF(OR(MAX(U61:W61)&gt;100,MAX(U62:W62)&gt;100),"FEHLER",IF(OR(U61="",U62=""),"OFFEN",IF(AND(MAX(U61:W61)&gt;=50,MAX(U62:W62)&gt;=50),"BE",IF(OR(MAX(U61:W61)&lt;50,MAX(U62:W62)&lt;50),"NB","OFFEN")))))</f>
        <v>OFFEN</v>
      </c>
      <c r="Y61" s="1621">
        <f>ROUNDUP(AG61,2)</f>
        <v>0</v>
      </c>
      <c r="Z61" s="1633" t="str">
        <f>IF(X61="OFFEN","OFFEN",IF(X61="FEHLER","FEHLER",IF(X61="NB",5,ROUND(1+3/50*(100-(Y61*100)),1))))</f>
        <v>OFFEN</v>
      </c>
      <c r="AA61" s="1496">
        <f>IF(X61="BE",H61,0)</f>
        <v>0</v>
      </c>
      <c r="AC61" s="246">
        <f t="shared" si="1"/>
        <v>0</v>
      </c>
      <c r="AE61" s="1237">
        <f>IF(AC61=0,0,AC61/$AC$79)</f>
        <v>0</v>
      </c>
      <c r="AF61" s="1237">
        <f>IF(AC61=0,0,(Y61*100)*AE61)</f>
        <v>0</v>
      </c>
      <c r="AG61" s="246">
        <f>IF(U61="",0,(MAX(U61:W61)*Q61/100))+IF(U62="",0,(MAX(U62:W62)*Q62/100))</f>
        <v>0</v>
      </c>
      <c r="AH61" s="246">
        <v>6</v>
      </c>
      <c r="AI61" s="246" t="str">
        <f>IF(AH61&lt;=$AC$3,"JA","NEIN")</f>
        <v>NEIN</v>
      </c>
    </row>
    <row r="62" spans="1:35" ht="15" customHeight="1">
      <c r="A62" s="615">
        <v>23032</v>
      </c>
      <c r="B62" s="1540"/>
      <c r="C62" s="648">
        <v>2</v>
      </c>
      <c r="D62" s="616"/>
      <c r="E62" s="616"/>
      <c r="F62" s="616"/>
      <c r="G62" s="616">
        <f t="shared" si="12"/>
        <v>2</v>
      </c>
      <c r="H62" s="1530"/>
      <c r="I62" s="1080"/>
      <c r="J62" s="946"/>
      <c r="K62" s="902"/>
      <c r="L62" s="946"/>
      <c r="M62" s="902"/>
      <c r="N62" s="1606"/>
      <c r="O62" s="912"/>
      <c r="P62" s="599" t="s">
        <v>90</v>
      </c>
      <c r="Q62" s="600">
        <v>0.5</v>
      </c>
      <c r="R62" s="1507"/>
      <c r="S62" s="1555"/>
      <c r="T62" s="1556"/>
      <c r="U62" s="1243"/>
      <c r="V62" s="1244"/>
      <c r="W62" s="1245"/>
      <c r="X62" s="1634"/>
      <c r="Y62" s="1621"/>
      <c r="Z62" s="1633"/>
      <c r="AA62" s="1496"/>
      <c r="AC62" s="246">
        <f t="shared" si="1"/>
        <v>0</v>
      </c>
      <c r="AI62" s="246" t="str">
        <f>AI61</f>
        <v>NEIN</v>
      </c>
    </row>
    <row r="63" spans="1:35" ht="15" customHeight="1">
      <c r="A63" s="606">
        <v>23041</v>
      </c>
      <c r="B63" s="1563" t="s">
        <v>71</v>
      </c>
      <c r="C63" s="1617">
        <v>2</v>
      </c>
      <c r="D63" s="1527">
        <v>1</v>
      </c>
      <c r="E63" s="1527">
        <v>3</v>
      </c>
      <c r="F63" s="607"/>
      <c r="G63" s="1527">
        <f t="shared" si="12"/>
        <v>6</v>
      </c>
      <c r="H63" s="1548">
        <v>7</v>
      </c>
      <c r="I63" s="1087"/>
      <c r="J63" s="944"/>
      <c r="K63" s="905"/>
      <c r="L63" s="1522">
        <v>7</v>
      </c>
      <c r="M63" s="905"/>
      <c r="N63" s="944"/>
      <c r="O63" s="909"/>
      <c r="P63" s="556" t="s">
        <v>89</v>
      </c>
      <c r="Q63" s="557">
        <v>0.5</v>
      </c>
      <c r="R63" s="1508" t="s">
        <v>121</v>
      </c>
      <c r="S63" s="1551"/>
      <c r="T63" s="1552"/>
      <c r="U63" s="386"/>
      <c r="V63" s="371"/>
      <c r="W63" s="393"/>
      <c r="X63" s="1587" t="str">
        <f>IF(OR(COUNTIF(U63:W63,"&gt;=50")&gt;1,COUNTIF(U64:W64,"&gt;=50")&gt;1),"FEHLER",IF(OR(MAX(U63:W63)&gt;100,MAX(U64:W64)&gt;100),"FEHLER",IF(OR(U63="",U64=""),"OFFEN",IF(AND(MAX(U63:W63)&gt;=50,MAX(U64:W64)&gt;=50),"BE",IF(OR(MAX(U63:W63)&lt;50,MAX(U64:W64)&lt;50),"NB","OFFEN")))))</f>
        <v>OFFEN</v>
      </c>
      <c r="Y63" s="1614">
        <f>ROUNDUP(AG63,2)</f>
        <v>0</v>
      </c>
      <c r="Z63" s="1631" t="str">
        <f>IF(X63="OFFEN","OFFEN",IF(X63="FEHLER","FEHLER",IF(X63="NB",5,ROUND(1+3/50*(100-(Y63*100)),1))))</f>
        <v>OFFEN</v>
      </c>
      <c r="AA63" s="1484">
        <f>IF(X63="BE",H63,0)</f>
        <v>0</v>
      </c>
      <c r="AC63" s="246">
        <f t="shared" si="1"/>
        <v>0</v>
      </c>
      <c r="AE63" s="1237">
        <f>IF(AC63=0,0,AC63/$AC$79)</f>
        <v>0</v>
      </c>
      <c r="AF63" s="1237">
        <f>IF(AC63=0,0,(Y63*100)*AE63)</f>
        <v>0</v>
      </c>
      <c r="AG63" s="246">
        <f>IF(U63="",0,(MAX(U63:W63)*Q63/100))+IF(U64="",0,(MAX(U64:W64)*Q64/100))</f>
        <v>0</v>
      </c>
      <c r="AH63" s="246">
        <v>4</v>
      </c>
      <c r="AI63" s="246" t="str">
        <f>IF(AH63&lt;=$AC$3,"JA","NEIN")</f>
        <v>NEIN</v>
      </c>
    </row>
    <row r="64" spans="1:35" ht="15" customHeight="1" thickBot="1">
      <c r="A64" s="612">
        <v>23042</v>
      </c>
      <c r="B64" s="1739"/>
      <c r="C64" s="1618"/>
      <c r="D64" s="1528"/>
      <c r="E64" s="1528"/>
      <c r="F64" s="628"/>
      <c r="G64" s="1528"/>
      <c r="H64" s="1545"/>
      <c r="I64" s="1090"/>
      <c r="J64" s="948"/>
      <c r="K64" s="918"/>
      <c r="L64" s="1523"/>
      <c r="M64" s="918"/>
      <c r="N64" s="948"/>
      <c r="O64" s="920"/>
      <c r="P64" s="558" t="s">
        <v>90</v>
      </c>
      <c r="Q64" s="559">
        <v>0.5</v>
      </c>
      <c r="R64" s="1487"/>
      <c r="S64" s="1549"/>
      <c r="T64" s="1550"/>
      <c r="U64" s="1372"/>
      <c r="V64" s="1373"/>
      <c r="W64" s="1374"/>
      <c r="X64" s="1533"/>
      <c r="Y64" s="1535"/>
      <c r="Z64" s="1642"/>
      <c r="AA64" s="1497"/>
      <c r="AC64" s="246">
        <f t="shared" si="1"/>
        <v>0</v>
      </c>
      <c r="AI64" s="246" t="str">
        <f>AI63</f>
        <v>NEIN</v>
      </c>
    </row>
    <row r="65" spans="1:147" ht="17.100000000000001" customHeight="1" thickBot="1">
      <c r="A65" s="162">
        <v>3000</v>
      </c>
      <c r="B65" s="1157" t="s">
        <v>72</v>
      </c>
      <c r="C65" s="1157"/>
      <c r="D65" s="1157"/>
      <c r="E65" s="1157"/>
      <c r="F65" s="1157"/>
      <c r="G65" s="1157"/>
      <c r="H65" s="1157"/>
      <c r="I65" s="1157"/>
      <c r="J65" s="1157"/>
      <c r="K65" s="1157"/>
      <c r="L65" s="1157"/>
      <c r="M65" s="1157"/>
      <c r="N65" s="1157"/>
      <c r="O65" s="1157"/>
      <c r="P65" s="1157"/>
      <c r="Q65" s="1157"/>
      <c r="R65" s="1157"/>
      <c r="S65" s="1157"/>
      <c r="T65" s="1157"/>
      <c r="U65" s="1389"/>
      <c r="V65" s="1389"/>
      <c r="W65" s="1389"/>
      <c r="X65" s="1267"/>
      <c r="Y65" s="1268"/>
      <c r="Z65" s="1267"/>
      <c r="AA65" s="1269"/>
    </row>
    <row r="66" spans="1:147" ht="15" customHeight="1">
      <c r="A66" s="602">
        <v>30011</v>
      </c>
      <c r="B66" s="695" t="s">
        <v>73</v>
      </c>
      <c r="C66" s="632">
        <v>2</v>
      </c>
      <c r="D66" s="605">
        <v>2</v>
      </c>
      <c r="E66" s="605"/>
      <c r="F66" s="605"/>
      <c r="G66" s="605">
        <f t="shared" ref="G66" si="13">SUM(C66:F66)</f>
        <v>4</v>
      </c>
      <c r="H66" s="869">
        <v>4</v>
      </c>
      <c r="I66" s="1076"/>
      <c r="J66" s="922"/>
      <c r="K66" s="899"/>
      <c r="L66" s="922">
        <v>4</v>
      </c>
      <c r="M66" s="899"/>
      <c r="N66" s="922"/>
      <c r="O66" s="907"/>
      <c r="P66" s="548" t="s">
        <v>89</v>
      </c>
      <c r="Q66" s="549">
        <v>1</v>
      </c>
      <c r="R66" s="657" t="s">
        <v>121</v>
      </c>
      <c r="S66" s="1500"/>
      <c r="T66" s="1681"/>
      <c r="U66" s="377"/>
      <c r="V66" s="372"/>
      <c r="W66" s="394"/>
      <c r="X66" s="1250" t="str">
        <f>IF(COUNTIF(U66:W66,"&gt;=50")&gt;1,"FEHLER",IF(MAX(U66:W66)&gt;100,"FEHLER",IF(U66="","OFFEN",IF(MAX(U66:W66)&gt;=50,"BE",IF(MAX(U66:W66)&lt;50,"NB","OFFEN")))))</f>
        <v>OFFEN</v>
      </c>
      <c r="Y66" s="1274">
        <f>IF(U66="",0,(MAX(U66:W66)*Q66/100))</f>
        <v>0</v>
      </c>
      <c r="Z66" s="1252" t="str">
        <f>IF(X66="OFFEN","OFFEN",IF(X66="FEHLER","FEHLER",IF(X66="NB",5,ROUND(1+3/50*(100-(Y66*100)),1))))</f>
        <v>OFFEN</v>
      </c>
      <c r="AA66" s="1253">
        <f>IF(X66="BE",H66,0)</f>
        <v>0</v>
      </c>
      <c r="AC66" s="246">
        <f t="shared" si="1"/>
        <v>0</v>
      </c>
      <c r="AE66" s="1237">
        <f>IF(AC66=0,0,AC66/$AC$79)</f>
        <v>0</v>
      </c>
      <c r="AF66" s="1237">
        <f t="shared" si="3"/>
        <v>0</v>
      </c>
      <c r="AH66" s="246">
        <v>4</v>
      </c>
      <c r="AI66" s="246" t="str">
        <f>IF(AH66&lt;=$AC$3,"JA","NEIN")</f>
        <v>NEIN</v>
      </c>
    </row>
    <row r="67" spans="1:147" ht="15" customHeight="1" thickBot="1">
      <c r="A67" s="707">
        <v>30111</v>
      </c>
      <c r="B67" s="705" t="s">
        <v>74</v>
      </c>
      <c r="C67" s="649"/>
      <c r="D67" s="646"/>
      <c r="E67" s="646"/>
      <c r="F67" s="646">
        <v>3</v>
      </c>
      <c r="G67" s="646">
        <v>3</v>
      </c>
      <c r="H67" s="871">
        <v>6</v>
      </c>
      <c r="I67" s="1078"/>
      <c r="J67" s="926"/>
      <c r="K67" s="904"/>
      <c r="L67" s="926"/>
      <c r="M67" s="904"/>
      <c r="N67" s="926">
        <v>6</v>
      </c>
      <c r="O67" s="914"/>
      <c r="P67" s="597" t="s">
        <v>90</v>
      </c>
      <c r="Q67" s="598">
        <v>1</v>
      </c>
      <c r="R67" s="683" t="s">
        <v>121</v>
      </c>
      <c r="S67" s="1498"/>
      <c r="T67" s="1680"/>
      <c r="U67" s="403"/>
      <c r="V67" s="399"/>
      <c r="W67" s="590"/>
      <c r="X67" s="1263" t="str">
        <f>IF(COUNTIF(U67:W67,"&gt;=50")&gt;1,"FEHLER",IF(MAX(U67:W67)&gt;100,"FEHLER",IF(U67="","OFFEN",IF(MAX(U67:W67)&gt;=50,"BE",IF(MAX(U67:W67)&lt;50,"NB","OFFEN")))))</f>
        <v>OFFEN</v>
      </c>
      <c r="Y67" s="1281">
        <f>IF(U67="",0,(MAX(U67:W67)*Q67/100))</f>
        <v>0</v>
      </c>
      <c r="Z67" s="1265" t="str">
        <f>IF(X67="OFFEN","OFFEN",IF(X67="FEHLER","FEHLER",IF(X67="NB",5,ROUND(1+3/50*(100-(Y67*100)),1))))</f>
        <v>OFFEN</v>
      </c>
      <c r="AA67" s="1266">
        <f>IF(X67="BE",H67,0)</f>
        <v>0</v>
      </c>
      <c r="AC67" s="246">
        <f t="shared" si="1"/>
        <v>0</v>
      </c>
      <c r="AE67" s="1237">
        <f>IF(AC67=0,0,AC67/$AC$79)</f>
        <v>0</v>
      </c>
      <c r="AF67" s="1237">
        <f t="shared" si="3"/>
        <v>0</v>
      </c>
      <c r="AH67" s="246">
        <v>6</v>
      </c>
      <c r="AI67" s="246" t="str">
        <f>IF(AH67&lt;=$AC$3,"JA","NEIN")</f>
        <v>NEIN</v>
      </c>
    </row>
    <row r="68" spans="1:147" ht="17.100000000000001" customHeight="1" thickBot="1">
      <c r="A68" s="162">
        <v>3500</v>
      </c>
      <c r="B68" s="1157" t="s">
        <v>79</v>
      </c>
      <c r="C68" s="1157"/>
      <c r="D68" s="1157"/>
      <c r="E68" s="1157"/>
      <c r="F68" s="1157"/>
      <c r="G68" s="1157"/>
      <c r="H68" s="1157"/>
      <c r="I68" s="1157"/>
      <c r="J68" s="1157"/>
      <c r="K68" s="1157"/>
      <c r="L68" s="1157"/>
      <c r="M68" s="1157"/>
      <c r="N68" s="1157"/>
      <c r="O68" s="1157"/>
      <c r="P68" s="1157"/>
      <c r="Q68" s="1157"/>
      <c r="R68" s="1157"/>
      <c r="S68" s="1157"/>
      <c r="T68" s="1157"/>
      <c r="U68" s="1389"/>
      <c r="V68" s="1389"/>
      <c r="W68" s="1389"/>
      <c r="X68" s="1267"/>
      <c r="Y68" s="1268"/>
      <c r="Z68" s="1267"/>
      <c r="AA68" s="1269"/>
    </row>
    <row r="69" spans="1:147" ht="15" customHeight="1">
      <c r="A69" s="710">
        <v>35011</v>
      </c>
      <c r="B69" s="702" t="s">
        <v>272</v>
      </c>
      <c r="C69" s="634"/>
      <c r="D69" s="635"/>
      <c r="E69" s="635"/>
      <c r="F69" s="635"/>
      <c r="G69" s="635"/>
      <c r="H69" s="713">
        <v>28</v>
      </c>
      <c r="I69" s="1089"/>
      <c r="J69" s="947"/>
      <c r="K69" s="917"/>
      <c r="L69" s="947"/>
      <c r="M69" s="917">
        <v>28</v>
      </c>
      <c r="N69" s="947"/>
      <c r="O69" s="957"/>
      <c r="P69" s="1746" t="s">
        <v>123</v>
      </c>
      <c r="Q69" s="1746"/>
      <c r="R69" s="669" t="s">
        <v>122</v>
      </c>
      <c r="S69" s="1500"/>
      <c r="T69" s="1681"/>
      <c r="U69" s="1541" t="s">
        <v>274</v>
      </c>
      <c r="V69" s="1542"/>
      <c r="W69" s="1543"/>
      <c r="X69" s="1250" t="str">
        <f>IF(U69="OFFEN","OFFEN","BE")</f>
        <v>OFFEN</v>
      </c>
      <c r="Y69" s="1282" t="str">
        <f>IF(X69="OFFEN","OFFEN","unbewertet")</f>
        <v>OFFEN</v>
      </c>
      <c r="Z69" s="1283" t="str">
        <f>IF(X69="OFFEN","OFFEN","(keine Note)")</f>
        <v>OFFEN</v>
      </c>
      <c r="AA69" s="1253">
        <f>IF(X69="BE",28,0)</f>
        <v>0</v>
      </c>
      <c r="AC69" s="246">
        <v>0</v>
      </c>
      <c r="AE69" s="1237">
        <f>IF(AC69=0,0,AC69/$AC$79)</f>
        <v>0</v>
      </c>
      <c r="AH69" s="246">
        <v>5</v>
      </c>
      <c r="AI69" s="246" t="str">
        <f>IF(AH69&lt;=$AC$3,"JA","NEIN")</f>
        <v>NEIN</v>
      </c>
    </row>
    <row r="70" spans="1:147" ht="15" customHeight="1" thickBot="1">
      <c r="A70" s="707">
        <v>35021</v>
      </c>
      <c r="B70" s="705" t="s">
        <v>271</v>
      </c>
      <c r="C70" s="650"/>
      <c r="D70" s="651"/>
      <c r="E70" s="651"/>
      <c r="F70" s="651"/>
      <c r="G70" s="651"/>
      <c r="H70" s="871">
        <v>2</v>
      </c>
      <c r="I70" s="1078"/>
      <c r="J70" s="926"/>
      <c r="K70" s="904"/>
      <c r="L70" s="926"/>
      <c r="M70" s="904">
        <v>2</v>
      </c>
      <c r="N70" s="926"/>
      <c r="O70" s="921"/>
      <c r="P70" s="597" t="s">
        <v>91</v>
      </c>
      <c r="Q70" s="685">
        <v>1</v>
      </c>
      <c r="R70" s="686" t="s">
        <v>122</v>
      </c>
      <c r="S70" s="1498"/>
      <c r="T70" s="1680"/>
      <c r="U70" s="403"/>
      <c r="V70" s="399"/>
      <c r="W70" s="590"/>
      <c r="X70" s="1263" t="str">
        <f>IF(COUNTIF(U70:W70,"&gt;=50")&gt;1,"FEHLER",IF(MAX(U70:W70)&gt;100,"FEHLER",IF(U70="","OFFEN",IF(MAX(U70:W70)&gt;=50,"BE",IF(MAX(U70:W70)&lt;50,"NB","OFFEN")))))</f>
        <v>OFFEN</v>
      </c>
      <c r="Y70" s="1288">
        <f>IF(U70="",0,(MAX(U70:W70)*Q70/100))</f>
        <v>0</v>
      </c>
      <c r="Z70" s="1265" t="str">
        <f>IF(X70="OFFEN","OFFEN",IF(X70="FEHLER","FEHLER",IF(X70="NB",5,ROUND(1+3/50*(100-(Y70*100)),1))))</f>
        <v>OFFEN</v>
      </c>
      <c r="AA70" s="1266">
        <f>IF(X70="BE",H70,0)</f>
        <v>0</v>
      </c>
      <c r="AC70" s="246">
        <f t="shared" si="1"/>
        <v>0</v>
      </c>
      <c r="AE70" s="1237">
        <f>IF(AC70=0,0,AC70/$AC$79)</f>
        <v>0</v>
      </c>
      <c r="AF70" s="1237">
        <f t="shared" si="3"/>
        <v>0</v>
      </c>
      <c r="AH70" s="246">
        <v>5</v>
      </c>
      <c r="AI70" s="246" t="str">
        <f>IF(AH70&lt;=$AC$3,"JA","NEIN")</f>
        <v>NEIN</v>
      </c>
    </row>
    <row r="71" spans="1:147" ht="17.100000000000001" customHeight="1" thickBot="1">
      <c r="A71" s="162">
        <v>6000</v>
      </c>
      <c r="B71" s="1157" t="s">
        <v>127</v>
      </c>
      <c r="C71" s="1157"/>
      <c r="D71" s="1157"/>
      <c r="E71" s="1157"/>
      <c r="F71" s="1157"/>
      <c r="G71" s="1157"/>
      <c r="H71" s="1157"/>
      <c r="I71" s="1157"/>
      <c r="J71" s="1157"/>
      <c r="K71" s="1157"/>
      <c r="L71" s="1157"/>
      <c r="M71" s="1157"/>
      <c r="N71" s="1157"/>
      <c r="O71" s="1157"/>
      <c r="P71" s="1157"/>
      <c r="Q71" s="1157"/>
      <c r="R71" s="1157"/>
      <c r="S71" s="1157"/>
      <c r="T71" s="1157"/>
      <c r="U71" s="1389"/>
      <c r="V71" s="1389"/>
      <c r="W71" s="1389"/>
      <c r="X71" s="1267"/>
      <c r="Y71" s="1268"/>
      <c r="Z71" s="1267"/>
      <c r="AA71" s="1269"/>
    </row>
    <row r="72" spans="1:147" ht="15" customHeight="1">
      <c r="A72" s="602">
        <v>60000</v>
      </c>
      <c r="B72" s="695" t="s">
        <v>80</v>
      </c>
      <c r="C72" s="632">
        <v>2</v>
      </c>
      <c r="D72" s="605">
        <v>2</v>
      </c>
      <c r="E72" s="605"/>
      <c r="F72" s="605"/>
      <c r="G72" s="605">
        <f t="shared" ref="G72:G77" si="14">SUM(C72:F72)</f>
        <v>4</v>
      </c>
      <c r="H72" s="869">
        <v>5</v>
      </c>
      <c r="I72" s="1076"/>
      <c r="J72" s="922"/>
      <c r="K72" s="899"/>
      <c r="L72" s="922"/>
      <c r="M72" s="899"/>
      <c r="N72" s="922"/>
      <c r="O72" s="907">
        <v>5</v>
      </c>
      <c r="P72" s="548" t="s">
        <v>90</v>
      </c>
      <c r="Q72" s="549">
        <v>1</v>
      </c>
      <c r="R72" s="657" t="s">
        <v>122</v>
      </c>
      <c r="S72" s="1500"/>
      <c r="T72" s="1501"/>
      <c r="U72" s="380"/>
      <c r="V72" s="374"/>
      <c r="W72" s="216"/>
      <c r="X72" s="1250" t="str">
        <f>IF(COUNTIF(U72:W72,"&gt;=50")&gt;1,"FEHLER",IF(MAX(U72:W72)&gt;100,"FEHLER",IF(U72="","OFFEN",IF(MAX(U72:W72)&gt;=50,"BE",IF(MAX(U72:W72)&lt;50,"NB","OFFEN")))))</f>
        <v>OFFEN</v>
      </c>
      <c r="Y72" s="1274">
        <f>IF(U72="",0,(MAX(U72:W72)*Q72/100))</f>
        <v>0</v>
      </c>
      <c r="Z72" s="1252" t="str">
        <f>IF(X72="OFFEN","OFFEN",IF(X72="FEHLER","FEHLER",IF(X72="NB",5,ROUND(1+3/50*(100-(Y72*100)),1))))</f>
        <v>OFFEN</v>
      </c>
      <c r="AA72" s="1253">
        <f>IF(X72="BE",H72,0)</f>
        <v>0</v>
      </c>
      <c r="AC72" s="246">
        <f t="shared" si="1"/>
        <v>0</v>
      </c>
      <c r="AE72" s="1237">
        <f>IF(AC72=0,0,AC72/$AC$79)</f>
        <v>0</v>
      </c>
      <c r="AF72" s="1237">
        <f t="shared" si="3"/>
        <v>0</v>
      </c>
      <c r="AH72" s="246">
        <v>7</v>
      </c>
      <c r="AI72" s="246" t="str">
        <f>IF(AH72&lt;=$AC$3,"JA","NEIN")</f>
        <v>NEIN</v>
      </c>
    </row>
    <row r="73" spans="1:147" ht="15" customHeight="1">
      <c r="A73" s="706">
        <v>60000</v>
      </c>
      <c r="B73" s="696" t="s">
        <v>81</v>
      </c>
      <c r="C73" s="652">
        <v>2</v>
      </c>
      <c r="D73" s="644">
        <v>2</v>
      </c>
      <c r="E73" s="644"/>
      <c r="F73" s="644"/>
      <c r="G73" s="644">
        <f t="shared" si="14"/>
        <v>4</v>
      </c>
      <c r="H73" s="870">
        <v>5</v>
      </c>
      <c r="I73" s="1077"/>
      <c r="J73" s="937"/>
      <c r="K73" s="900"/>
      <c r="L73" s="937"/>
      <c r="M73" s="900"/>
      <c r="N73" s="937"/>
      <c r="O73" s="908">
        <v>5</v>
      </c>
      <c r="P73" s="680" t="s">
        <v>90</v>
      </c>
      <c r="Q73" s="681">
        <v>1</v>
      </c>
      <c r="R73" s="682" t="s">
        <v>122</v>
      </c>
      <c r="S73" s="1502"/>
      <c r="T73" s="1503"/>
      <c r="U73" s="384"/>
      <c r="V73" s="382"/>
      <c r="W73" s="540"/>
      <c r="X73" s="1254" t="str">
        <f>IF(COUNTIF(U73:W73,"&gt;=50")&gt;1,"FEHLER",IF(MAX(U73:W73)&gt;100,"FEHLER",IF(U73="","OFFEN",IF(MAX(U73:W73)&gt;=50,"BE",IF(MAX(U73:W73)&lt;50,"NB","OFFEN")))))</f>
        <v>OFFEN</v>
      </c>
      <c r="Y73" s="1275">
        <f>IF(U73="",0,(MAX(U73:W73)*Q73/100))</f>
        <v>0</v>
      </c>
      <c r="Z73" s="1256" t="str">
        <f>IF(X73="OFFEN","OFFEN",IF(X73="FEHLER","FEHLER",IF(X73="NB",5,ROUND(1+3/50*(100-(Y73*100)),1))))</f>
        <v>OFFEN</v>
      </c>
      <c r="AA73" s="1257">
        <f>IF(X73="BE",H73,0)</f>
        <v>0</v>
      </c>
      <c r="AC73" s="246">
        <f t="shared" si="1"/>
        <v>0</v>
      </c>
      <c r="AE73" s="1237">
        <f>IF(AC73=0,0,AC73/$AC$79)</f>
        <v>0</v>
      </c>
      <c r="AF73" s="1237">
        <f t="shared" si="3"/>
        <v>0</v>
      </c>
      <c r="AH73" s="246">
        <v>7</v>
      </c>
      <c r="AI73" s="246" t="str">
        <f>IF(AH73&lt;=$AC$3,"JA","NEIN")</f>
        <v>NEIN</v>
      </c>
    </row>
    <row r="74" spans="1:147" ht="15" customHeight="1" thickBot="1">
      <c r="A74" s="708">
        <v>60000</v>
      </c>
      <c r="B74" s="701" t="s">
        <v>82</v>
      </c>
      <c r="C74" s="633">
        <v>2</v>
      </c>
      <c r="D74" s="623">
        <v>2</v>
      </c>
      <c r="E74" s="623"/>
      <c r="F74" s="623" t="s">
        <v>16</v>
      </c>
      <c r="G74" s="623">
        <f t="shared" si="14"/>
        <v>4</v>
      </c>
      <c r="H74" s="873">
        <v>5</v>
      </c>
      <c r="I74" s="1081"/>
      <c r="J74" s="932"/>
      <c r="K74" s="951"/>
      <c r="L74" s="932"/>
      <c r="M74" s="951"/>
      <c r="N74" s="932"/>
      <c r="O74" s="952">
        <v>5</v>
      </c>
      <c r="P74" s="556" t="s">
        <v>90</v>
      </c>
      <c r="Q74" s="557">
        <v>1</v>
      </c>
      <c r="R74" s="661" t="s">
        <v>122</v>
      </c>
      <c r="S74" s="1504"/>
      <c r="T74" s="1505"/>
      <c r="U74" s="183"/>
      <c r="V74" s="275"/>
      <c r="W74" s="214"/>
      <c r="X74" s="1270" t="str">
        <f>IF(COUNTIF(U74:W74,"&gt;=50")&gt;1,"FEHLER",IF(MAX(U74:W74)&gt;100,"FEHLER",IF(U74="","OFFEN",IF(MAX(U74:W74)&gt;=50,"BE",IF(MAX(U74:W74)&lt;50,"NB","OFFEN")))))</f>
        <v>OFFEN</v>
      </c>
      <c r="Y74" s="1271">
        <f>IF(U74="",0,(MAX(U74:W74)*Q74/100))</f>
        <v>0</v>
      </c>
      <c r="Z74" s="1272" t="str">
        <f>IF(X74="OFFEN","OFFEN",IF(X74="FEHLER","FEHLER",IF(X74="NB",5,ROUND(1+3/50*(100-(Y74*100)),1))))</f>
        <v>OFFEN</v>
      </c>
      <c r="AA74" s="1273">
        <f>IF(X74="BE",H74,0)</f>
        <v>0</v>
      </c>
      <c r="AC74" s="246">
        <f t="shared" si="1"/>
        <v>0</v>
      </c>
      <c r="AE74" s="1237">
        <f>IF(AC74=0,0,AC74/$AC$79)</f>
        <v>0</v>
      </c>
      <c r="AF74" s="1237">
        <f t="shared" si="3"/>
        <v>0</v>
      </c>
      <c r="AH74" s="246">
        <v>7</v>
      </c>
      <c r="AI74" s="246" t="str">
        <f>IF(AH74&lt;=$AC$3,"JA","NEIN")</f>
        <v>NEIN</v>
      </c>
    </row>
    <row r="75" spans="1:147" ht="17.100000000000001" customHeight="1" thickBot="1">
      <c r="A75" s="162">
        <v>8000</v>
      </c>
      <c r="B75" s="1158" t="s">
        <v>132</v>
      </c>
      <c r="C75" s="1158"/>
      <c r="D75" s="1158"/>
      <c r="E75" s="1158"/>
      <c r="F75" s="1158"/>
      <c r="G75" s="1158"/>
      <c r="H75" s="1158"/>
      <c r="I75" s="1158"/>
      <c r="J75" s="1158"/>
      <c r="K75" s="1158"/>
      <c r="L75" s="1158"/>
      <c r="M75" s="1158"/>
      <c r="N75" s="1158"/>
      <c r="O75" s="1158"/>
      <c r="P75" s="1158"/>
      <c r="Q75" s="1158"/>
      <c r="R75" s="1158"/>
      <c r="S75" s="1158"/>
      <c r="T75" s="1158"/>
      <c r="U75" s="1390"/>
      <c r="V75" s="1390"/>
      <c r="W75" s="1390"/>
      <c r="X75" s="1285"/>
      <c r="Y75" s="1286"/>
      <c r="Z75" s="1285"/>
      <c r="AA75" s="1287"/>
    </row>
    <row r="76" spans="1:147" ht="15" customHeight="1">
      <c r="A76" s="602">
        <v>80001</v>
      </c>
      <c r="B76" s="695" t="s">
        <v>192</v>
      </c>
      <c r="C76" s="632"/>
      <c r="D76" s="605"/>
      <c r="E76" s="605"/>
      <c r="F76" s="605"/>
      <c r="G76" s="636">
        <f t="shared" si="14"/>
        <v>0</v>
      </c>
      <c r="H76" s="869">
        <v>12</v>
      </c>
      <c r="I76" s="1076"/>
      <c r="J76" s="922"/>
      <c r="K76" s="899"/>
      <c r="L76" s="922"/>
      <c r="M76" s="899"/>
      <c r="N76" s="922"/>
      <c r="O76" s="907">
        <v>12</v>
      </c>
      <c r="P76" s="548" t="s">
        <v>90</v>
      </c>
      <c r="Q76" s="549">
        <v>1</v>
      </c>
      <c r="R76" s="657" t="s">
        <v>122</v>
      </c>
      <c r="S76" s="1500"/>
      <c r="T76" s="1681"/>
      <c r="U76" s="377"/>
      <c r="V76" s="372"/>
      <c r="W76" s="394"/>
      <c r="X76" s="1250" t="str">
        <f>IF(COUNTIF(U76:W76,"&gt;=50")&gt;1,"FEHLER",IF(MAX(U76:W76)&gt;100,"FEHLER",IF(U76="","OFFEN",IF(MAX(U76:W76)&gt;=50,"BE",IF(MAX(U76:W76)&lt;50,"NB","OFFEN")))))</f>
        <v>OFFEN</v>
      </c>
      <c r="Y76" s="1274">
        <f>IF(U76="",0,(MAX(U76:W76)*Q76/100))</f>
        <v>0</v>
      </c>
      <c r="Z76" s="1252" t="str">
        <f>IF(X76="OFFEN","OFFEN",IF(X76="FEHLER","FEHLER",IF(X76="NB",5,ROUND(1+3/50*(100-(Y76*100)),1))))</f>
        <v>OFFEN</v>
      </c>
      <c r="AA76" s="1253">
        <f>IF(X76="BE",H76,0)</f>
        <v>0</v>
      </c>
      <c r="AC76" s="246">
        <f t="shared" si="1"/>
        <v>0</v>
      </c>
      <c r="AE76" s="1237">
        <f>IF(AC76=0,0,AC76/$AC$79)</f>
        <v>0</v>
      </c>
      <c r="AF76" s="1237">
        <f t="shared" si="3"/>
        <v>0</v>
      </c>
      <c r="AI76" s="246" t="str">
        <f>IF(COUNTIF($AA$13:$AA$70,0)&lt;=0,"JA","NEIN")</f>
        <v>NEIN</v>
      </c>
    </row>
    <row r="77" spans="1:147" ht="15" customHeight="1" thickBot="1">
      <c r="A77" s="707">
        <v>80011</v>
      </c>
      <c r="B77" s="697" t="s">
        <v>193</v>
      </c>
      <c r="C77" s="649"/>
      <c r="D77" s="646"/>
      <c r="E77" s="646"/>
      <c r="F77" s="646"/>
      <c r="G77" s="653">
        <f t="shared" si="14"/>
        <v>0</v>
      </c>
      <c r="H77" s="871">
        <v>3</v>
      </c>
      <c r="I77" s="1078"/>
      <c r="J77" s="926"/>
      <c r="K77" s="904"/>
      <c r="L77" s="926"/>
      <c r="M77" s="904"/>
      <c r="N77" s="926"/>
      <c r="O77" s="914">
        <v>3</v>
      </c>
      <c r="P77" s="687" t="s">
        <v>90</v>
      </c>
      <c r="Q77" s="688">
        <v>1</v>
      </c>
      <c r="R77" s="689" t="s">
        <v>122</v>
      </c>
      <c r="S77" s="1498"/>
      <c r="T77" s="1680"/>
      <c r="U77" s="458"/>
      <c r="V77" s="425"/>
      <c r="W77" s="588"/>
      <c r="X77" s="1263" t="str">
        <f>IF(COUNTIF(U77:W77,"&gt;=50")&gt;1,"FEHLER",IF(MAX(U77:W77)&gt;100,"FEHLER",IF(U77="","OFFEN",IF(MAX(U77:W77)&gt;=50,"BE",IF(MAX(U77:W77)&lt;50,"NB","OFFEN")))))</f>
        <v>OFFEN</v>
      </c>
      <c r="Y77" s="1281">
        <f>IF(U77="",0,(MAX(U77:W77)*Q77/100))</f>
        <v>0</v>
      </c>
      <c r="Z77" s="1265" t="str">
        <f>IF(X77="OFFEN","OFFEN",IF(X77="FEHLER","FEHLER",IF(X77="NB",5,ROUND(1+3/50*(100-(Y77*100)),1))))</f>
        <v>OFFEN</v>
      </c>
      <c r="AA77" s="1266">
        <f>IF(X77="BE",H77,0)</f>
        <v>0</v>
      </c>
      <c r="AC77" s="246">
        <f t="shared" si="1"/>
        <v>0</v>
      </c>
      <c r="AE77" s="1237">
        <f>IF(AC77=0,0,AC77/$AC$79)</f>
        <v>0</v>
      </c>
      <c r="AF77" s="1237">
        <f t="shared" si="3"/>
        <v>0</v>
      </c>
      <c r="AI77" s="246" t="str">
        <f>IF(COUNTIF($AA$13:$AA$76,0)&lt;=0,"JA","NEIN")</f>
        <v>NEIN</v>
      </c>
    </row>
    <row r="78" spans="1:147" s="69" customFormat="1" ht="15" customHeight="1" thickBot="1">
      <c r="A78" s="1615" t="s">
        <v>84</v>
      </c>
      <c r="B78" s="1616"/>
      <c r="C78" s="1616"/>
      <c r="D78" s="1616"/>
      <c r="E78" s="1616"/>
      <c r="F78" s="1616"/>
      <c r="G78" s="1616"/>
      <c r="H78" s="1738"/>
      <c r="I78" s="187">
        <f t="shared" ref="I78:O78" si="15">SUM(I13:I77)</f>
        <v>29</v>
      </c>
      <c r="J78" s="188">
        <f t="shared" si="15"/>
        <v>27</v>
      </c>
      <c r="K78" s="188">
        <f t="shared" si="15"/>
        <v>31</v>
      </c>
      <c r="L78" s="188">
        <f t="shared" si="15"/>
        <v>30</v>
      </c>
      <c r="M78" s="188">
        <f t="shared" si="15"/>
        <v>30</v>
      </c>
      <c r="N78" s="188">
        <f t="shared" si="15"/>
        <v>33</v>
      </c>
      <c r="O78" s="189">
        <f t="shared" si="15"/>
        <v>30</v>
      </c>
      <c r="P78" s="78"/>
      <c r="Q78" s="71"/>
      <c r="R78" s="71"/>
      <c r="S78" s="78"/>
      <c r="T78" s="78"/>
      <c r="U78" s="1607" t="s">
        <v>128</v>
      </c>
      <c r="V78" s="1608"/>
      <c r="W78" s="1608"/>
      <c r="X78" s="1608"/>
      <c r="Y78" s="1725" t="str">
        <f>IF(AA82&gt;210,"FEHLER",IF(AA82=210,"BE","OFFEN"))</f>
        <v>OFFEN</v>
      </c>
      <c r="Z78" s="1490" t="str">
        <f>IF(Y78="FEHLER","FEHLER",IF(Y78="OFFEN","OFFEN",Z80))</f>
        <v>OFFEN</v>
      </c>
      <c r="AA78" s="78"/>
      <c r="AB78" s="246"/>
      <c r="AC78" s="246"/>
      <c r="AD78" s="246"/>
      <c r="AE78" s="1237"/>
      <c r="AF78" s="1237"/>
      <c r="AG78" s="246"/>
      <c r="AH78" s="246"/>
      <c r="AI78" s="246"/>
      <c r="AJ78" s="246"/>
      <c r="AK78" s="246"/>
      <c r="AL78" s="246"/>
      <c r="AM78" s="246"/>
      <c r="AN78" s="352"/>
      <c r="AO78" s="439"/>
      <c r="AP78" s="1376"/>
      <c r="AQ78" s="1376"/>
      <c r="AR78" s="1376"/>
      <c r="AS78" s="1376"/>
      <c r="AT78" s="1376"/>
      <c r="AU78" s="1376"/>
      <c r="AV78" s="78"/>
      <c r="AW78" s="78"/>
      <c r="AX78" s="78"/>
      <c r="AY78" s="78"/>
      <c r="AZ78" s="78"/>
      <c r="BA78" s="78"/>
      <c r="BB78" s="78"/>
      <c r="BC78" s="78"/>
      <c r="BD78" s="78"/>
      <c r="BE78" s="78"/>
      <c r="BF78" s="78"/>
      <c r="BG78" s="78"/>
      <c r="BH78" s="78"/>
      <c r="BI78" s="78"/>
      <c r="BJ78" s="78"/>
      <c r="BK78" s="78"/>
      <c r="BL78" s="78"/>
      <c r="BM78" s="78"/>
      <c r="BN78" s="78"/>
      <c r="BO78" s="78"/>
      <c r="BP78" s="78"/>
      <c r="BQ78" s="78"/>
      <c r="BR78" s="78"/>
      <c r="BS78" s="78"/>
      <c r="BT78" s="78"/>
      <c r="BU78" s="78"/>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c r="EO78" s="78"/>
      <c r="EP78" s="78"/>
      <c r="EQ78" s="78"/>
    </row>
    <row r="79" spans="1:147" s="69" customFormat="1" ht="15" customHeight="1" thickBot="1">
      <c r="A79" s="1529" t="s">
        <v>85</v>
      </c>
      <c r="B79" s="1529"/>
      <c r="C79" s="1529"/>
      <c r="D79" s="1529"/>
      <c r="E79" s="1529"/>
      <c r="F79" s="1529"/>
      <c r="G79" s="1529"/>
      <c r="H79" s="1529"/>
      <c r="I79" s="1735">
        <f>SUM(I78:O78)</f>
        <v>210</v>
      </c>
      <c r="J79" s="1736"/>
      <c r="K79" s="1736"/>
      <c r="L79" s="1736"/>
      <c r="M79" s="1736"/>
      <c r="N79" s="1736"/>
      <c r="O79" s="1737"/>
      <c r="P79" s="78"/>
      <c r="Q79" s="71"/>
      <c r="R79" s="71"/>
      <c r="S79" s="78"/>
      <c r="T79" s="78"/>
      <c r="U79" s="1603"/>
      <c r="V79" s="1604"/>
      <c r="W79" s="1604"/>
      <c r="X79" s="1604"/>
      <c r="Y79" s="1726"/>
      <c r="Z79" s="1491"/>
      <c r="AA79" s="147"/>
      <c r="AB79" s="246"/>
      <c r="AC79" s="246">
        <f>SUM(AC13:AC77)</f>
        <v>0</v>
      </c>
      <c r="AD79" s="246"/>
      <c r="AE79" s="1237"/>
      <c r="AF79" s="1237">
        <f>ROUNDUP(SUM(AF13:AF77),0)</f>
        <v>0</v>
      </c>
      <c r="AG79" s="246"/>
      <c r="AH79" s="246"/>
      <c r="AI79" s="246"/>
      <c r="AJ79" s="246"/>
      <c r="AK79" s="246"/>
      <c r="AL79" s="246"/>
      <c r="AM79" s="246"/>
      <c r="AN79" s="352"/>
      <c r="AO79" s="439"/>
      <c r="AP79" s="1376"/>
      <c r="AQ79" s="1376"/>
      <c r="AR79" s="1376"/>
      <c r="AS79" s="1376"/>
      <c r="AT79" s="1376"/>
      <c r="AU79" s="1376"/>
      <c r="AV79" s="78"/>
      <c r="AW79" s="78"/>
      <c r="AX79" s="78"/>
      <c r="AY79" s="78"/>
      <c r="AZ79" s="78"/>
      <c r="BA79" s="78"/>
      <c r="BB79" s="78"/>
      <c r="BC79" s="78"/>
      <c r="BD79" s="78"/>
      <c r="BE79" s="78"/>
      <c r="BF79" s="78"/>
      <c r="BG79" s="78"/>
      <c r="BH79" s="78"/>
      <c r="BI79" s="78"/>
      <c r="BJ79" s="78"/>
      <c r="BK79" s="78"/>
      <c r="BL79" s="78"/>
      <c r="BM79" s="78"/>
      <c r="BN79" s="78"/>
      <c r="BO79" s="78"/>
      <c r="BP79" s="78"/>
      <c r="BQ79" s="78"/>
      <c r="BR79" s="78"/>
      <c r="BS79" s="78"/>
      <c r="BT79" s="78"/>
      <c r="BU79" s="78"/>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c r="EO79" s="78"/>
      <c r="EP79" s="78"/>
      <c r="EQ79" s="78"/>
    </row>
    <row r="80" spans="1:147" s="69" customFormat="1" ht="15" customHeight="1">
      <c r="A80" s="72"/>
      <c r="B80" s="73"/>
      <c r="C80" s="74"/>
      <c r="D80" s="74"/>
      <c r="E80" s="74"/>
      <c r="F80" s="74"/>
      <c r="G80" s="74"/>
      <c r="H80" s="74"/>
      <c r="I80" s="74"/>
      <c r="J80" s="74"/>
      <c r="K80" s="74"/>
      <c r="L80" s="74"/>
      <c r="M80" s="74"/>
      <c r="N80" s="74"/>
      <c r="O80" s="75"/>
      <c r="P80" s="78"/>
      <c r="Q80" s="71"/>
      <c r="R80" s="71"/>
      <c r="S80" s="78"/>
      <c r="T80" s="78"/>
      <c r="U80" s="1727" t="s">
        <v>129</v>
      </c>
      <c r="V80" s="1728"/>
      <c r="W80" s="1728"/>
      <c r="X80" s="1728"/>
      <c r="Y80" s="83"/>
      <c r="Z80" s="1731" t="str">
        <f>IF(AF79=0,"OFFEN",IF(AA82&gt;210,"FEHLER",IF(AA82&lt;&gt;0,ROUND(1+3/50*(100-AF79),1),"OFFEN")))</f>
        <v>OFFEN</v>
      </c>
      <c r="AA80" s="147"/>
      <c r="AB80" s="246"/>
      <c r="AC80" s="246"/>
      <c r="AD80" s="246"/>
      <c r="AE80" s="1237"/>
      <c r="AF80" s="1237"/>
      <c r="AG80" s="246"/>
      <c r="AH80" s="246"/>
      <c r="AI80" s="246"/>
      <c r="AJ80" s="246"/>
      <c r="AK80" s="246"/>
      <c r="AL80" s="246"/>
      <c r="AM80" s="246"/>
      <c r="AN80" s="352"/>
      <c r="AO80" s="439"/>
      <c r="AP80" s="1376"/>
      <c r="AQ80" s="1376"/>
      <c r="AR80" s="1376"/>
      <c r="AS80" s="1376"/>
      <c r="AT80" s="1376"/>
      <c r="AU80" s="1376"/>
      <c r="AV80" s="78"/>
      <c r="AW80" s="78"/>
      <c r="AX80" s="78"/>
      <c r="AY80" s="78"/>
      <c r="AZ80" s="78"/>
      <c r="BA80" s="78"/>
      <c r="BB80" s="78"/>
      <c r="BC80" s="78"/>
      <c r="BD80" s="78"/>
      <c r="BE80" s="78"/>
      <c r="BF80" s="78"/>
      <c r="BG80" s="78"/>
      <c r="BH80" s="78"/>
      <c r="BI80" s="78"/>
      <c r="BJ80" s="78"/>
      <c r="BK80" s="78"/>
      <c r="BL80" s="78"/>
      <c r="BM80" s="78"/>
      <c r="BN80" s="78"/>
      <c r="BO80" s="78"/>
      <c r="BP80" s="78"/>
      <c r="BQ80" s="78"/>
      <c r="BR80" s="78"/>
      <c r="BS80" s="78"/>
      <c r="BT80" s="78"/>
      <c r="BU80" s="78"/>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c r="EO80" s="78"/>
      <c r="EP80" s="78"/>
      <c r="EQ80" s="78"/>
    </row>
    <row r="81" spans="1:147" ht="15" customHeight="1" thickBot="1">
      <c r="A81" s="238"/>
      <c r="B81" s="238"/>
      <c r="C81" s="238"/>
      <c r="D81" s="238"/>
      <c r="E81" s="238"/>
      <c r="F81" s="238"/>
      <c r="G81" s="238"/>
      <c r="H81" s="238"/>
      <c r="I81" s="238"/>
      <c r="J81" s="238"/>
      <c r="K81" s="238"/>
      <c r="L81" s="238"/>
      <c r="M81" s="238"/>
      <c r="N81" s="238"/>
      <c r="O81" s="238"/>
      <c r="P81" s="238"/>
      <c r="Q81" s="238"/>
      <c r="R81" s="71"/>
      <c r="S81" s="78"/>
      <c r="T81" s="78"/>
      <c r="U81" s="1729"/>
      <c r="V81" s="1730"/>
      <c r="W81" s="1730"/>
      <c r="X81" s="1730"/>
      <c r="Y81" s="84"/>
      <c r="Z81" s="1732"/>
      <c r="AA81" s="147"/>
    </row>
    <row r="82" spans="1:147" ht="15" customHeight="1">
      <c r="A82" s="238"/>
      <c r="B82" s="238"/>
      <c r="C82" s="238"/>
      <c r="D82" s="238"/>
      <c r="E82" s="238"/>
      <c r="F82" s="238"/>
      <c r="G82" s="238"/>
      <c r="H82" s="238"/>
      <c r="I82" s="238"/>
      <c r="J82" s="238"/>
      <c r="K82" s="238"/>
      <c r="L82" s="238"/>
      <c r="M82" s="238"/>
      <c r="N82" s="238"/>
      <c r="O82" s="238"/>
      <c r="P82" s="238"/>
      <c r="Q82" s="238"/>
      <c r="R82" s="71"/>
      <c r="S82" s="78"/>
      <c r="T82" s="78"/>
      <c r="U82" s="1600" t="s">
        <v>130</v>
      </c>
      <c r="V82" s="1601"/>
      <c r="W82" s="1601"/>
      <c r="X82" s="1601"/>
      <c r="Y82" s="1601"/>
      <c r="Z82" s="1602"/>
      <c r="AA82" s="1598">
        <f>SUM(AA13:AA77)</f>
        <v>0</v>
      </c>
      <c r="AC82" s="1668"/>
    </row>
    <row r="83" spans="1:147" ht="15" customHeight="1" thickBot="1">
      <c r="A83" s="72"/>
      <c r="B83" s="73"/>
      <c r="C83" s="74"/>
      <c r="D83" s="74"/>
      <c r="E83" s="74"/>
      <c r="F83" s="74"/>
      <c r="G83" s="74"/>
      <c r="H83" s="74"/>
      <c r="I83" s="74"/>
      <c r="J83" s="74"/>
      <c r="K83" s="74"/>
      <c r="L83" s="74"/>
      <c r="M83" s="74"/>
      <c r="N83" s="74"/>
      <c r="O83" s="75"/>
      <c r="P83" s="78"/>
      <c r="Q83" s="71"/>
      <c r="R83" s="71"/>
      <c r="S83" s="78"/>
      <c r="T83" s="78"/>
      <c r="U83" s="1603"/>
      <c r="V83" s="1604"/>
      <c r="W83" s="1604"/>
      <c r="X83" s="1604"/>
      <c r="Y83" s="1604"/>
      <c r="Z83" s="1605"/>
      <c r="AA83" s="1599"/>
      <c r="AC83" s="1668"/>
    </row>
    <row r="84" spans="1:147" ht="13.9" customHeight="1">
      <c r="A84" s="72"/>
      <c r="B84" s="73"/>
      <c r="C84" s="74"/>
      <c r="D84" s="74"/>
      <c r="E84" s="74"/>
      <c r="F84" s="74"/>
      <c r="G84" s="74"/>
      <c r="H84" s="74"/>
      <c r="I84" s="74"/>
      <c r="J84" s="74"/>
      <c r="K84" s="74"/>
      <c r="L84" s="74"/>
      <c r="M84" s="74"/>
      <c r="N84" s="74"/>
      <c r="O84" s="75"/>
      <c r="P84" s="78"/>
      <c r="Q84" s="71"/>
      <c r="R84" s="71"/>
      <c r="S84" s="78"/>
      <c r="T84" s="78"/>
      <c r="U84" s="397"/>
      <c r="V84" s="397"/>
      <c r="W84" s="397"/>
      <c r="X84" s="249"/>
      <c r="Y84" s="249"/>
      <c r="Z84" s="249"/>
      <c r="AA84" s="271"/>
    </row>
    <row r="85" spans="1:147" s="59" customFormat="1" ht="12" customHeight="1">
      <c r="A85" s="135" t="s">
        <v>185</v>
      </c>
      <c r="B85" s="135"/>
      <c r="C85" s="1531" t="s">
        <v>186</v>
      </c>
      <c r="D85" s="1531"/>
      <c r="E85" s="1531"/>
      <c r="F85" s="1531"/>
      <c r="G85" s="1531"/>
      <c r="H85" s="1531"/>
      <c r="I85" s="1531"/>
      <c r="J85" s="1531"/>
      <c r="K85" s="1531"/>
      <c r="L85" s="1531"/>
      <c r="M85" s="1531"/>
      <c r="N85" s="1531"/>
      <c r="O85" s="1531"/>
      <c r="P85" s="1531"/>
      <c r="Q85" s="1531"/>
      <c r="R85" s="1531"/>
      <c r="S85" s="57"/>
      <c r="T85" s="57"/>
      <c r="U85" s="13"/>
      <c r="V85" s="13"/>
      <c r="W85" s="13"/>
      <c r="X85" s="57"/>
      <c r="Y85" s="57"/>
      <c r="Z85" s="57"/>
      <c r="AA85" s="57"/>
      <c r="AB85" s="246"/>
      <c r="AC85" s="246"/>
      <c r="AD85" s="246"/>
      <c r="AE85" s="1237"/>
      <c r="AF85" s="1237"/>
      <c r="AG85" s="246"/>
      <c r="AH85" s="246"/>
      <c r="AI85" s="246"/>
      <c r="AJ85" s="246"/>
      <c r="AK85" s="246"/>
      <c r="AL85" s="246"/>
      <c r="AM85" s="246"/>
      <c r="AN85" s="1418"/>
      <c r="AO85" s="448"/>
      <c r="AP85" s="1378"/>
      <c r="AQ85" s="1378"/>
      <c r="AR85" s="1378"/>
      <c r="AS85" s="1378"/>
      <c r="AT85" s="1378"/>
      <c r="AU85" s="1378"/>
      <c r="AV85" s="57"/>
      <c r="AW85" s="57"/>
      <c r="AX85" s="57"/>
      <c r="AY85" s="57"/>
      <c r="AZ85" s="57"/>
      <c r="BA85" s="57"/>
      <c r="BB85" s="57"/>
      <c r="BC85" s="57"/>
      <c r="BD85" s="57"/>
      <c r="BE85" s="57"/>
      <c r="BF85" s="57"/>
      <c r="BG85" s="57"/>
      <c r="BH85" s="57"/>
      <c r="BI85" s="57"/>
      <c r="BJ85" s="57"/>
      <c r="BK85" s="57"/>
      <c r="BL85" s="57"/>
      <c r="BM85" s="57"/>
      <c r="BN85" s="57"/>
      <c r="BO85" s="57"/>
      <c r="BP85" s="57"/>
      <c r="BQ85" s="57"/>
      <c r="BR85" s="57"/>
      <c r="BS85" s="57"/>
      <c r="BT85" s="57"/>
      <c r="BU85" s="57"/>
      <c r="BV85" s="57"/>
      <c r="BW85" s="57"/>
      <c r="BX85" s="57"/>
      <c r="BY85" s="57"/>
      <c r="BZ85" s="57"/>
      <c r="CA85" s="57"/>
      <c r="CB85" s="57"/>
      <c r="CC85" s="57"/>
      <c r="CD85" s="57"/>
      <c r="CE85" s="57"/>
      <c r="CF85" s="57"/>
      <c r="CG85" s="57"/>
      <c r="CH85" s="57"/>
      <c r="CI85" s="57"/>
      <c r="CJ85" s="57"/>
      <c r="CK85" s="57"/>
      <c r="CL85" s="57"/>
      <c r="CM85" s="57"/>
      <c r="CN85" s="57"/>
      <c r="CO85" s="57"/>
      <c r="CP85" s="57"/>
      <c r="CQ85" s="57"/>
      <c r="CR85" s="57"/>
      <c r="CS85" s="57"/>
      <c r="CT85" s="57"/>
      <c r="CU85" s="57"/>
      <c r="CV85" s="57"/>
      <c r="CW85" s="57"/>
      <c r="CX85" s="57"/>
      <c r="CY85" s="57"/>
      <c r="CZ85" s="57"/>
      <c r="DA85" s="57"/>
      <c r="DB85" s="57"/>
      <c r="DC85" s="57"/>
      <c r="DD85" s="57"/>
      <c r="DE85" s="57"/>
      <c r="DF85" s="57"/>
      <c r="DG85" s="57"/>
      <c r="DH85" s="57"/>
      <c r="DI85" s="57"/>
      <c r="DJ85" s="57"/>
      <c r="DK85" s="57"/>
      <c r="DL85" s="57"/>
      <c r="DM85" s="57"/>
      <c r="DN85" s="57"/>
      <c r="DO85" s="57"/>
      <c r="DP85" s="57"/>
      <c r="DQ85" s="57"/>
      <c r="DR85" s="57"/>
      <c r="DS85" s="57"/>
      <c r="DT85" s="57"/>
      <c r="DU85" s="57"/>
      <c r="DV85" s="57"/>
      <c r="DW85" s="57"/>
      <c r="DX85" s="57"/>
      <c r="DY85" s="57"/>
      <c r="DZ85" s="57"/>
      <c r="EA85" s="57"/>
      <c r="EB85" s="57"/>
      <c r="EC85" s="57"/>
      <c r="ED85" s="57"/>
      <c r="EE85" s="57"/>
      <c r="EF85" s="57"/>
      <c r="EG85" s="57"/>
      <c r="EH85" s="57"/>
      <c r="EI85" s="57"/>
      <c r="EJ85" s="57"/>
      <c r="EK85" s="57"/>
      <c r="EL85" s="57"/>
      <c r="EM85" s="57"/>
      <c r="EN85" s="57"/>
      <c r="EO85" s="57"/>
      <c r="EP85" s="57"/>
      <c r="EQ85" s="57"/>
    </row>
    <row r="86" spans="1:147" s="59" customFormat="1">
      <c r="A86" s="72" t="s">
        <v>187</v>
      </c>
      <c r="B86" s="72"/>
      <c r="C86" s="1482" t="s">
        <v>189</v>
      </c>
      <c r="D86" s="1482"/>
      <c r="E86" s="1482"/>
      <c r="F86" s="1482"/>
      <c r="G86" s="1482"/>
      <c r="H86" s="1482"/>
      <c r="I86" s="1482"/>
      <c r="J86" s="1482"/>
      <c r="K86" s="1482"/>
      <c r="L86" s="1482"/>
      <c r="M86" s="1482"/>
      <c r="N86" s="1482"/>
      <c r="O86" s="1482"/>
      <c r="P86" s="1482"/>
      <c r="Q86" s="1482"/>
      <c r="R86" s="1482"/>
      <c r="S86" s="57"/>
      <c r="T86" s="57"/>
      <c r="U86" s="13"/>
      <c r="V86" s="13"/>
      <c r="W86" s="13"/>
      <c r="X86" s="57"/>
      <c r="Y86" s="57"/>
      <c r="Z86" s="57"/>
      <c r="AA86" s="57"/>
      <c r="AB86" s="246"/>
      <c r="AC86" s="1668"/>
      <c r="AD86" s="246"/>
      <c r="AE86" s="1237"/>
      <c r="AF86" s="1237"/>
      <c r="AG86" s="246"/>
      <c r="AH86" s="246"/>
      <c r="AI86" s="246"/>
      <c r="AJ86" s="246"/>
      <c r="AK86" s="246"/>
      <c r="AL86" s="246"/>
      <c r="AM86" s="246"/>
      <c r="AN86" s="1418"/>
      <c r="AO86" s="448"/>
      <c r="AP86" s="1378"/>
      <c r="AQ86" s="1378"/>
      <c r="AR86" s="1378"/>
      <c r="AS86" s="1378"/>
      <c r="AT86" s="1378"/>
      <c r="AU86" s="1378"/>
      <c r="AV86" s="57"/>
      <c r="AW86" s="57"/>
      <c r="AX86" s="57"/>
      <c r="AY86" s="57"/>
      <c r="AZ86" s="57"/>
      <c r="BA86" s="57"/>
      <c r="BB86" s="57"/>
      <c r="BC86" s="57"/>
      <c r="BD86" s="57"/>
      <c r="BE86" s="57"/>
      <c r="BF86" s="57"/>
      <c r="BG86" s="57"/>
      <c r="BH86" s="57"/>
      <c r="BI86" s="57"/>
      <c r="BJ86" s="57"/>
      <c r="BK86" s="57"/>
      <c r="BL86" s="57"/>
      <c r="BM86" s="57"/>
      <c r="BN86" s="57"/>
      <c r="BO86" s="57"/>
      <c r="BP86" s="57"/>
      <c r="BQ86" s="57"/>
      <c r="BR86" s="57"/>
      <c r="BS86" s="57"/>
      <c r="BT86" s="57"/>
      <c r="BU86" s="57"/>
      <c r="BV86" s="57"/>
      <c r="BW86" s="57"/>
      <c r="BX86" s="57"/>
      <c r="BY86" s="57"/>
      <c r="BZ86" s="57"/>
      <c r="CA86" s="57"/>
      <c r="CB86" s="57"/>
      <c r="CC86" s="57"/>
      <c r="CD86" s="57"/>
      <c r="CE86" s="57"/>
      <c r="CF86" s="57"/>
      <c r="CG86" s="57"/>
      <c r="CH86" s="57"/>
      <c r="CI86" s="57"/>
      <c r="CJ86" s="57"/>
      <c r="CK86" s="57"/>
      <c r="CL86" s="57"/>
      <c r="CM86" s="57"/>
      <c r="CN86" s="57"/>
      <c r="CO86" s="57"/>
      <c r="CP86" s="57"/>
      <c r="CQ86" s="57"/>
      <c r="CR86" s="57"/>
      <c r="CS86" s="57"/>
      <c r="CT86" s="57"/>
      <c r="CU86" s="57"/>
      <c r="CV86" s="57"/>
      <c r="CW86" s="57"/>
      <c r="CX86" s="57"/>
      <c r="CY86" s="57"/>
      <c r="CZ86" s="57"/>
      <c r="DA86" s="57"/>
      <c r="DB86" s="57"/>
      <c r="DC86" s="57"/>
      <c r="DD86" s="57"/>
      <c r="DE86" s="57"/>
      <c r="DF86" s="57"/>
      <c r="DG86" s="57"/>
      <c r="DH86" s="57"/>
      <c r="DI86" s="57"/>
      <c r="DJ86" s="57"/>
      <c r="DK86" s="57"/>
      <c r="DL86" s="57"/>
      <c r="DM86" s="57"/>
      <c r="DN86" s="57"/>
      <c r="DO86" s="57"/>
      <c r="DP86" s="57"/>
      <c r="DQ86" s="57"/>
      <c r="DR86" s="57"/>
      <c r="DS86" s="57"/>
      <c r="DT86" s="57"/>
      <c r="DU86" s="57"/>
      <c r="DV86" s="57"/>
      <c r="DW86" s="57"/>
      <c r="DX86" s="57"/>
      <c r="DY86" s="57"/>
      <c r="DZ86" s="57"/>
      <c r="EA86" s="57"/>
      <c r="EB86" s="57"/>
      <c r="EC86" s="57"/>
      <c r="ED86" s="57"/>
      <c r="EE86" s="57"/>
      <c r="EF86" s="57"/>
      <c r="EG86" s="57"/>
      <c r="EH86" s="57"/>
      <c r="EI86" s="57"/>
      <c r="EJ86" s="57"/>
      <c r="EK86" s="57"/>
      <c r="EL86" s="57"/>
      <c r="EM86" s="57"/>
      <c r="EN86" s="57"/>
      <c r="EO86" s="57"/>
      <c r="EP86" s="57"/>
      <c r="EQ86" s="57"/>
    </row>
    <row r="87" spans="1:147" s="59" customFormat="1" ht="12.75" customHeight="1">
      <c r="A87" s="72" t="s">
        <v>188</v>
      </c>
      <c r="B87" s="72"/>
      <c r="C87" s="1482" t="s">
        <v>190</v>
      </c>
      <c r="D87" s="1482"/>
      <c r="E87" s="1482"/>
      <c r="F87" s="1482"/>
      <c r="G87" s="1482"/>
      <c r="H87" s="1482"/>
      <c r="I87" s="1482"/>
      <c r="J87" s="1482"/>
      <c r="K87" s="1482"/>
      <c r="L87" s="1482"/>
      <c r="M87" s="1482"/>
      <c r="N87" s="1482"/>
      <c r="O87" s="1482"/>
      <c r="P87" s="1482"/>
      <c r="Q87" s="1482"/>
      <c r="R87" s="1482"/>
      <c r="S87" s="57"/>
      <c r="T87" s="57"/>
      <c r="U87" s="379"/>
      <c r="V87" s="13"/>
      <c r="W87" s="13"/>
      <c r="X87" s="57"/>
      <c r="Y87" s="57"/>
      <c r="Z87" s="57"/>
      <c r="AA87" s="57"/>
      <c r="AB87" s="246"/>
      <c r="AC87" s="1668"/>
      <c r="AD87" s="246"/>
      <c r="AE87" s="1237"/>
      <c r="AF87" s="1237"/>
      <c r="AG87" s="246"/>
      <c r="AH87" s="246"/>
      <c r="AI87" s="246"/>
      <c r="AJ87" s="246"/>
      <c r="AK87" s="246"/>
      <c r="AL87" s="246"/>
      <c r="AM87" s="246"/>
      <c r="AN87" s="1418"/>
      <c r="AO87" s="448"/>
      <c r="AP87" s="1378"/>
      <c r="AQ87" s="1378"/>
      <c r="AR87" s="1378"/>
      <c r="AS87" s="1378"/>
      <c r="AT87" s="1378"/>
      <c r="AU87" s="1378"/>
      <c r="AV87" s="57"/>
      <c r="AW87" s="57"/>
      <c r="AX87" s="57"/>
      <c r="AY87" s="57"/>
      <c r="AZ87" s="57"/>
      <c r="BA87" s="57"/>
      <c r="BB87" s="57"/>
      <c r="BC87" s="57"/>
      <c r="BD87" s="57"/>
      <c r="BE87" s="57"/>
      <c r="BF87" s="57"/>
      <c r="BG87" s="57"/>
      <c r="BH87" s="57"/>
      <c r="BI87" s="57"/>
      <c r="BJ87" s="57"/>
      <c r="BK87" s="57"/>
      <c r="BL87" s="57"/>
      <c r="BM87" s="57"/>
      <c r="BN87" s="57"/>
      <c r="BO87" s="57"/>
      <c r="BP87" s="57"/>
      <c r="BQ87" s="57"/>
      <c r="BR87" s="57"/>
      <c r="BS87" s="57"/>
      <c r="BT87" s="57"/>
      <c r="BU87" s="57"/>
      <c r="BV87" s="57"/>
      <c r="BW87" s="57"/>
      <c r="BX87" s="57"/>
      <c r="BY87" s="57"/>
      <c r="BZ87" s="57"/>
      <c r="CA87" s="57"/>
      <c r="CB87" s="57"/>
      <c r="CC87" s="57"/>
      <c r="CD87" s="57"/>
      <c r="CE87" s="57"/>
      <c r="CF87" s="57"/>
      <c r="CG87" s="57"/>
      <c r="CH87" s="57"/>
      <c r="CI87" s="57"/>
      <c r="CJ87" s="57"/>
      <c r="CK87" s="57"/>
      <c r="CL87" s="57"/>
      <c r="CM87" s="57"/>
      <c r="CN87" s="57"/>
      <c r="CO87" s="57"/>
      <c r="CP87" s="57"/>
      <c r="CQ87" s="57"/>
      <c r="CR87" s="57"/>
      <c r="CS87" s="57"/>
      <c r="CT87" s="57"/>
      <c r="CU87" s="57"/>
      <c r="CV87" s="57"/>
      <c r="CW87" s="57"/>
      <c r="CX87" s="57"/>
      <c r="CY87" s="57"/>
      <c r="CZ87" s="57"/>
      <c r="DA87" s="57"/>
      <c r="DB87" s="57"/>
      <c r="DC87" s="57"/>
      <c r="DD87" s="57"/>
      <c r="DE87" s="57"/>
      <c r="DF87" s="57"/>
      <c r="DG87" s="57"/>
      <c r="DH87" s="57"/>
      <c r="DI87" s="57"/>
      <c r="DJ87" s="57"/>
      <c r="DK87" s="57"/>
      <c r="DL87" s="57"/>
      <c r="DM87" s="57"/>
      <c r="DN87" s="57"/>
      <c r="DO87" s="57"/>
      <c r="DP87" s="57"/>
      <c r="DQ87" s="57"/>
      <c r="DR87" s="57"/>
      <c r="DS87" s="57"/>
      <c r="DT87" s="57"/>
      <c r="DU87" s="57"/>
      <c r="DV87" s="57"/>
      <c r="DW87" s="57"/>
      <c r="DX87" s="57"/>
      <c r="DY87" s="57"/>
      <c r="DZ87" s="57"/>
      <c r="EA87" s="57"/>
      <c r="EB87" s="57"/>
      <c r="EC87" s="57"/>
      <c r="ED87" s="57"/>
      <c r="EE87" s="57"/>
      <c r="EF87" s="57"/>
      <c r="EG87" s="57"/>
      <c r="EH87" s="57"/>
      <c r="EI87" s="57"/>
      <c r="EJ87" s="57"/>
      <c r="EK87" s="57"/>
      <c r="EL87" s="57"/>
      <c r="EM87" s="57"/>
      <c r="EN87" s="57"/>
      <c r="EO87" s="57"/>
      <c r="EP87" s="57"/>
      <c r="EQ87" s="57"/>
    </row>
    <row r="88" spans="1:147" s="59" customFormat="1" ht="12.75" customHeight="1">
      <c r="A88" s="72" t="s">
        <v>277</v>
      </c>
      <c r="B88" s="72"/>
      <c r="C88" s="1482" t="s">
        <v>191</v>
      </c>
      <c r="D88" s="1482"/>
      <c r="E88" s="1482"/>
      <c r="F88" s="1482"/>
      <c r="G88" s="1482"/>
      <c r="H88" s="1482"/>
      <c r="I88" s="1482"/>
      <c r="J88" s="1482"/>
      <c r="K88" s="1482"/>
      <c r="L88" s="1482"/>
      <c r="M88" s="1482"/>
      <c r="N88" s="1482"/>
      <c r="O88" s="1482"/>
      <c r="P88" s="1482"/>
      <c r="Q88" s="1482"/>
      <c r="R88" s="1482"/>
      <c r="S88" s="57"/>
      <c r="T88" s="57"/>
      <c r="U88" s="13"/>
      <c r="V88" s="13"/>
      <c r="W88" s="13"/>
      <c r="X88" s="57"/>
      <c r="Y88" s="57"/>
      <c r="Z88" s="57"/>
      <c r="AA88" s="57"/>
      <c r="AB88" s="246"/>
      <c r="AC88" s="246"/>
      <c r="AD88" s="246"/>
      <c r="AE88" s="1237"/>
      <c r="AF88" s="1237"/>
      <c r="AG88" s="246"/>
      <c r="AH88" s="246"/>
      <c r="AI88" s="246"/>
      <c r="AJ88" s="246"/>
      <c r="AK88" s="246"/>
      <c r="AL88" s="246"/>
      <c r="AM88" s="246"/>
      <c r="AN88" s="1418"/>
      <c r="AO88" s="448"/>
      <c r="AP88" s="1378"/>
      <c r="AQ88" s="1378"/>
      <c r="AR88" s="1378"/>
      <c r="AS88" s="1378"/>
      <c r="AT88" s="1378"/>
      <c r="AU88" s="1378"/>
      <c r="AV88" s="57"/>
      <c r="AW88" s="57"/>
      <c r="AX88" s="57"/>
      <c r="AY88" s="57"/>
      <c r="AZ88" s="57"/>
      <c r="BA88" s="57"/>
      <c r="BB88" s="57"/>
      <c r="BC88" s="57"/>
      <c r="BD88" s="57"/>
      <c r="BE88" s="57"/>
      <c r="BF88" s="57"/>
      <c r="BG88" s="57"/>
      <c r="BH88" s="57"/>
      <c r="BI88" s="57"/>
      <c r="BJ88" s="57"/>
      <c r="BK88" s="57"/>
      <c r="BL88" s="57"/>
      <c r="BM88" s="57"/>
      <c r="BN88" s="57"/>
      <c r="BO88" s="57"/>
      <c r="BP88" s="57"/>
      <c r="BQ88" s="57"/>
      <c r="BR88" s="57"/>
      <c r="BS88" s="57"/>
      <c r="BT88" s="57"/>
      <c r="BU88" s="57"/>
      <c r="BV88" s="57"/>
      <c r="BW88" s="57"/>
      <c r="BX88" s="57"/>
      <c r="BY88" s="57"/>
      <c r="BZ88" s="57"/>
      <c r="CA88" s="57"/>
      <c r="CB88" s="57"/>
      <c r="CC88" s="57"/>
      <c r="CD88" s="57"/>
      <c r="CE88" s="57"/>
      <c r="CF88" s="57"/>
      <c r="CG88" s="57"/>
      <c r="CH88" s="57"/>
      <c r="CI88" s="57"/>
      <c r="CJ88" s="57"/>
      <c r="CK88" s="57"/>
      <c r="CL88" s="57"/>
      <c r="CM88" s="57"/>
      <c r="CN88" s="57"/>
      <c r="CO88" s="57"/>
      <c r="CP88" s="57"/>
      <c r="CQ88" s="57"/>
      <c r="CR88" s="57"/>
      <c r="CS88" s="57"/>
      <c r="CT88" s="57"/>
      <c r="CU88" s="57"/>
      <c r="CV88" s="57"/>
      <c r="CW88" s="57"/>
      <c r="CX88" s="57"/>
      <c r="CY88" s="57"/>
      <c r="CZ88" s="57"/>
      <c r="DA88" s="57"/>
      <c r="DB88" s="57"/>
      <c r="DC88" s="57"/>
      <c r="DD88" s="57"/>
      <c r="DE88" s="57"/>
      <c r="DF88" s="57"/>
      <c r="DG88" s="57"/>
      <c r="DH88" s="57"/>
      <c r="DI88" s="57"/>
      <c r="DJ88" s="57"/>
      <c r="DK88" s="57"/>
      <c r="DL88" s="57"/>
      <c r="DM88" s="57"/>
      <c r="DN88" s="57"/>
      <c r="DO88" s="57"/>
      <c r="DP88" s="57"/>
      <c r="DQ88" s="57"/>
      <c r="DR88" s="57"/>
      <c r="DS88" s="57"/>
      <c r="DT88" s="57"/>
      <c r="DU88" s="57"/>
      <c r="DV88" s="57"/>
      <c r="DW88" s="57"/>
      <c r="DX88" s="57"/>
      <c r="DY88" s="57"/>
      <c r="DZ88" s="57"/>
      <c r="EA88" s="57"/>
      <c r="EB88" s="57"/>
      <c r="EC88" s="57"/>
      <c r="ED88" s="57"/>
      <c r="EE88" s="57"/>
      <c r="EF88" s="57"/>
      <c r="EG88" s="57"/>
      <c r="EH88" s="57"/>
      <c r="EI88" s="57"/>
      <c r="EJ88" s="57"/>
      <c r="EK88" s="57"/>
      <c r="EL88" s="57"/>
      <c r="EM88" s="57"/>
      <c r="EN88" s="57"/>
      <c r="EO88" s="57"/>
      <c r="EP88" s="57"/>
      <c r="EQ88" s="57"/>
    </row>
    <row r="89" spans="1:147" s="59" customFormat="1" ht="12.75" customHeight="1">
      <c r="A89" s="72"/>
      <c r="B89" s="72"/>
      <c r="C89" s="72"/>
      <c r="D89" s="72"/>
      <c r="E89" s="72"/>
      <c r="F89" s="72"/>
      <c r="G89" s="72"/>
      <c r="H89" s="72"/>
      <c r="I89" s="72"/>
      <c r="J89" s="72"/>
      <c r="K89" s="250"/>
      <c r="L89" s="250"/>
      <c r="M89" s="250"/>
      <c r="N89" s="251"/>
      <c r="O89" s="64"/>
      <c r="P89" s="241"/>
      <c r="Q89" s="57"/>
      <c r="R89" s="57"/>
      <c r="S89" s="57"/>
      <c r="T89" s="57"/>
      <c r="U89" s="13"/>
      <c r="V89" s="13"/>
      <c r="W89" s="13"/>
      <c r="X89" s="57"/>
      <c r="Y89" s="57"/>
      <c r="Z89" s="57"/>
      <c r="AA89" s="57"/>
      <c r="AB89" s="246"/>
      <c r="AC89" s="246"/>
      <c r="AD89" s="246"/>
      <c r="AE89" s="1237"/>
      <c r="AF89" s="1237"/>
      <c r="AG89" s="246"/>
      <c r="AH89" s="246"/>
      <c r="AI89" s="246"/>
      <c r="AJ89" s="246"/>
      <c r="AK89" s="246"/>
      <c r="AL89" s="246"/>
      <c r="AM89" s="246"/>
      <c r="AN89" s="1418"/>
      <c r="AO89" s="448"/>
      <c r="AP89" s="1378"/>
      <c r="AQ89" s="1378"/>
      <c r="AR89" s="1378"/>
      <c r="AS89" s="1378"/>
      <c r="AT89" s="1378"/>
      <c r="AU89" s="1378"/>
      <c r="AV89" s="57"/>
      <c r="AW89" s="57"/>
      <c r="AX89" s="57"/>
      <c r="AY89" s="57"/>
      <c r="AZ89" s="57"/>
      <c r="BA89" s="57"/>
      <c r="BB89" s="57"/>
      <c r="BC89" s="57"/>
      <c r="BD89" s="57"/>
      <c r="BE89" s="57"/>
      <c r="BF89" s="57"/>
      <c r="BG89" s="57"/>
      <c r="BH89" s="57"/>
      <c r="BI89" s="57"/>
      <c r="BJ89" s="57"/>
      <c r="BK89" s="57"/>
      <c r="BL89" s="57"/>
      <c r="BM89" s="57"/>
      <c r="BN89" s="57"/>
      <c r="BO89" s="57"/>
      <c r="BP89" s="57"/>
      <c r="BQ89" s="57"/>
      <c r="BR89" s="57"/>
      <c r="BS89" s="57"/>
      <c r="BT89" s="57"/>
      <c r="BU89" s="57"/>
      <c r="BV89" s="57"/>
      <c r="BW89" s="57"/>
      <c r="BX89" s="57"/>
      <c r="BY89" s="57"/>
      <c r="BZ89" s="57"/>
      <c r="CA89" s="57"/>
      <c r="CB89" s="57"/>
      <c r="CC89" s="57"/>
      <c r="CD89" s="57"/>
      <c r="CE89" s="57"/>
      <c r="CF89" s="57"/>
      <c r="CG89" s="57"/>
      <c r="CH89" s="57"/>
      <c r="CI89" s="57"/>
      <c r="CJ89" s="57"/>
      <c r="CK89" s="57"/>
      <c r="CL89" s="57"/>
      <c r="CM89" s="57"/>
      <c r="CN89" s="57"/>
      <c r="CO89" s="57"/>
      <c r="CP89" s="57"/>
      <c r="CQ89" s="57"/>
      <c r="CR89" s="57"/>
      <c r="CS89" s="57"/>
      <c r="CT89" s="57"/>
      <c r="CU89" s="57"/>
      <c r="CV89" s="57"/>
      <c r="CW89" s="57"/>
      <c r="CX89" s="57"/>
      <c r="CY89" s="57"/>
      <c r="CZ89" s="57"/>
      <c r="DA89" s="57"/>
      <c r="DB89" s="57"/>
      <c r="DC89" s="57"/>
      <c r="DD89" s="57"/>
      <c r="DE89" s="57"/>
      <c r="DF89" s="57"/>
      <c r="DG89" s="57"/>
      <c r="DH89" s="57"/>
      <c r="DI89" s="57"/>
      <c r="DJ89" s="57"/>
      <c r="DK89" s="57"/>
      <c r="DL89" s="57"/>
      <c r="DM89" s="57"/>
      <c r="DN89" s="57"/>
      <c r="DO89" s="57"/>
      <c r="DP89" s="57"/>
      <c r="DQ89" s="57"/>
      <c r="DR89" s="57"/>
      <c r="DS89" s="57"/>
      <c r="DT89" s="57"/>
      <c r="DU89" s="57"/>
      <c r="DV89" s="57"/>
      <c r="DW89" s="57"/>
      <c r="DX89" s="57"/>
      <c r="DY89" s="57"/>
      <c r="DZ89" s="57"/>
      <c r="EA89" s="57"/>
      <c r="EB89" s="57"/>
      <c r="EC89" s="57"/>
      <c r="ED89" s="57"/>
      <c r="EE89" s="57"/>
      <c r="EF89" s="57"/>
      <c r="EG89" s="57"/>
      <c r="EH89" s="57"/>
      <c r="EI89" s="57"/>
      <c r="EJ89" s="57"/>
      <c r="EK89" s="57"/>
      <c r="EL89" s="57"/>
      <c r="EM89" s="57"/>
      <c r="EN89" s="57"/>
      <c r="EO89" s="57"/>
      <c r="EP89" s="57"/>
      <c r="EQ89" s="57"/>
    </row>
    <row r="90" spans="1:147" s="59" customFormat="1" ht="12.75" customHeight="1">
      <c r="A90" s="72"/>
      <c r="B90" s="78"/>
      <c r="C90" s="72"/>
      <c r="D90" s="72"/>
      <c r="E90" s="72"/>
      <c r="F90" s="72"/>
      <c r="G90" s="72"/>
      <c r="H90" s="72"/>
      <c r="I90" s="72"/>
      <c r="J90" s="72"/>
      <c r="K90" s="250"/>
      <c r="L90" s="250"/>
      <c r="M90" s="250"/>
      <c r="N90" s="251"/>
      <c r="O90" s="64"/>
      <c r="P90" s="241"/>
      <c r="Q90" s="57"/>
      <c r="R90" s="57"/>
      <c r="S90" s="57"/>
      <c r="T90" s="57"/>
      <c r="U90" s="13"/>
      <c r="V90" s="13"/>
      <c r="W90" s="13"/>
      <c r="X90" s="57"/>
      <c r="Y90" s="57"/>
      <c r="Z90" s="57"/>
      <c r="AA90" s="57"/>
      <c r="AB90" s="246"/>
      <c r="AC90" s="246"/>
      <c r="AD90" s="246"/>
      <c r="AE90" s="1237"/>
      <c r="AF90" s="1237"/>
      <c r="AG90" s="246"/>
      <c r="AH90" s="246"/>
      <c r="AI90" s="246"/>
      <c r="AJ90" s="246"/>
      <c r="AK90" s="246"/>
      <c r="AL90" s="246"/>
      <c r="AM90" s="246"/>
      <c r="AN90" s="1418"/>
      <c r="AO90" s="448"/>
      <c r="AP90" s="1378"/>
      <c r="AQ90" s="1378"/>
      <c r="AR90" s="1378"/>
      <c r="AS90" s="1378"/>
      <c r="AT90" s="1378"/>
      <c r="AU90" s="1378"/>
      <c r="AV90" s="57"/>
      <c r="AW90" s="57"/>
      <c r="AX90" s="57"/>
      <c r="AY90" s="57"/>
      <c r="AZ90" s="57"/>
      <c r="BA90" s="57"/>
      <c r="BB90" s="57"/>
      <c r="BC90" s="57"/>
      <c r="BD90" s="57"/>
      <c r="BE90" s="57"/>
      <c r="BF90" s="57"/>
      <c r="BG90" s="57"/>
      <c r="BH90" s="57"/>
      <c r="BI90" s="57"/>
      <c r="BJ90" s="57"/>
      <c r="BK90" s="57"/>
      <c r="BL90" s="57"/>
      <c r="BM90" s="57"/>
      <c r="BN90" s="57"/>
      <c r="BO90" s="57"/>
      <c r="BP90" s="57"/>
      <c r="BQ90" s="57"/>
      <c r="BR90" s="57"/>
      <c r="BS90" s="57"/>
      <c r="BT90" s="57"/>
      <c r="BU90" s="57"/>
      <c r="BV90" s="57"/>
      <c r="BW90" s="57"/>
      <c r="BX90" s="57"/>
      <c r="BY90" s="57"/>
      <c r="BZ90" s="57"/>
      <c r="CA90" s="57"/>
      <c r="CB90" s="57"/>
      <c r="CC90" s="57"/>
      <c r="CD90" s="57"/>
      <c r="CE90" s="57"/>
      <c r="CF90" s="57"/>
      <c r="CG90" s="57"/>
      <c r="CH90" s="57"/>
      <c r="CI90" s="57"/>
      <c r="CJ90" s="57"/>
      <c r="CK90" s="57"/>
      <c r="CL90" s="57"/>
      <c r="CM90" s="57"/>
      <c r="CN90" s="57"/>
      <c r="CO90" s="57"/>
      <c r="CP90" s="57"/>
      <c r="CQ90" s="57"/>
      <c r="CR90" s="57"/>
      <c r="CS90" s="57"/>
      <c r="CT90" s="57"/>
      <c r="CU90" s="57"/>
      <c r="CV90" s="57"/>
      <c r="CW90" s="57"/>
      <c r="CX90" s="57"/>
      <c r="CY90" s="57"/>
      <c r="CZ90" s="57"/>
      <c r="DA90" s="57"/>
      <c r="DB90" s="57"/>
      <c r="DC90" s="57"/>
      <c r="DD90" s="57"/>
      <c r="DE90" s="57"/>
      <c r="DF90" s="57"/>
      <c r="DG90" s="57"/>
      <c r="DH90" s="57"/>
      <c r="DI90" s="57"/>
      <c r="DJ90" s="57"/>
      <c r="DK90" s="57"/>
      <c r="DL90" s="57"/>
      <c r="DM90" s="57"/>
      <c r="DN90" s="57"/>
      <c r="DO90" s="57"/>
      <c r="DP90" s="57"/>
      <c r="DQ90" s="57"/>
      <c r="DR90" s="57"/>
      <c r="DS90" s="57"/>
      <c r="DT90" s="57"/>
      <c r="DU90" s="57"/>
      <c r="DV90" s="57"/>
      <c r="DW90" s="57"/>
      <c r="DX90" s="57"/>
      <c r="DY90" s="57"/>
      <c r="DZ90" s="57"/>
      <c r="EA90" s="57"/>
      <c r="EB90" s="57"/>
      <c r="EC90" s="57"/>
      <c r="ED90" s="57"/>
      <c r="EE90" s="57"/>
      <c r="EF90" s="57"/>
      <c r="EG90" s="57"/>
      <c r="EH90" s="57"/>
      <c r="EI90" s="57"/>
      <c r="EJ90" s="57"/>
      <c r="EK90" s="57"/>
      <c r="EL90" s="57"/>
      <c r="EM90" s="57"/>
      <c r="EN90" s="57"/>
      <c r="EO90" s="57"/>
      <c r="EP90" s="57"/>
      <c r="EQ90" s="57"/>
    </row>
    <row r="91" spans="1:147" ht="12.75" customHeight="1">
      <c r="A91" s="475" t="s">
        <v>212</v>
      </c>
      <c r="B91" s="64"/>
      <c r="C91" s="71"/>
      <c r="D91" s="71"/>
      <c r="E91" s="71"/>
      <c r="F91" s="71"/>
      <c r="G91" s="71"/>
      <c r="H91" s="71"/>
      <c r="I91" s="71"/>
      <c r="J91" s="71"/>
      <c r="K91" s="74"/>
      <c r="L91" s="74"/>
      <c r="M91" s="74"/>
      <c r="N91" s="61"/>
      <c r="O91" s="60"/>
      <c r="P91" s="10"/>
      <c r="Q91" s="13"/>
      <c r="R91" s="238"/>
      <c r="S91" s="238"/>
      <c r="T91" s="238"/>
      <c r="U91" s="13"/>
      <c r="V91" s="13"/>
      <c r="W91" s="13"/>
      <c r="X91" s="238"/>
      <c r="Y91" s="238"/>
      <c r="Z91" s="238"/>
      <c r="AA91" s="238"/>
    </row>
    <row r="92" spans="1:147" ht="12.75" customHeight="1">
      <c r="A92" s="72" t="s">
        <v>194</v>
      </c>
      <c r="B92" s="65"/>
      <c r="C92" s="61"/>
      <c r="D92" s="61"/>
      <c r="E92" s="61"/>
      <c r="F92" s="61"/>
      <c r="G92" s="61"/>
      <c r="H92" s="61"/>
      <c r="I92" s="61"/>
      <c r="J92" s="61"/>
      <c r="K92" s="61"/>
      <c r="L92" s="61"/>
      <c r="M92" s="61"/>
      <c r="N92" s="61"/>
      <c r="O92" s="60"/>
      <c r="P92" s="10"/>
      <c r="Q92" s="13"/>
      <c r="R92" s="238"/>
      <c r="S92" s="238"/>
      <c r="T92" s="238"/>
      <c r="U92" s="13"/>
      <c r="V92" s="13"/>
      <c r="W92" s="13"/>
      <c r="X92" s="238"/>
      <c r="Y92" s="238"/>
      <c r="Z92" s="238"/>
      <c r="AA92" s="238"/>
    </row>
    <row r="93" spans="1:147">
      <c r="A93" s="72" t="s">
        <v>195</v>
      </c>
      <c r="B93" s="73"/>
      <c r="C93" s="71"/>
      <c r="D93" s="71"/>
      <c r="E93" s="71"/>
      <c r="F93" s="71"/>
      <c r="G93" s="76"/>
      <c r="H93" s="77"/>
      <c r="I93" s="71"/>
      <c r="J93" s="71"/>
      <c r="K93" s="71"/>
      <c r="L93" s="71"/>
      <c r="M93" s="71"/>
      <c r="N93" s="71"/>
      <c r="O93" s="71"/>
      <c r="P93" s="78"/>
      <c r="Q93" s="71"/>
      <c r="R93" s="238"/>
      <c r="S93" s="238"/>
      <c r="T93" s="238"/>
      <c r="U93" s="13"/>
      <c r="V93" s="13"/>
      <c r="W93" s="13"/>
      <c r="X93" s="238"/>
      <c r="Y93" s="238"/>
      <c r="Z93" s="238"/>
      <c r="AA93" s="238"/>
    </row>
    <row r="94" spans="1:147">
      <c r="B94" s="58"/>
      <c r="C94" s="74"/>
      <c r="D94" s="74"/>
      <c r="E94" s="74"/>
      <c r="F94" s="74"/>
      <c r="G94" s="74"/>
      <c r="H94" s="74"/>
      <c r="I94" s="74"/>
      <c r="J94" s="74"/>
      <c r="K94" s="74"/>
      <c r="L94" s="74"/>
      <c r="M94" s="74"/>
      <c r="N94" s="74"/>
      <c r="O94" s="75"/>
      <c r="P94" s="78"/>
      <c r="Q94" s="71"/>
      <c r="R94" s="238"/>
      <c r="S94" s="238"/>
      <c r="T94" s="238"/>
      <c r="U94" s="13"/>
      <c r="V94" s="13"/>
      <c r="W94" s="13"/>
      <c r="X94" s="238"/>
      <c r="Y94" s="238"/>
      <c r="Z94" s="238"/>
      <c r="AA94" s="238"/>
    </row>
    <row r="95" spans="1:147" ht="14.25">
      <c r="A95" s="438" t="s">
        <v>223</v>
      </c>
      <c r="B95" s="333"/>
      <c r="C95" s="61"/>
      <c r="D95" s="61"/>
      <c r="E95" s="61"/>
      <c r="F95" s="61"/>
      <c r="G95" s="61"/>
      <c r="H95" s="61"/>
      <c r="I95" s="61"/>
      <c r="J95" s="61"/>
      <c r="K95" s="61"/>
      <c r="L95" s="61"/>
      <c r="M95" s="61"/>
      <c r="N95" s="61"/>
      <c r="O95" s="10"/>
      <c r="P95" s="10"/>
      <c r="Q95" s="13"/>
      <c r="R95" s="238"/>
      <c r="S95" s="238"/>
      <c r="T95" s="238"/>
      <c r="U95" s="13"/>
      <c r="V95" s="13"/>
      <c r="W95" s="13"/>
      <c r="X95" s="238"/>
      <c r="Y95" s="238"/>
      <c r="Z95" s="238"/>
      <c r="AA95" s="238"/>
    </row>
    <row r="96" spans="1:147" s="78" customFormat="1">
      <c r="A96" s="57"/>
      <c r="B96" s="463"/>
      <c r="C96" s="71"/>
      <c r="D96" s="71"/>
      <c r="E96" s="71"/>
      <c r="F96" s="71"/>
      <c r="G96" s="71"/>
      <c r="H96" s="71"/>
      <c r="I96" s="71"/>
      <c r="J96" s="71"/>
      <c r="K96" s="71"/>
      <c r="L96" s="71"/>
      <c r="M96" s="71"/>
      <c r="N96" s="71"/>
      <c r="O96" s="334"/>
      <c r="P96" s="71"/>
      <c r="Q96" s="71"/>
      <c r="R96" s="71"/>
      <c r="S96" s="71"/>
      <c r="T96" s="71"/>
      <c r="U96" s="71"/>
      <c r="V96" s="71"/>
      <c r="W96" s="71"/>
      <c r="X96" s="71"/>
      <c r="Y96" s="335"/>
      <c r="Z96" s="71"/>
      <c r="AA96" s="71"/>
      <c r="AB96" s="246"/>
      <c r="AC96" s="246"/>
      <c r="AD96" s="246"/>
      <c r="AE96" s="1237"/>
      <c r="AF96" s="1237"/>
      <c r="AG96" s="246"/>
      <c r="AH96" s="246"/>
      <c r="AI96" s="246"/>
      <c r="AJ96" s="246"/>
      <c r="AK96" s="246"/>
      <c r="AL96" s="246"/>
      <c r="AM96" s="246"/>
      <c r="AN96" s="352"/>
      <c r="AO96" s="439"/>
      <c r="AP96" s="1376"/>
      <c r="AQ96" s="1376"/>
      <c r="AR96" s="1376"/>
      <c r="AS96" s="1376"/>
      <c r="AT96" s="1376"/>
      <c r="AU96" s="1376"/>
    </row>
    <row r="97" spans="1:47">
      <c r="A97" s="1511" t="str">
        <f>Info!$C$8&amp;" ("&amp;Info!$A$8&amp;")"</f>
        <v>Version: 2021_V2.1 (Excel-Version vom 18.03.2024)</v>
      </c>
      <c r="B97" s="1511"/>
      <c r="C97" s="10"/>
      <c r="D97" s="10"/>
      <c r="E97" s="10"/>
      <c r="F97" s="10"/>
      <c r="G97" s="10"/>
      <c r="H97" s="10"/>
      <c r="I97" s="10"/>
      <c r="J97" s="10"/>
      <c r="K97" s="10"/>
      <c r="L97" s="10"/>
      <c r="M97" s="10"/>
      <c r="N97" s="10"/>
      <c r="O97" s="62"/>
      <c r="P97" s="10"/>
      <c r="Q97" s="13"/>
      <c r="R97" s="238"/>
      <c r="S97" s="238"/>
      <c r="T97" s="238"/>
      <c r="U97" s="13"/>
      <c r="V97" s="13"/>
      <c r="W97" s="13"/>
      <c r="X97" s="238"/>
      <c r="Y97" s="238"/>
      <c r="Z97" s="238"/>
      <c r="AA97" s="238"/>
    </row>
    <row r="98" spans="1:47">
      <c r="B98" s="463"/>
      <c r="C98" s="10"/>
      <c r="D98" s="10"/>
      <c r="E98" s="10"/>
      <c r="F98" s="10"/>
      <c r="G98" s="10"/>
      <c r="H98" s="10"/>
      <c r="I98" s="10"/>
      <c r="J98" s="10"/>
      <c r="K98" s="10"/>
      <c r="L98" s="10"/>
      <c r="M98" s="10"/>
      <c r="N98" s="10"/>
      <c r="O98" s="62"/>
      <c r="P98" s="10"/>
      <c r="Q98" s="13"/>
      <c r="R98" s="238"/>
      <c r="S98" s="238"/>
      <c r="T98" s="238"/>
      <c r="U98" s="13"/>
      <c r="V98" s="13"/>
      <c r="W98" s="13"/>
      <c r="X98" s="238"/>
      <c r="Y98" s="238"/>
      <c r="Z98" s="238"/>
      <c r="AA98" s="238"/>
    </row>
    <row r="99" spans="1:47">
      <c r="B99" s="463"/>
      <c r="C99" s="10"/>
      <c r="D99" s="10"/>
      <c r="E99" s="10"/>
      <c r="F99" s="10"/>
      <c r="G99" s="10"/>
      <c r="H99" s="10"/>
      <c r="I99" s="10"/>
      <c r="J99" s="10"/>
      <c r="K99" s="10"/>
      <c r="L99" s="10"/>
      <c r="M99" s="10"/>
      <c r="N99" s="10"/>
      <c r="O99" s="62"/>
      <c r="P99" s="10"/>
      <c r="Q99" s="13"/>
      <c r="R99" s="238"/>
      <c r="S99" s="238"/>
      <c r="T99" s="238"/>
      <c r="U99" s="13"/>
      <c r="V99" s="13"/>
      <c r="W99" s="13"/>
      <c r="X99" s="238"/>
      <c r="Y99" s="238"/>
      <c r="Z99" s="238"/>
      <c r="AA99" s="238"/>
    </row>
    <row r="100" spans="1:47" s="238" customFormat="1">
      <c r="A100" s="57"/>
      <c r="B100" s="463"/>
      <c r="C100" s="10"/>
      <c r="D100" s="10"/>
      <c r="E100" s="10"/>
      <c r="F100" s="10"/>
      <c r="G100" s="10"/>
      <c r="H100" s="10"/>
      <c r="I100" s="10"/>
      <c r="J100" s="10"/>
      <c r="K100" s="10"/>
      <c r="L100" s="10"/>
      <c r="M100" s="10"/>
      <c r="N100" s="10"/>
      <c r="O100" s="62"/>
      <c r="P100" s="10"/>
      <c r="Q100" s="13"/>
      <c r="U100" s="13"/>
      <c r="V100" s="13"/>
      <c r="W100" s="13"/>
      <c r="AB100" s="246"/>
      <c r="AC100" s="246"/>
      <c r="AD100" s="246"/>
      <c r="AE100" s="1237"/>
      <c r="AF100" s="1237"/>
      <c r="AG100" s="246"/>
      <c r="AH100" s="246"/>
      <c r="AI100" s="246"/>
      <c r="AJ100" s="246"/>
      <c r="AK100" s="246"/>
      <c r="AL100" s="246"/>
      <c r="AM100" s="246"/>
      <c r="AN100" s="1417"/>
      <c r="AO100" s="441"/>
      <c r="AP100" s="1377"/>
      <c r="AQ100" s="1377"/>
      <c r="AR100" s="1377"/>
      <c r="AS100" s="1377"/>
      <c r="AT100" s="1377"/>
      <c r="AU100" s="1377"/>
    </row>
    <row r="101" spans="1:47" s="238" customFormat="1">
      <c r="A101" s="57"/>
      <c r="B101" s="463"/>
      <c r="C101" s="10"/>
      <c r="D101" s="10"/>
      <c r="E101" s="10"/>
      <c r="F101" s="10"/>
      <c r="G101" s="10"/>
      <c r="H101" s="10"/>
      <c r="I101" s="10"/>
      <c r="J101" s="10"/>
      <c r="K101" s="10"/>
      <c r="L101" s="10"/>
      <c r="M101" s="10"/>
      <c r="N101" s="10"/>
      <c r="O101" s="62"/>
      <c r="P101" s="10"/>
      <c r="Q101" s="13"/>
      <c r="U101" s="13"/>
      <c r="V101" s="13"/>
      <c r="W101" s="13"/>
      <c r="AB101" s="246"/>
      <c r="AC101" s="246"/>
      <c r="AD101" s="246"/>
      <c r="AE101" s="1237"/>
      <c r="AF101" s="1237"/>
      <c r="AG101" s="246"/>
      <c r="AH101" s="246"/>
      <c r="AI101" s="246"/>
      <c r="AJ101" s="246"/>
      <c r="AK101" s="246"/>
      <c r="AL101" s="246"/>
      <c r="AM101" s="246"/>
      <c r="AN101" s="1417"/>
      <c r="AO101" s="441"/>
      <c r="AP101" s="1377"/>
      <c r="AQ101" s="1377"/>
      <c r="AR101" s="1377"/>
      <c r="AS101" s="1377"/>
      <c r="AT101" s="1377"/>
      <c r="AU101" s="1377"/>
    </row>
    <row r="102" spans="1:47" s="238" customFormat="1">
      <c r="A102" s="57"/>
      <c r="B102" s="463"/>
      <c r="C102" s="10"/>
      <c r="D102" s="10"/>
      <c r="E102" s="10"/>
      <c r="F102" s="10"/>
      <c r="G102" s="10"/>
      <c r="H102" s="10"/>
      <c r="I102" s="10"/>
      <c r="J102" s="10"/>
      <c r="K102" s="10"/>
      <c r="L102" s="10"/>
      <c r="M102" s="10"/>
      <c r="N102" s="10"/>
      <c r="O102" s="62"/>
      <c r="P102" s="10"/>
      <c r="Q102" s="13"/>
      <c r="U102" s="13"/>
      <c r="V102" s="13"/>
      <c r="W102" s="13"/>
      <c r="AB102" s="246"/>
      <c r="AC102" s="246"/>
      <c r="AD102" s="246"/>
      <c r="AE102" s="1237"/>
      <c r="AF102" s="1237"/>
      <c r="AG102" s="246"/>
      <c r="AH102" s="246"/>
      <c r="AI102" s="246"/>
      <c r="AJ102" s="246"/>
      <c r="AK102" s="246"/>
      <c r="AL102" s="246"/>
      <c r="AM102" s="246"/>
      <c r="AN102" s="1417"/>
      <c r="AO102" s="441"/>
      <c r="AP102" s="1377"/>
      <c r="AQ102" s="1377"/>
      <c r="AR102" s="1377"/>
      <c r="AS102" s="1377"/>
      <c r="AT102" s="1377"/>
      <c r="AU102" s="1377"/>
    </row>
    <row r="103" spans="1:47" s="238" customFormat="1">
      <c r="A103" s="57"/>
      <c r="B103" s="463"/>
      <c r="C103" s="10"/>
      <c r="D103" s="10"/>
      <c r="E103" s="10"/>
      <c r="F103" s="10"/>
      <c r="G103" s="10"/>
      <c r="H103" s="10"/>
      <c r="I103" s="10"/>
      <c r="J103" s="10"/>
      <c r="K103" s="10"/>
      <c r="L103" s="10"/>
      <c r="M103" s="10"/>
      <c r="N103" s="10"/>
      <c r="O103" s="62"/>
      <c r="P103" s="10"/>
      <c r="Q103" s="13"/>
      <c r="U103" s="13"/>
      <c r="V103" s="13"/>
      <c r="W103" s="13"/>
      <c r="AB103" s="246"/>
      <c r="AC103" s="246"/>
      <c r="AD103" s="246"/>
      <c r="AE103" s="1237"/>
      <c r="AF103" s="1237"/>
      <c r="AG103" s="246"/>
      <c r="AH103" s="246"/>
      <c r="AI103" s="246"/>
      <c r="AJ103" s="246"/>
      <c r="AK103" s="246"/>
      <c r="AL103" s="246"/>
      <c r="AM103" s="246"/>
      <c r="AN103" s="1417"/>
      <c r="AO103" s="441"/>
      <c r="AP103" s="1377"/>
      <c r="AQ103" s="1377"/>
      <c r="AR103" s="1377"/>
      <c r="AS103" s="1377"/>
      <c r="AT103" s="1377"/>
      <c r="AU103" s="1377"/>
    </row>
    <row r="104" spans="1:47" s="238" customFormat="1">
      <c r="A104" s="57"/>
      <c r="B104" s="463"/>
      <c r="C104" s="10"/>
      <c r="D104" s="10"/>
      <c r="E104" s="10"/>
      <c r="F104" s="10"/>
      <c r="G104" s="10"/>
      <c r="H104" s="10"/>
      <c r="I104" s="10"/>
      <c r="J104" s="10"/>
      <c r="K104" s="10"/>
      <c r="L104" s="10"/>
      <c r="M104" s="10"/>
      <c r="N104" s="10"/>
      <c r="O104" s="62"/>
      <c r="P104" s="10"/>
      <c r="Q104" s="13"/>
      <c r="U104" s="13"/>
      <c r="V104" s="13"/>
      <c r="W104" s="13"/>
      <c r="AB104" s="246"/>
      <c r="AC104" s="246"/>
      <c r="AD104" s="246"/>
      <c r="AE104" s="1237"/>
      <c r="AF104" s="1237"/>
      <c r="AG104" s="246"/>
      <c r="AH104" s="246"/>
      <c r="AI104" s="246"/>
      <c r="AJ104" s="246"/>
      <c r="AK104" s="246"/>
      <c r="AL104" s="246"/>
      <c r="AM104" s="246"/>
      <c r="AN104" s="1417"/>
      <c r="AO104" s="441"/>
      <c r="AP104" s="1377"/>
      <c r="AQ104" s="1377"/>
      <c r="AR104" s="1377"/>
      <c r="AS104" s="1377"/>
      <c r="AT104" s="1377"/>
      <c r="AU104" s="1377"/>
    </row>
    <row r="105" spans="1:47" s="238" customFormat="1">
      <c r="A105" s="57"/>
      <c r="B105" s="463"/>
      <c r="C105" s="10"/>
      <c r="D105" s="10"/>
      <c r="E105" s="10"/>
      <c r="F105" s="10"/>
      <c r="G105" s="10"/>
      <c r="H105" s="10"/>
      <c r="I105" s="10"/>
      <c r="J105" s="10"/>
      <c r="K105" s="10"/>
      <c r="L105" s="10"/>
      <c r="M105" s="10"/>
      <c r="N105" s="10"/>
      <c r="O105" s="62"/>
      <c r="P105" s="10"/>
      <c r="Q105" s="13"/>
      <c r="U105" s="13"/>
      <c r="V105" s="13"/>
      <c r="W105" s="13"/>
      <c r="AB105" s="246"/>
      <c r="AC105" s="246"/>
      <c r="AD105" s="246"/>
      <c r="AE105" s="1237"/>
      <c r="AF105" s="1237"/>
      <c r="AG105" s="246"/>
      <c r="AH105" s="246"/>
      <c r="AI105" s="246"/>
      <c r="AJ105" s="246"/>
      <c r="AK105" s="246"/>
      <c r="AL105" s="246"/>
      <c r="AM105" s="246"/>
      <c r="AN105" s="1417"/>
      <c r="AO105" s="441"/>
      <c r="AP105" s="1377"/>
      <c r="AQ105" s="1377"/>
      <c r="AR105" s="1377"/>
      <c r="AS105" s="1377"/>
      <c r="AT105" s="1377"/>
      <c r="AU105" s="1377"/>
    </row>
    <row r="106" spans="1:47" s="238" customFormat="1">
      <c r="A106" s="57"/>
      <c r="B106" s="463"/>
      <c r="C106" s="10"/>
      <c r="D106" s="10"/>
      <c r="E106" s="10"/>
      <c r="F106" s="10"/>
      <c r="G106" s="10"/>
      <c r="H106" s="10"/>
      <c r="I106" s="10"/>
      <c r="J106" s="10"/>
      <c r="K106" s="10"/>
      <c r="L106" s="10"/>
      <c r="M106" s="10"/>
      <c r="N106" s="10"/>
      <c r="O106" s="62"/>
      <c r="P106" s="10"/>
      <c r="Q106" s="13"/>
      <c r="U106" s="13"/>
      <c r="V106" s="13"/>
      <c r="W106" s="13"/>
      <c r="AB106" s="246"/>
      <c r="AC106" s="246"/>
      <c r="AD106" s="246"/>
      <c r="AE106" s="1237"/>
      <c r="AF106" s="1237"/>
      <c r="AG106" s="246"/>
      <c r="AH106" s="246"/>
      <c r="AI106" s="246"/>
      <c r="AJ106" s="246"/>
      <c r="AK106" s="246"/>
      <c r="AL106" s="246"/>
      <c r="AM106" s="246"/>
      <c r="AN106" s="1417"/>
      <c r="AO106" s="441"/>
      <c r="AP106" s="1377"/>
      <c r="AQ106" s="1377"/>
      <c r="AR106" s="1377"/>
      <c r="AS106" s="1377"/>
      <c r="AT106" s="1377"/>
      <c r="AU106" s="1377"/>
    </row>
    <row r="107" spans="1:47" s="238" customFormat="1">
      <c r="A107" s="57"/>
      <c r="B107" s="463"/>
      <c r="C107" s="10"/>
      <c r="D107" s="10"/>
      <c r="E107" s="10"/>
      <c r="F107" s="10"/>
      <c r="G107" s="10"/>
      <c r="H107" s="10"/>
      <c r="I107" s="10"/>
      <c r="J107" s="10"/>
      <c r="K107" s="10"/>
      <c r="L107" s="10"/>
      <c r="M107" s="10"/>
      <c r="N107" s="10"/>
      <c r="O107" s="62"/>
      <c r="P107" s="10"/>
      <c r="Q107" s="13"/>
      <c r="U107" s="13"/>
      <c r="V107" s="13"/>
      <c r="W107" s="13"/>
      <c r="AB107" s="246"/>
      <c r="AC107" s="246"/>
      <c r="AD107" s="246"/>
      <c r="AE107" s="1237"/>
      <c r="AF107" s="1237"/>
      <c r="AG107" s="246"/>
      <c r="AH107" s="246"/>
      <c r="AI107" s="246"/>
      <c r="AJ107" s="246"/>
      <c r="AK107" s="246"/>
      <c r="AL107" s="246"/>
      <c r="AM107" s="246"/>
      <c r="AN107" s="1417"/>
      <c r="AO107" s="441"/>
      <c r="AP107" s="1377"/>
      <c r="AQ107" s="1377"/>
      <c r="AR107" s="1377"/>
      <c r="AS107" s="1377"/>
      <c r="AT107" s="1377"/>
      <c r="AU107" s="1377"/>
    </row>
    <row r="108" spans="1:47" s="238" customFormat="1">
      <c r="A108" s="57"/>
      <c r="B108" s="463"/>
      <c r="C108" s="10"/>
      <c r="D108" s="10"/>
      <c r="E108" s="10"/>
      <c r="F108" s="10"/>
      <c r="G108" s="10"/>
      <c r="H108" s="10"/>
      <c r="I108" s="10"/>
      <c r="J108" s="10"/>
      <c r="K108" s="10"/>
      <c r="L108" s="10"/>
      <c r="M108" s="10"/>
      <c r="N108" s="10"/>
      <c r="O108" s="62"/>
      <c r="P108" s="10"/>
      <c r="Q108" s="13"/>
      <c r="U108" s="13"/>
      <c r="V108" s="13"/>
      <c r="W108" s="13"/>
      <c r="AB108" s="246"/>
      <c r="AC108" s="246"/>
      <c r="AD108" s="246"/>
      <c r="AE108" s="1237"/>
      <c r="AF108" s="1237"/>
      <c r="AG108" s="246"/>
      <c r="AH108" s="246"/>
      <c r="AI108" s="246"/>
      <c r="AJ108" s="246"/>
      <c r="AK108" s="246"/>
      <c r="AL108" s="246"/>
      <c r="AM108" s="246"/>
      <c r="AN108" s="1417"/>
      <c r="AO108" s="441"/>
      <c r="AP108" s="1377"/>
      <c r="AQ108" s="1377"/>
      <c r="AR108" s="1377"/>
      <c r="AS108" s="1377"/>
      <c r="AT108" s="1377"/>
      <c r="AU108" s="1377"/>
    </row>
    <row r="109" spans="1:47" s="238" customFormat="1">
      <c r="A109" s="57"/>
      <c r="B109" s="463"/>
      <c r="C109" s="10"/>
      <c r="D109" s="10"/>
      <c r="E109" s="10"/>
      <c r="F109" s="10"/>
      <c r="G109" s="10"/>
      <c r="H109" s="10"/>
      <c r="I109" s="10"/>
      <c r="J109" s="10"/>
      <c r="K109" s="10"/>
      <c r="L109" s="10"/>
      <c r="M109" s="10"/>
      <c r="N109" s="10"/>
      <c r="O109" s="62"/>
      <c r="P109" s="10"/>
      <c r="Q109" s="13"/>
      <c r="U109" s="13"/>
      <c r="V109" s="13"/>
      <c r="W109" s="13"/>
      <c r="AB109" s="246"/>
      <c r="AC109" s="246"/>
      <c r="AD109" s="246"/>
      <c r="AE109" s="1237"/>
      <c r="AF109" s="1237"/>
      <c r="AG109" s="246"/>
      <c r="AH109" s="246"/>
      <c r="AI109" s="246"/>
      <c r="AJ109" s="246"/>
      <c r="AK109" s="246"/>
      <c r="AL109" s="246"/>
      <c r="AM109" s="246"/>
      <c r="AN109" s="1417"/>
      <c r="AO109" s="441"/>
      <c r="AP109" s="1377"/>
      <c r="AQ109" s="1377"/>
      <c r="AR109" s="1377"/>
      <c r="AS109" s="1377"/>
      <c r="AT109" s="1377"/>
      <c r="AU109" s="1377"/>
    </row>
    <row r="110" spans="1:47" s="238" customFormat="1">
      <c r="A110" s="57"/>
      <c r="B110" s="463"/>
      <c r="C110" s="10"/>
      <c r="D110" s="10"/>
      <c r="E110" s="10"/>
      <c r="F110" s="10"/>
      <c r="G110" s="10"/>
      <c r="H110" s="10"/>
      <c r="I110" s="10"/>
      <c r="J110" s="10"/>
      <c r="K110" s="10"/>
      <c r="L110" s="10"/>
      <c r="M110" s="10"/>
      <c r="N110" s="10"/>
      <c r="O110" s="62"/>
      <c r="P110" s="10"/>
      <c r="Q110" s="13"/>
      <c r="U110" s="13"/>
      <c r="V110" s="13"/>
      <c r="W110" s="13"/>
      <c r="AB110" s="246"/>
      <c r="AC110" s="246"/>
      <c r="AD110" s="246"/>
      <c r="AE110" s="1237"/>
      <c r="AF110" s="1237"/>
      <c r="AG110" s="246"/>
      <c r="AH110" s="246"/>
      <c r="AI110" s="246"/>
      <c r="AJ110" s="246"/>
      <c r="AK110" s="246"/>
      <c r="AL110" s="246"/>
      <c r="AM110" s="246"/>
      <c r="AN110" s="1417"/>
      <c r="AO110" s="441"/>
      <c r="AP110" s="1377"/>
      <c r="AQ110" s="1377"/>
      <c r="AR110" s="1377"/>
      <c r="AS110" s="1377"/>
      <c r="AT110" s="1377"/>
      <c r="AU110" s="1377"/>
    </row>
    <row r="111" spans="1:47" s="238" customFormat="1">
      <c r="A111" s="57"/>
      <c r="B111" s="463"/>
      <c r="C111" s="10"/>
      <c r="D111" s="10"/>
      <c r="E111" s="10"/>
      <c r="F111" s="10"/>
      <c r="G111" s="10"/>
      <c r="H111" s="10"/>
      <c r="I111" s="10"/>
      <c r="J111" s="10"/>
      <c r="K111" s="10"/>
      <c r="L111" s="10"/>
      <c r="M111" s="10"/>
      <c r="N111" s="10"/>
      <c r="O111" s="62"/>
      <c r="P111" s="10"/>
      <c r="Q111" s="13"/>
      <c r="U111" s="13"/>
      <c r="V111" s="13"/>
      <c r="W111" s="13"/>
      <c r="AB111" s="246"/>
      <c r="AC111" s="246"/>
      <c r="AD111" s="246"/>
      <c r="AE111" s="1237"/>
      <c r="AF111" s="1237"/>
      <c r="AG111" s="246"/>
      <c r="AH111" s="246"/>
      <c r="AI111" s="246"/>
      <c r="AJ111" s="246"/>
      <c r="AK111" s="246"/>
      <c r="AL111" s="246"/>
      <c r="AM111" s="246"/>
      <c r="AN111" s="1417"/>
      <c r="AO111" s="441"/>
      <c r="AP111" s="1377"/>
      <c r="AQ111" s="1377"/>
      <c r="AR111" s="1377"/>
      <c r="AS111" s="1377"/>
      <c r="AT111" s="1377"/>
      <c r="AU111" s="1377"/>
    </row>
    <row r="112" spans="1:47" s="238" customFormat="1">
      <c r="A112" s="57"/>
      <c r="B112" s="463"/>
      <c r="C112" s="10"/>
      <c r="D112" s="10"/>
      <c r="E112" s="10"/>
      <c r="F112" s="10"/>
      <c r="G112" s="10"/>
      <c r="H112" s="10"/>
      <c r="I112" s="10"/>
      <c r="J112" s="10"/>
      <c r="K112" s="10"/>
      <c r="L112" s="10"/>
      <c r="M112" s="10"/>
      <c r="N112" s="10"/>
      <c r="O112" s="62"/>
      <c r="P112" s="10"/>
      <c r="Q112" s="13"/>
      <c r="U112" s="13"/>
      <c r="V112" s="13"/>
      <c r="W112" s="13"/>
      <c r="AB112" s="246"/>
      <c r="AC112" s="246"/>
      <c r="AD112" s="246"/>
      <c r="AE112" s="1237"/>
      <c r="AF112" s="1237"/>
      <c r="AG112" s="246"/>
      <c r="AH112" s="246"/>
      <c r="AI112" s="246"/>
      <c r="AJ112" s="246"/>
      <c r="AK112" s="246"/>
      <c r="AL112" s="246"/>
      <c r="AM112" s="246"/>
      <c r="AN112" s="1417"/>
      <c r="AO112" s="441"/>
      <c r="AP112" s="1377"/>
      <c r="AQ112" s="1377"/>
      <c r="AR112" s="1377"/>
      <c r="AS112" s="1377"/>
      <c r="AT112" s="1377"/>
      <c r="AU112" s="1377"/>
    </row>
    <row r="113" spans="1:47" s="238" customFormat="1">
      <c r="A113" s="57"/>
      <c r="B113" s="463"/>
      <c r="C113" s="10"/>
      <c r="D113" s="10"/>
      <c r="E113" s="10"/>
      <c r="F113" s="10"/>
      <c r="G113" s="10"/>
      <c r="H113" s="10"/>
      <c r="I113" s="10"/>
      <c r="J113" s="10"/>
      <c r="K113" s="10"/>
      <c r="L113" s="10"/>
      <c r="M113" s="10"/>
      <c r="N113" s="10"/>
      <c r="O113" s="62"/>
      <c r="P113" s="10"/>
      <c r="Q113" s="13"/>
      <c r="U113" s="13"/>
      <c r="V113" s="13"/>
      <c r="W113" s="13"/>
      <c r="AB113" s="246"/>
      <c r="AC113" s="246"/>
      <c r="AD113" s="246"/>
      <c r="AE113" s="1237"/>
      <c r="AF113" s="1237"/>
      <c r="AG113" s="246"/>
      <c r="AH113" s="246"/>
      <c r="AI113" s="246"/>
      <c r="AJ113" s="246"/>
      <c r="AK113" s="246"/>
      <c r="AL113" s="246"/>
      <c r="AM113" s="246"/>
      <c r="AN113" s="1417"/>
      <c r="AO113" s="441"/>
      <c r="AP113" s="1377"/>
      <c r="AQ113" s="1377"/>
      <c r="AR113" s="1377"/>
      <c r="AS113" s="1377"/>
      <c r="AT113" s="1377"/>
      <c r="AU113" s="1377"/>
    </row>
    <row r="114" spans="1:47" s="238" customFormat="1">
      <c r="A114" s="57"/>
      <c r="B114" s="463"/>
      <c r="C114" s="10"/>
      <c r="D114" s="10"/>
      <c r="E114" s="10"/>
      <c r="F114" s="10"/>
      <c r="G114" s="10"/>
      <c r="H114" s="10"/>
      <c r="I114" s="10"/>
      <c r="J114" s="10"/>
      <c r="K114" s="10"/>
      <c r="L114" s="10"/>
      <c r="M114" s="10"/>
      <c r="N114" s="10"/>
      <c r="O114" s="62"/>
      <c r="P114" s="10"/>
      <c r="Q114" s="13"/>
      <c r="U114" s="13"/>
      <c r="V114" s="13"/>
      <c r="W114" s="13"/>
      <c r="AB114" s="246"/>
      <c r="AC114" s="246"/>
      <c r="AD114" s="246"/>
      <c r="AE114" s="1237"/>
      <c r="AF114" s="1237"/>
      <c r="AG114" s="246"/>
      <c r="AH114" s="246"/>
      <c r="AI114" s="246"/>
      <c r="AJ114" s="246"/>
      <c r="AK114" s="246"/>
      <c r="AL114" s="246"/>
      <c r="AM114" s="246"/>
      <c r="AN114" s="1417"/>
      <c r="AO114" s="441"/>
      <c r="AP114" s="1377"/>
      <c r="AQ114" s="1377"/>
      <c r="AR114" s="1377"/>
      <c r="AS114" s="1377"/>
      <c r="AT114" s="1377"/>
      <c r="AU114" s="1377"/>
    </row>
    <row r="115" spans="1:47" s="238" customFormat="1">
      <c r="A115" s="57"/>
      <c r="B115" s="463"/>
      <c r="C115" s="10"/>
      <c r="D115" s="10"/>
      <c r="E115" s="10"/>
      <c r="F115" s="10"/>
      <c r="G115" s="10"/>
      <c r="H115" s="10"/>
      <c r="I115" s="10"/>
      <c r="J115" s="10"/>
      <c r="K115" s="10"/>
      <c r="L115" s="10"/>
      <c r="M115" s="10"/>
      <c r="N115" s="10"/>
      <c r="O115" s="62"/>
      <c r="P115" s="10"/>
      <c r="Q115" s="13"/>
      <c r="U115" s="13"/>
      <c r="V115" s="13"/>
      <c r="W115" s="13"/>
      <c r="AB115" s="246"/>
      <c r="AC115" s="246"/>
      <c r="AD115" s="246"/>
      <c r="AE115" s="1237"/>
      <c r="AF115" s="1237"/>
      <c r="AG115" s="246"/>
      <c r="AH115" s="246"/>
      <c r="AI115" s="246"/>
      <c r="AJ115" s="246"/>
      <c r="AK115" s="246"/>
      <c r="AL115" s="246"/>
      <c r="AM115" s="246"/>
      <c r="AN115" s="1417"/>
      <c r="AO115" s="441"/>
      <c r="AP115" s="1377"/>
      <c r="AQ115" s="1377"/>
      <c r="AR115" s="1377"/>
      <c r="AS115" s="1377"/>
      <c r="AT115" s="1377"/>
      <c r="AU115" s="1377"/>
    </row>
    <row r="116" spans="1:47" s="238" customFormat="1">
      <c r="A116" s="57"/>
      <c r="B116" s="463"/>
      <c r="C116" s="10"/>
      <c r="D116" s="10"/>
      <c r="E116" s="10"/>
      <c r="F116" s="10"/>
      <c r="G116" s="10"/>
      <c r="H116" s="10"/>
      <c r="I116" s="10"/>
      <c r="J116" s="10"/>
      <c r="K116" s="10"/>
      <c r="L116" s="10"/>
      <c r="M116" s="10"/>
      <c r="N116" s="10"/>
      <c r="O116" s="62"/>
      <c r="P116" s="10"/>
      <c r="Q116" s="13"/>
      <c r="U116" s="13"/>
      <c r="V116" s="13"/>
      <c r="W116" s="13"/>
      <c r="AB116" s="246"/>
      <c r="AC116" s="246"/>
      <c r="AD116" s="246"/>
      <c r="AE116" s="1237"/>
      <c r="AF116" s="1237"/>
      <c r="AG116" s="246"/>
      <c r="AH116" s="246"/>
      <c r="AI116" s="246"/>
      <c r="AJ116" s="246"/>
      <c r="AK116" s="246"/>
      <c r="AL116" s="246"/>
      <c r="AM116" s="246"/>
      <c r="AN116" s="1417"/>
      <c r="AO116" s="441"/>
      <c r="AP116" s="1377"/>
      <c r="AQ116" s="1377"/>
      <c r="AR116" s="1377"/>
      <c r="AS116" s="1377"/>
      <c r="AT116" s="1377"/>
      <c r="AU116" s="1377"/>
    </row>
    <row r="117" spans="1:47" s="238" customFormat="1">
      <c r="A117" s="57"/>
      <c r="B117" s="463"/>
      <c r="C117" s="10"/>
      <c r="D117" s="10"/>
      <c r="E117" s="10"/>
      <c r="F117" s="10"/>
      <c r="G117" s="10"/>
      <c r="H117" s="10"/>
      <c r="I117" s="10"/>
      <c r="J117" s="10"/>
      <c r="K117" s="10"/>
      <c r="L117" s="10"/>
      <c r="M117" s="10"/>
      <c r="N117" s="10"/>
      <c r="O117" s="62"/>
      <c r="P117" s="10"/>
      <c r="Q117" s="13"/>
      <c r="U117" s="13"/>
      <c r="V117" s="13"/>
      <c r="W117" s="13"/>
      <c r="AB117" s="246"/>
      <c r="AC117" s="246"/>
      <c r="AD117" s="246"/>
      <c r="AE117" s="1237"/>
      <c r="AF117" s="1237"/>
      <c r="AG117" s="246"/>
      <c r="AH117" s="246"/>
      <c r="AI117" s="246"/>
      <c r="AJ117" s="246"/>
      <c r="AK117" s="246"/>
      <c r="AL117" s="246"/>
      <c r="AM117" s="246"/>
      <c r="AN117" s="1417"/>
      <c r="AO117" s="441"/>
      <c r="AP117" s="1377"/>
      <c r="AQ117" s="1377"/>
      <c r="AR117" s="1377"/>
      <c r="AS117" s="1377"/>
      <c r="AT117" s="1377"/>
      <c r="AU117" s="1377"/>
    </row>
    <row r="118" spans="1:47" s="238" customFormat="1">
      <c r="A118" s="57"/>
      <c r="B118" s="463"/>
      <c r="C118" s="10"/>
      <c r="D118" s="10"/>
      <c r="E118" s="10"/>
      <c r="F118" s="10"/>
      <c r="G118" s="10"/>
      <c r="H118" s="10"/>
      <c r="I118" s="10"/>
      <c r="J118" s="10"/>
      <c r="K118" s="10"/>
      <c r="L118" s="10"/>
      <c r="M118" s="10"/>
      <c r="N118" s="10"/>
      <c r="O118" s="62"/>
      <c r="P118" s="10"/>
      <c r="Q118" s="13"/>
      <c r="U118" s="13"/>
      <c r="V118" s="13"/>
      <c r="W118" s="13"/>
      <c r="AB118" s="246"/>
      <c r="AC118" s="246"/>
      <c r="AD118" s="246"/>
      <c r="AE118" s="1237"/>
      <c r="AF118" s="1237"/>
      <c r="AG118" s="246"/>
      <c r="AH118" s="246"/>
      <c r="AI118" s="246"/>
      <c r="AJ118" s="246"/>
      <c r="AK118" s="246"/>
      <c r="AL118" s="246"/>
      <c r="AM118" s="246"/>
      <c r="AN118" s="1417"/>
      <c r="AO118" s="441"/>
      <c r="AP118" s="1377"/>
      <c r="AQ118" s="1377"/>
      <c r="AR118" s="1377"/>
      <c r="AS118" s="1377"/>
      <c r="AT118" s="1377"/>
      <c r="AU118" s="1377"/>
    </row>
    <row r="119" spans="1:47" s="238" customFormat="1">
      <c r="A119" s="57"/>
      <c r="B119" s="463"/>
      <c r="C119" s="10"/>
      <c r="D119" s="10"/>
      <c r="E119" s="10"/>
      <c r="F119" s="10"/>
      <c r="G119" s="10"/>
      <c r="H119" s="10"/>
      <c r="I119" s="10"/>
      <c r="J119" s="10"/>
      <c r="K119" s="10"/>
      <c r="L119" s="10"/>
      <c r="M119" s="10"/>
      <c r="N119" s="10"/>
      <c r="O119" s="62"/>
      <c r="P119" s="10"/>
      <c r="Q119" s="13"/>
      <c r="U119" s="13"/>
      <c r="V119" s="13"/>
      <c r="W119" s="13"/>
      <c r="AB119" s="246"/>
      <c r="AC119" s="246"/>
      <c r="AD119" s="246"/>
      <c r="AE119" s="1237"/>
      <c r="AF119" s="1237"/>
      <c r="AG119" s="246"/>
      <c r="AH119" s="246"/>
      <c r="AI119" s="246"/>
      <c r="AJ119" s="246"/>
      <c r="AK119" s="246"/>
      <c r="AL119" s="246"/>
      <c r="AM119" s="246"/>
      <c r="AN119" s="1417"/>
      <c r="AO119" s="441"/>
      <c r="AP119" s="1377"/>
      <c r="AQ119" s="1377"/>
      <c r="AR119" s="1377"/>
      <c r="AS119" s="1377"/>
      <c r="AT119" s="1377"/>
      <c r="AU119" s="1377"/>
    </row>
    <row r="120" spans="1:47" s="238" customFormat="1">
      <c r="A120" s="57"/>
      <c r="B120" s="463"/>
      <c r="C120" s="10"/>
      <c r="D120" s="10"/>
      <c r="E120" s="10"/>
      <c r="F120" s="10"/>
      <c r="G120" s="10"/>
      <c r="H120" s="10"/>
      <c r="I120" s="10"/>
      <c r="J120" s="10"/>
      <c r="K120" s="10"/>
      <c r="L120" s="10"/>
      <c r="M120" s="10"/>
      <c r="N120" s="10"/>
      <c r="O120" s="62"/>
      <c r="P120" s="10"/>
      <c r="Q120" s="13"/>
      <c r="U120" s="13"/>
      <c r="V120" s="13"/>
      <c r="W120" s="13"/>
      <c r="AB120" s="246"/>
      <c r="AC120" s="246"/>
      <c r="AD120" s="246"/>
      <c r="AE120" s="1237"/>
      <c r="AF120" s="1237"/>
      <c r="AG120" s="246"/>
      <c r="AH120" s="246"/>
      <c r="AI120" s="246"/>
      <c r="AJ120" s="246"/>
      <c r="AK120" s="246"/>
      <c r="AL120" s="246"/>
      <c r="AM120" s="246"/>
      <c r="AN120" s="1417"/>
      <c r="AO120" s="441"/>
      <c r="AP120" s="1377"/>
      <c r="AQ120" s="1377"/>
      <c r="AR120" s="1377"/>
      <c r="AS120" s="1377"/>
      <c r="AT120" s="1377"/>
      <c r="AU120" s="1377"/>
    </row>
    <row r="121" spans="1:47" s="238" customFormat="1">
      <c r="A121" s="57"/>
      <c r="B121" s="463"/>
      <c r="C121" s="10"/>
      <c r="D121" s="10"/>
      <c r="E121" s="10"/>
      <c r="F121" s="10"/>
      <c r="G121" s="10"/>
      <c r="H121" s="10"/>
      <c r="I121" s="10"/>
      <c r="J121" s="10"/>
      <c r="K121" s="10"/>
      <c r="L121" s="10"/>
      <c r="M121" s="10"/>
      <c r="N121" s="10"/>
      <c r="O121" s="62"/>
      <c r="P121" s="10"/>
      <c r="Q121" s="13"/>
      <c r="U121" s="13"/>
      <c r="V121" s="13"/>
      <c r="W121" s="13"/>
      <c r="AB121" s="246"/>
      <c r="AC121" s="246"/>
      <c r="AD121" s="246"/>
      <c r="AE121" s="1237"/>
      <c r="AF121" s="1237"/>
      <c r="AG121" s="246"/>
      <c r="AH121" s="246"/>
      <c r="AI121" s="246"/>
      <c r="AJ121" s="246"/>
      <c r="AK121" s="246"/>
      <c r="AL121" s="246"/>
      <c r="AM121" s="246"/>
      <c r="AN121" s="1417"/>
      <c r="AO121" s="441"/>
      <c r="AP121" s="1377"/>
      <c r="AQ121" s="1377"/>
      <c r="AR121" s="1377"/>
      <c r="AS121" s="1377"/>
      <c r="AT121" s="1377"/>
      <c r="AU121" s="1377"/>
    </row>
    <row r="122" spans="1:47" s="238" customFormat="1">
      <c r="A122" s="57"/>
      <c r="B122" s="463"/>
      <c r="C122" s="10"/>
      <c r="D122" s="10"/>
      <c r="E122" s="10"/>
      <c r="F122" s="10"/>
      <c r="G122" s="10"/>
      <c r="H122" s="10"/>
      <c r="I122" s="10"/>
      <c r="J122" s="10"/>
      <c r="K122" s="10"/>
      <c r="L122" s="10"/>
      <c r="M122" s="10"/>
      <c r="N122" s="10"/>
      <c r="O122" s="62"/>
      <c r="P122" s="10"/>
      <c r="Q122" s="13"/>
      <c r="U122" s="13"/>
      <c r="V122" s="13"/>
      <c r="W122" s="13"/>
      <c r="AB122" s="246"/>
      <c r="AC122" s="246"/>
      <c r="AD122" s="246"/>
      <c r="AE122" s="1237"/>
      <c r="AF122" s="1237"/>
      <c r="AG122" s="246"/>
      <c r="AH122" s="246"/>
      <c r="AI122" s="246"/>
      <c r="AJ122" s="246"/>
      <c r="AK122" s="246"/>
      <c r="AL122" s="246"/>
      <c r="AM122" s="246"/>
      <c r="AN122" s="1417"/>
      <c r="AO122" s="441"/>
      <c r="AP122" s="1377"/>
      <c r="AQ122" s="1377"/>
      <c r="AR122" s="1377"/>
      <c r="AS122" s="1377"/>
      <c r="AT122" s="1377"/>
      <c r="AU122" s="1377"/>
    </row>
    <row r="123" spans="1:47" s="238" customFormat="1">
      <c r="A123" s="57"/>
      <c r="B123" s="463"/>
      <c r="C123" s="10"/>
      <c r="D123" s="10"/>
      <c r="E123" s="10"/>
      <c r="F123" s="10"/>
      <c r="G123" s="10"/>
      <c r="H123" s="10"/>
      <c r="I123" s="10"/>
      <c r="J123" s="10"/>
      <c r="K123" s="10"/>
      <c r="L123" s="10"/>
      <c r="M123" s="10"/>
      <c r="N123" s="10"/>
      <c r="O123" s="62"/>
      <c r="P123" s="10"/>
      <c r="Q123" s="13"/>
      <c r="U123" s="13"/>
      <c r="V123" s="13"/>
      <c r="W123" s="13"/>
      <c r="AB123" s="246"/>
      <c r="AC123" s="246"/>
      <c r="AD123" s="246"/>
      <c r="AE123" s="1237"/>
      <c r="AF123" s="1237"/>
      <c r="AG123" s="246"/>
      <c r="AH123" s="246"/>
      <c r="AI123" s="246"/>
      <c r="AJ123" s="246"/>
      <c r="AK123" s="246"/>
      <c r="AL123" s="246"/>
      <c r="AM123" s="246"/>
      <c r="AN123" s="1417"/>
      <c r="AO123" s="441"/>
      <c r="AP123" s="1377"/>
      <c r="AQ123" s="1377"/>
      <c r="AR123" s="1377"/>
      <c r="AS123" s="1377"/>
      <c r="AT123" s="1377"/>
      <c r="AU123" s="1377"/>
    </row>
    <row r="124" spans="1:47" s="238" customFormat="1">
      <c r="A124" s="57"/>
      <c r="B124" s="463"/>
      <c r="C124" s="10"/>
      <c r="D124" s="10"/>
      <c r="E124" s="10"/>
      <c r="F124" s="10"/>
      <c r="G124" s="10"/>
      <c r="H124" s="10"/>
      <c r="I124" s="10"/>
      <c r="J124" s="10"/>
      <c r="K124" s="10"/>
      <c r="L124" s="10"/>
      <c r="M124" s="10"/>
      <c r="N124" s="10"/>
      <c r="O124" s="62"/>
      <c r="P124" s="10"/>
      <c r="Q124" s="13"/>
      <c r="U124" s="13"/>
      <c r="V124" s="13"/>
      <c r="W124" s="13"/>
      <c r="AB124" s="246"/>
      <c r="AC124" s="246"/>
      <c r="AD124" s="246"/>
      <c r="AE124" s="1237"/>
      <c r="AF124" s="1237"/>
      <c r="AG124" s="246"/>
      <c r="AH124" s="246"/>
      <c r="AI124" s="246"/>
      <c r="AJ124" s="246"/>
      <c r="AK124" s="246"/>
      <c r="AL124" s="246"/>
      <c r="AM124" s="246"/>
      <c r="AN124" s="1417"/>
      <c r="AO124" s="441"/>
      <c r="AP124" s="1377"/>
      <c r="AQ124" s="1377"/>
      <c r="AR124" s="1377"/>
      <c r="AS124" s="1377"/>
      <c r="AT124" s="1377"/>
      <c r="AU124" s="1377"/>
    </row>
    <row r="125" spans="1:47" s="238" customFormat="1">
      <c r="A125" s="57"/>
      <c r="B125" s="463"/>
      <c r="C125" s="10"/>
      <c r="D125" s="10"/>
      <c r="E125" s="10"/>
      <c r="F125" s="10"/>
      <c r="G125" s="10"/>
      <c r="H125" s="10"/>
      <c r="I125" s="10"/>
      <c r="J125" s="10"/>
      <c r="K125" s="10"/>
      <c r="L125" s="10"/>
      <c r="M125" s="10"/>
      <c r="N125" s="10"/>
      <c r="O125" s="62"/>
      <c r="P125" s="10"/>
      <c r="Q125" s="13"/>
      <c r="U125" s="13"/>
      <c r="V125" s="13"/>
      <c r="W125" s="13"/>
      <c r="AB125" s="246"/>
      <c r="AC125" s="246"/>
      <c r="AD125" s="246"/>
      <c r="AE125" s="1237"/>
      <c r="AF125" s="1237"/>
      <c r="AG125" s="246"/>
      <c r="AH125" s="246"/>
      <c r="AI125" s="246"/>
      <c r="AJ125" s="246"/>
      <c r="AK125" s="246"/>
      <c r="AL125" s="246"/>
      <c r="AM125" s="246"/>
      <c r="AN125" s="1417"/>
      <c r="AO125" s="441"/>
      <c r="AP125" s="1377"/>
      <c r="AQ125" s="1377"/>
      <c r="AR125" s="1377"/>
      <c r="AS125" s="1377"/>
      <c r="AT125" s="1377"/>
      <c r="AU125" s="1377"/>
    </row>
    <row r="126" spans="1:47" s="238" customFormat="1">
      <c r="A126" s="57"/>
      <c r="B126" s="463"/>
      <c r="C126" s="10"/>
      <c r="D126" s="10"/>
      <c r="E126" s="10"/>
      <c r="F126" s="10"/>
      <c r="G126" s="10"/>
      <c r="H126" s="10"/>
      <c r="I126" s="10"/>
      <c r="J126" s="10"/>
      <c r="K126" s="10"/>
      <c r="L126" s="10"/>
      <c r="M126" s="10"/>
      <c r="N126" s="10"/>
      <c r="O126" s="62"/>
      <c r="P126" s="10"/>
      <c r="Q126" s="13"/>
      <c r="U126" s="13"/>
      <c r="V126" s="13"/>
      <c r="W126" s="13"/>
      <c r="AB126" s="246"/>
      <c r="AC126" s="246"/>
      <c r="AD126" s="246"/>
      <c r="AE126" s="1237"/>
      <c r="AF126" s="1237"/>
      <c r="AG126" s="246"/>
      <c r="AH126" s="246"/>
      <c r="AI126" s="246"/>
      <c r="AJ126" s="246"/>
      <c r="AK126" s="246"/>
      <c r="AL126" s="246"/>
      <c r="AM126" s="246"/>
      <c r="AN126" s="1417"/>
      <c r="AO126" s="441"/>
      <c r="AP126" s="1377"/>
      <c r="AQ126" s="1377"/>
      <c r="AR126" s="1377"/>
      <c r="AS126" s="1377"/>
      <c r="AT126" s="1377"/>
      <c r="AU126" s="1377"/>
    </row>
    <row r="127" spans="1:47" s="238" customFormat="1">
      <c r="A127" s="57"/>
      <c r="B127" s="463"/>
      <c r="C127" s="10"/>
      <c r="D127" s="10"/>
      <c r="E127" s="10"/>
      <c r="F127" s="10"/>
      <c r="G127" s="10"/>
      <c r="H127" s="10"/>
      <c r="I127" s="10"/>
      <c r="J127" s="10"/>
      <c r="K127" s="10"/>
      <c r="L127" s="10"/>
      <c r="M127" s="10"/>
      <c r="N127" s="10"/>
      <c r="O127" s="62"/>
      <c r="P127" s="10"/>
      <c r="Q127" s="13"/>
      <c r="U127" s="13"/>
      <c r="V127" s="13"/>
      <c r="W127" s="13"/>
      <c r="AB127" s="246"/>
      <c r="AC127" s="246"/>
      <c r="AD127" s="246"/>
      <c r="AE127" s="1237"/>
      <c r="AF127" s="1237"/>
      <c r="AG127" s="246"/>
      <c r="AH127" s="246"/>
      <c r="AI127" s="246"/>
      <c r="AJ127" s="246"/>
      <c r="AK127" s="246"/>
      <c r="AL127" s="246"/>
      <c r="AM127" s="246"/>
      <c r="AN127" s="1417"/>
      <c r="AO127" s="441"/>
      <c r="AP127" s="1377"/>
      <c r="AQ127" s="1377"/>
      <c r="AR127" s="1377"/>
      <c r="AS127" s="1377"/>
      <c r="AT127" s="1377"/>
      <c r="AU127" s="1377"/>
    </row>
    <row r="128" spans="1:47" s="238" customFormat="1">
      <c r="A128" s="57"/>
      <c r="B128" s="463"/>
      <c r="C128" s="10"/>
      <c r="D128" s="10"/>
      <c r="E128" s="10"/>
      <c r="F128" s="10"/>
      <c r="G128" s="10"/>
      <c r="H128" s="10"/>
      <c r="I128" s="10"/>
      <c r="J128" s="10"/>
      <c r="K128" s="10"/>
      <c r="L128" s="10"/>
      <c r="M128" s="10"/>
      <c r="N128" s="10"/>
      <c r="O128" s="62"/>
      <c r="P128" s="10"/>
      <c r="Q128" s="13"/>
      <c r="U128" s="13"/>
      <c r="V128" s="13"/>
      <c r="W128" s="13"/>
      <c r="AB128" s="246"/>
      <c r="AC128" s="246"/>
      <c r="AD128" s="246"/>
      <c r="AE128" s="1237"/>
      <c r="AF128" s="1237"/>
      <c r="AG128" s="246"/>
      <c r="AH128" s="246"/>
      <c r="AI128" s="246"/>
      <c r="AJ128" s="246"/>
      <c r="AK128" s="246"/>
      <c r="AL128" s="246"/>
      <c r="AM128" s="246"/>
      <c r="AN128" s="1417"/>
      <c r="AO128" s="441"/>
      <c r="AP128" s="1377"/>
      <c r="AQ128" s="1377"/>
      <c r="AR128" s="1377"/>
      <c r="AS128" s="1377"/>
      <c r="AT128" s="1377"/>
      <c r="AU128" s="1377"/>
    </row>
    <row r="129" spans="1:47" s="238" customFormat="1">
      <c r="A129" s="57"/>
      <c r="B129" s="463"/>
      <c r="C129" s="10"/>
      <c r="D129" s="10"/>
      <c r="E129" s="10"/>
      <c r="F129" s="10"/>
      <c r="G129" s="10"/>
      <c r="H129" s="10"/>
      <c r="I129" s="10"/>
      <c r="J129" s="10"/>
      <c r="K129" s="10"/>
      <c r="L129" s="10"/>
      <c r="M129" s="10"/>
      <c r="N129" s="10"/>
      <c r="O129" s="62"/>
      <c r="P129" s="10"/>
      <c r="Q129" s="13"/>
      <c r="U129" s="13"/>
      <c r="V129" s="13"/>
      <c r="W129" s="13"/>
      <c r="AB129" s="246"/>
      <c r="AC129" s="246"/>
      <c r="AD129" s="246"/>
      <c r="AE129" s="1237"/>
      <c r="AF129" s="1237"/>
      <c r="AG129" s="246"/>
      <c r="AH129" s="246"/>
      <c r="AI129" s="246"/>
      <c r="AJ129" s="246"/>
      <c r="AK129" s="246"/>
      <c r="AL129" s="246"/>
      <c r="AM129" s="246"/>
      <c r="AN129" s="1417"/>
      <c r="AO129" s="441"/>
      <c r="AP129" s="1377"/>
      <c r="AQ129" s="1377"/>
      <c r="AR129" s="1377"/>
      <c r="AS129" s="1377"/>
      <c r="AT129" s="1377"/>
      <c r="AU129" s="1377"/>
    </row>
    <row r="130" spans="1:47" s="238" customFormat="1">
      <c r="A130" s="57"/>
      <c r="B130" s="463"/>
      <c r="C130" s="10"/>
      <c r="D130" s="10"/>
      <c r="E130" s="10"/>
      <c r="F130" s="10"/>
      <c r="G130" s="10"/>
      <c r="H130" s="10"/>
      <c r="I130" s="10"/>
      <c r="J130" s="10"/>
      <c r="K130" s="10"/>
      <c r="L130" s="10"/>
      <c r="M130" s="10"/>
      <c r="N130" s="10"/>
      <c r="O130" s="62"/>
      <c r="P130" s="10"/>
      <c r="Q130" s="13"/>
      <c r="U130" s="13"/>
      <c r="V130" s="13"/>
      <c r="W130" s="13"/>
      <c r="AB130" s="246"/>
      <c r="AC130" s="246"/>
      <c r="AD130" s="246"/>
      <c r="AE130" s="1237"/>
      <c r="AF130" s="1237"/>
      <c r="AG130" s="246"/>
      <c r="AH130" s="246"/>
      <c r="AI130" s="246"/>
      <c r="AJ130" s="246"/>
      <c r="AK130" s="246"/>
      <c r="AL130" s="246"/>
      <c r="AM130" s="246"/>
      <c r="AN130" s="1417"/>
      <c r="AO130" s="441"/>
      <c r="AP130" s="1377"/>
      <c r="AQ130" s="1377"/>
      <c r="AR130" s="1377"/>
      <c r="AS130" s="1377"/>
      <c r="AT130" s="1377"/>
      <c r="AU130" s="1377"/>
    </row>
    <row r="131" spans="1:47" s="238" customFormat="1">
      <c r="A131" s="57"/>
      <c r="B131" s="463"/>
      <c r="C131" s="10"/>
      <c r="D131" s="10"/>
      <c r="E131" s="10"/>
      <c r="F131" s="10"/>
      <c r="G131" s="10"/>
      <c r="H131" s="10"/>
      <c r="I131" s="10"/>
      <c r="J131" s="10"/>
      <c r="K131" s="10"/>
      <c r="L131" s="10"/>
      <c r="M131" s="10"/>
      <c r="N131" s="10"/>
      <c r="O131" s="62"/>
      <c r="P131" s="10"/>
      <c r="Q131" s="13"/>
      <c r="U131" s="13"/>
      <c r="V131" s="13"/>
      <c r="W131" s="13"/>
      <c r="AB131" s="246"/>
      <c r="AC131" s="246"/>
      <c r="AD131" s="246"/>
      <c r="AE131" s="1237"/>
      <c r="AF131" s="1237"/>
      <c r="AG131" s="246"/>
      <c r="AH131" s="246"/>
      <c r="AI131" s="246"/>
      <c r="AJ131" s="246"/>
      <c r="AK131" s="246"/>
      <c r="AL131" s="246"/>
      <c r="AM131" s="246"/>
      <c r="AN131" s="1417"/>
      <c r="AO131" s="441"/>
      <c r="AP131" s="1377"/>
      <c r="AQ131" s="1377"/>
      <c r="AR131" s="1377"/>
      <c r="AS131" s="1377"/>
      <c r="AT131" s="1377"/>
      <c r="AU131" s="1377"/>
    </row>
    <row r="132" spans="1:47" s="238" customFormat="1">
      <c r="A132" s="57"/>
      <c r="B132" s="463"/>
      <c r="C132" s="10"/>
      <c r="D132" s="10"/>
      <c r="E132" s="10"/>
      <c r="F132" s="10"/>
      <c r="G132" s="10"/>
      <c r="H132" s="10"/>
      <c r="I132" s="10"/>
      <c r="J132" s="10"/>
      <c r="K132" s="10"/>
      <c r="L132" s="10"/>
      <c r="M132" s="10"/>
      <c r="N132" s="10"/>
      <c r="O132" s="62"/>
      <c r="P132" s="10"/>
      <c r="Q132" s="13"/>
      <c r="U132" s="13"/>
      <c r="V132" s="13"/>
      <c r="W132" s="13"/>
      <c r="AB132" s="246"/>
      <c r="AC132" s="246"/>
      <c r="AD132" s="246"/>
      <c r="AE132" s="1237"/>
      <c r="AF132" s="1237"/>
      <c r="AG132" s="246"/>
      <c r="AH132" s="246"/>
      <c r="AI132" s="246"/>
      <c r="AJ132" s="246"/>
      <c r="AK132" s="246"/>
      <c r="AL132" s="246"/>
      <c r="AM132" s="246"/>
      <c r="AN132" s="1417"/>
      <c r="AO132" s="441"/>
      <c r="AP132" s="1377"/>
      <c r="AQ132" s="1377"/>
      <c r="AR132" s="1377"/>
      <c r="AS132" s="1377"/>
      <c r="AT132" s="1377"/>
      <c r="AU132" s="1377"/>
    </row>
    <row r="133" spans="1:47" s="238" customFormat="1">
      <c r="A133" s="57"/>
      <c r="B133" s="463"/>
      <c r="C133" s="10"/>
      <c r="D133" s="10"/>
      <c r="E133" s="10"/>
      <c r="F133" s="10"/>
      <c r="G133" s="10"/>
      <c r="H133" s="10"/>
      <c r="I133" s="10"/>
      <c r="J133" s="10"/>
      <c r="K133" s="10"/>
      <c r="L133" s="10"/>
      <c r="M133" s="10"/>
      <c r="N133" s="10"/>
      <c r="O133" s="62"/>
      <c r="P133" s="10"/>
      <c r="Q133" s="13"/>
      <c r="U133" s="13"/>
      <c r="V133" s="13"/>
      <c r="W133" s="13"/>
      <c r="AB133" s="246"/>
      <c r="AC133" s="246"/>
      <c r="AD133" s="246"/>
      <c r="AE133" s="1237"/>
      <c r="AF133" s="1237"/>
      <c r="AG133" s="246"/>
      <c r="AH133" s="246"/>
      <c r="AI133" s="246"/>
      <c r="AJ133" s="246"/>
      <c r="AK133" s="246"/>
      <c r="AL133" s="246"/>
      <c r="AM133" s="246"/>
      <c r="AN133" s="1417"/>
      <c r="AO133" s="441"/>
      <c r="AP133" s="1377"/>
      <c r="AQ133" s="1377"/>
      <c r="AR133" s="1377"/>
      <c r="AS133" s="1377"/>
      <c r="AT133" s="1377"/>
      <c r="AU133" s="1377"/>
    </row>
    <row r="134" spans="1:47" s="238" customFormat="1">
      <c r="A134" s="57"/>
      <c r="B134" s="463"/>
      <c r="C134" s="10"/>
      <c r="D134" s="10"/>
      <c r="E134" s="10"/>
      <c r="F134" s="10"/>
      <c r="G134" s="10"/>
      <c r="H134" s="10"/>
      <c r="I134" s="10"/>
      <c r="J134" s="10"/>
      <c r="K134" s="10"/>
      <c r="L134" s="10"/>
      <c r="M134" s="10"/>
      <c r="N134" s="10"/>
      <c r="O134" s="62"/>
      <c r="P134" s="10"/>
      <c r="Q134" s="13"/>
      <c r="U134" s="13"/>
      <c r="V134" s="13"/>
      <c r="W134" s="13"/>
      <c r="AB134" s="246"/>
      <c r="AC134" s="246"/>
      <c r="AD134" s="246"/>
      <c r="AE134" s="1237"/>
      <c r="AF134" s="1237"/>
      <c r="AG134" s="246"/>
      <c r="AH134" s="246"/>
      <c r="AI134" s="246"/>
      <c r="AJ134" s="246"/>
      <c r="AK134" s="246"/>
      <c r="AL134" s="246"/>
      <c r="AM134" s="246"/>
      <c r="AN134" s="1417"/>
      <c r="AO134" s="441"/>
      <c r="AP134" s="1377"/>
      <c r="AQ134" s="1377"/>
      <c r="AR134" s="1377"/>
      <c r="AS134" s="1377"/>
      <c r="AT134" s="1377"/>
      <c r="AU134" s="1377"/>
    </row>
    <row r="135" spans="1:47" s="238" customFormat="1">
      <c r="A135" s="57"/>
      <c r="B135" s="463"/>
      <c r="C135" s="10"/>
      <c r="D135" s="10"/>
      <c r="E135" s="10"/>
      <c r="F135" s="10"/>
      <c r="G135" s="10"/>
      <c r="H135" s="10"/>
      <c r="I135" s="10"/>
      <c r="J135" s="10"/>
      <c r="K135" s="10"/>
      <c r="L135" s="10"/>
      <c r="M135" s="10"/>
      <c r="N135" s="10"/>
      <c r="O135" s="62"/>
      <c r="P135" s="10"/>
      <c r="Q135" s="13"/>
      <c r="U135" s="13"/>
      <c r="V135" s="13"/>
      <c r="W135" s="13"/>
      <c r="AB135" s="246"/>
      <c r="AC135" s="246"/>
      <c r="AD135" s="246"/>
      <c r="AE135" s="1237"/>
      <c r="AF135" s="1237"/>
      <c r="AG135" s="246"/>
      <c r="AH135" s="246"/>
      <c r="AI135" s="246"/>
      <c r="AJ135" s="246"/>
      <c r="AK135" s="246"/>
      <c r="AL135" s="246"/>
      <c r="AM135" s="246"/>
      <c r="AN135" s="1417"/>
      <c r="AO135" s="441"/>
      <c r="AP135" s="1377"/>
      <c r="AQ135" s="1377"/>
      <c r="AR135" s="1377"/>
      <c r="AS135" s="1377"/>
      <c r="AT135" s="1377"/>
      <c r="AU135" s="1377"/>
    </row>
    <row r="136" spans="1:47" s="238" customFormat="1">
      <c r="A136" s="57"/>
      <c r="B136" s="463"/>
      <c r="C136" s="10"/>
      <c r="D136" s="10"/>
      <c r="E136" s="10"/>
      <c r="F136" s="10"/>
      <c r="G136" s="10"/>
      <c r="H136" s="10"/>
      <c r="I136" s="10"/>
      <c r="J136" s="10"/>
      <c r="K136" s="10"/>
      <c r="L136" s="10"/>
      <c r="M136" s="10"/>
      <c r="N136" s="10"/>
      <c r="O136" s="62"/>
      <c r="P136" s="10"/>
      <c r="Q136" s="13"/>
      <c r="U136" s="13"/>
      <c r="V136" s="13"/>
      <c r="W136" s="13"/>
      <c r="AB136" s="246"/>
      <c r="AC136" s="246"/>
      <c r="AD136" s="246"/>
      <c r="AE136" s="1237"/>
      <c r="AF136" s="1237"/>
      <c r="AG136" s="246"/>
      <c r="AH136" s="246"/>
      <c r="AI136" s="246"/>
      <c r="AJ136" s="246"/>
      <c r="AK136" s="246"/>
      <c r="AL136" s="246"/>
      <c r="AM136" s="246"/>
      <c r="AN136" s="1417"/>
      <c r="AO136" s="441"/>
      <c r="AP136" s="1377"/>
      <c r="AQ136" s="1377"/>
      <c r="AR136" s="1377"/>
      <c r="AS136" s="1377"/>
      <c r="AT136" s="1377"/>
      <c r="AU136" s="1377"/>
    </row>
    <row r="137" spans="1:47" s="238" customFormat="1">
      <c r="A137" s="57"/>
      <c r="B137" s="463"/>
      <c r="C137" s="10"/>
      <c r="D137" s="10"/>
      <c r="E137" s="10"/>
      <c r="F137" s="10"/>
      <c r="G137" s="10"/>
      <c r="H137" s="10"/>
      <c r="I137" s="10"/>
      <c r="J137" s="10"/>
      <c r="K137" s="10"/>
      <c r="L137" s="10"/>
      <c r="M137" s="10"/>
      <c r="N137" s="10"/>
      <c r="O137" s="62"/>
      <c r="P137" s="10"/>
      <c r="Q137" s="13"/>
      <c r="U137" s="13"/>
      <c r="V137" s="13"/>
      <c r="W137" s="13"/>
      <c r="AB137" s="246"/>
      <c r="AC137" s="246"/>
      <c r="AD137" s="246"/>
      <c r="AE137" s="1237"/>
      <c r="AF137" s="1237"/>
      <c r="AG137" s="246"/>
      <c r="AH137" s="246"/>
      <c r="AI137" s="246"/>
      <c r="AJ137" s="246"/>
      <c r="AK137" s="246"/>
      <c r="AL137" s="246"/>
      <c r="AM137" s="246"/>
      <c r="AN137" s="1417"/>
      <c r="AO137" s="441"/>
      <c r="AP137" s="1377"/>
      <c r="AQ137" s="1377"/>
      <c r="AR137" s="1377"/>
      <c r="AS137" s="1377"/>
      <c r="AT137" s="1377"/>
      <c r="AU137" s="1377"/>
    </row>
    <row r="138" spans="1:47" s="238" customFormat="1">
      <c r="A138" s="57"/>
      <c r="B138" s="463"/>
      <c r="C138" s="10"/>
      <c r="D138" s="10"/>
      <c r="E138" s="10"/>
      <c r="F138" s="10"/>
      <c r="G138" s="10"/>
      <c r="H138" s="10"/>
      <c r="I138" s="10"/>
      <c r="J138" s="10"/>
      <c r="K138" s="10"/>
      <c r="L138" s="10"/>
      <c r="M138" s="10"/>
      <c r="N138" s="10"/>
      <c r="O138" s="62"/>
      <c r="P138" s="10"/>
      <c r="Q138" s="13"/>
      <c r="U138" s="13"/>
      <c r="V138" s="13"/>
      <c r="W138" s="13"/>
      <c r="AB138" s="246"/>
      <c r="AC138" s="246"/>
      <c r="AD138" s="246"/>
      <c r="AE138" s="1237"/>
      <c r="AF138" s="1237"/>
      <c r="AG138" s="246"/>
      <c r="AH138" s="246"/>
      <c r="AI138" s="246"/>
      <c r="AJ138" s="246"/>
      <c r="AK138" s="246"/>
      <c r="AL138" s="246"/>
      <c r="AM138" s="246"/>
      <c r="AN138" s="1417"/>
      <c r="AO138" s="441"/>
      <c r="AP138" s="1377"/>
      <c r="AQ138" s="1377"/>
      <c r="AR138" s="1377"/>
      <c r="AS138" s="1377"/>
      <c r="AT138" s="1377"/>
      <c r="AU138" s="1377"/>
    </row>
    <row r="139" spans="1:47" s="238" customFormat="1">
      <c r="A139" s="57"/>
      <c r="B139" s="463"/>
      <c r="C139" s="10"/>
      <c r="D139" s="10"/>
      <c r="E139" s="10"/>
      <c r="F139" s="10"/>
      <c r="G139" s="10"/>
      <c r="H139" s="10"/>
      <c r="I139" s="10"/>
      <c r="J139" s="10"/>
      <c r="K139" s="10"/>
      <c r="L139" s="10"/>
      <c r="M139" s="10"/>
      <c r="N139" s="10"/>
      <c r="O139" s="62"/>
      <c r="P139" s="10"/>
      <c r="Q139" s="13"/>
      <c r="U139" s="13"/>
      <c r="V139" s="13"/>
      <c r="W139" s="13"/>
      <c r="AB139" s="246"/>
      <c r="AC139" s="246"/>
      <c r="AD139" s="246"/>
      <c r="AE139" s="1237"/>
      <c r="AF139" s="1237"/>
      <c r="AG139" s="246"/>
      <c r="AH139" s="246"/>
      <c r="AI139" s="246"/>
      <c r="AJ139" s="246"/>
      <c r="AK139" s="246"/>
      <c r="AL139" s="246"/>
      <c r="AM139" s="246"/>
      <c r="AN139" s="1417"/>
      <c r="AO139" s="441"/>
      <c r="AP139" s="1377"/>
      <c r="AQ139" s="1377"/>
      <c r="AR139" s="1377"/>
      <c r="AS139" s="1377"/>
      <c r="AT139" s="1377"/>
      <c r="AU139" s="1377"/>
    </row>
    <row r="140" spans="1:47" s="238" customFormat="1">
      <c r="A140" s="57"/>
      <c r="B140" s="463"/>
      <c r="C140" s="10"/>
      <c r="D140" s="10"/>
      <c r="E140" s="10"/>
      <c r="F140" s="10"/>
      <c r="G140" s="10"/>
      <c r="H140" s="10"/>
      <c r="I140" s="10"/>
      <c r="J140" s="10"/>
      <c r="K140" s="10"/>
      <c r="L140" s="10"/>
      <c r="M140" s="10"/>
      <c r="N140" s="10"/>
      <c r="O140" s="62"/>
      <c r="P140" s="10"/>
      <c r="Q140" s="13"/>
      <c r="U140" s="13"/>
      <c r="V140" s="13"/>
      <c r="W140" s="13"/>
      <c r="AB140" s="246"/>
      <c r="AC140" s="246"/>
      <c r="AD140" s="246"/>
      <c r="AE140" s="1237"/>
      <c r="AF140" s="1237"/>
      <c r="AG140" s="246"/>
      <c r="AH140" s="246"/>
      <c r="AI140" s="246"/>
      <c r="AJ140" s="246"/>
      <c r="AK140" s="246"/>
      <c r="AL140" s="246"/>
      <c r="AM140" s="246"/>
      <c r="AN140" s="1417"/>
      <c r="AO140" s="441"/>
      <c r="AP140" s="1377"/>
      <c r="AQ140" s="1377"/>
      <c r="AR140" s="1377"/>
      <c r="AS140" s="1377"/>
      <c r="AT140" s="1377"/>
      <c r="AU140" s="1377"/>
    </row>
    <row r="141" spans="1:47" s="238" customFormat="1">
      <c r="A141" s="57"/>
      <c r="B141" s="463"/>
      <c r="C141" s="10"/>
      <c r="D141" s="10"/>
      <c r="E141" s="10"/>
      <c r="F141" s="10"/>
      <c r="G141" s="10"/>
      <c r="H141" s="10"/>
      <c r="I141" s="10"/>
      <c r="J141" s="10"/>
      <c r="K141" s="10"/>
      <c r="L141" s="10"/>
      <c r="M141" s="10"/>
      <c r="N141" s="10"/>
      <c r="O141" s="62"/>
      <c r="P141" s="10"/>
      <c r="Q141" s="13"/>
      <c r="U141" s="13"/>
      <c r="V141" s="13"/>
      <c r="W141" s="13"/>
      <c r="AB141" s="246"/>
      <c r="AC141" s="246"/>
      <c r="AD141" s="246"/>
      <c r="AE141" s="1237"/>
      <c r="AF141" s="1237"/>
      <c r="AG141" s="246"/>
      <c r="AH141" s="246"/>
      <c r="AI141" s="246"/>
      <c r="AJ141" s="246"/>
      <c r="AK141" s="246"/>
      <c r="AL141" s="246"/>
      <c r="AM141" s="246"/>
      <c r="AN141" s="1417"/>
      <c r="AO141" s="441"/>
      <c r="AP141" s="1377"/>
      <c r="AQ141" s="1377"/>
      <c r="AR141" s="1377"/>
      <c r="AS141" s="1377"/>
      <c r="AT141" s="1377"/>
      <c r="AU141" s="1377"/>
    </row>
    <row r="142" spans="1:47" s="238" customFormat="1">
      <c r="A142" s="57"/>
      <c r="B142" s="463"/>
      <c r="C142" s="10"/>
      <c r="D142" s="10"/>
      <c r="E142" s="10"/>
      <c r="F142" s="10"/>
      <c r="G142" s="10"/>
      <c r="H142" s="10"/>
      <c r="I142" s="10"/>
      <c r="J142" s="10"/>
      <c r="K142" s="10"/>
      <c r="L142" s="10"/>
      <c r="M142" s="10"/>
      <c r="N142" s="10"/>
      <c r="O142" s="62"/>
      <c r="P142" s="10"/>
      <c r="Q142" s="13"/>
      <c r="U142" s="13"/>
      <c r="V142" s="13"/>
      <c r="W142" s="13"/>
      <c r="AB142" s="246"/>
      <c r="AC142" s="246"/>
      <c r="AD142" s="246"/>
      <c r="AE142" s="1237"/>
      <c r="AF142" s="1237"/>
      <c r="AG142" s="246"/>
      <c r="AH142" s="246"/>
      <c r="AI142" s="246"/>
      <c r="AJ142" s="246"/>
      <c r="AK142" s="246"/>
      <c r="AL142" s="246"/>
      <c r="AM142" s="246"/>
      <c r="AN142" s="1417"/>
      <c r="AO142" s="441"/>
      <c r="AP142" s="1377"/>
      <c r="AQ142" s="1377"/>
      <c r="AR142" s="1377"/>
      <c r="AS142" s="1377"/>
      <c r="AT142" s="1377"/>
      <c r="AU142" s="1377"/>
    </row>
    <row r="143" spans="1:47" s="238" customFormat="1">
      <c r="A143" s="57"/>
      <c r="B143" s="463"/>
      <c r="C143" s="10"/>
      <c r="D143" s="10"/>
      <c r="E143" s="10"/>
      <c r="F143" s="10"/>
      <c r="G143" s="10"/>
      <c r="H143" s="10"/>
      <c r="I143" s="10"/>
      <c r="J143" s="10"/>
      <c r="K143" s="10"/>
      <c r="L143" s="10"/>
      <c r="M143" s="10"/>
      <c r="N143" s="10"/>
      <c r="O143" s="62"/>
      <c r="P143" s="10"/>
      <c r="Q143" s="13"/>
      <c r="U143" s="13"/>
      <c r="V143" s="13"/>
      <c r="W143" s="13"/>
      <c r="AB143" s="246"/>
      <c r="AC143" s="246"/>
      <c r="AD143" s="246"/>
      <c r="AE143" s="1237"/>
      <c r="AF143" s="1237"/>
      <c r="AG143" s="246"/>
      <c r="AH143" s="246"/>
      <c r="AI143" s="246"/>
      <c r="AJ143" s="246"/>
      <c r="AK143" s="246"/>
      <c r="AL143" s="246"/>
      <c r="AM143" s="246"/>
      <c r="AN143" s="1417"/>
      <c r="AO143" s="441"/>
      <c r="AP143" s="1377"/>
      <c r="AQ143" s="1377"/>
      <c r="AR143" s="1377"/>
      <c r="AS143" s="1377"/>
      <c r="AT143" s="1377"/>
      <c r="AU143" s="1377"/>
    </row>
    <row r="144" spans="1:47" s="238" customFormat="1">
      <c r="A144" s="57"/>
      <c r="B144" s="463"/>
      <c r="C144" s="10"/>
      <c r="D144" s="10"/>
      <c r="E144" s="10"/>
      <c r="F144" s="10"/>
      <c r="G144" s="10"/>
      <c r="H144" s="10"/>
      <c r="I144" s="10"/>
      <c r="J144" s="10"/>
      <c r="K144" s="10"/>
      <c r="L144" s="10"/>
      <c r="M144" s="10"/>
      <c r="N144" s="10"/>
      <c r="O144" s="62"/>
      <c r="P144" s="10"/>
      <c r="Q144" s="13"/>
      <c r="U144" s="13"/>
      <c r="V144" s="13"/>
      <c r="W144" s="13"/>
      <c r="AB144" s="246"/>
      <c r="AC144" s="246"/>
      <c r="AD144" s="246"/>
      <c r="AE144" s="1237"/>
      <c r="AF144" s="1237"/>
      <c r="AG144" s="246"/>
      <c r="AH144" s="246"/>
      <c r="AI144" s="246"/>
      <c r="AJ144" s="246"/>
      <c r="AK144" s="246"/>
      <c r="AL144" s="246"/>
      <c r="AM144" s="246"/>
      <c r="AN144" s="1417"/>
      <c r="AO144" s="441"/>
      <c r="AP144" s="1377"/>
      <c r="AQ144" s="1377"/>
      <c r="AR144" s="1377"/>
      <c r="AS144" s="1377"/>
      <c r="AT144" s="1377"/>
      <c r="AU144" s="1377"/>
    </row>
    <row r="145" spans="1:47" s="238" customFormat="1">
      <c r="A145" s="57"/>
      <c r="B145" s="463"/>
      <c r="C145" s="10"/>
      <c r="D145" s="10"/>
      <c r="E145" s="10"/>
      <c r="F145" s="10"/>
      <c r="G145" s="10"/>
      <c r="H145" s="10"/>
      <c r="I145" s="10"/>
      <c r="J145" s="10"/>
      <c r="K145" s="10"/>
      <c r="L145" s="10"/>
      <c r="M145" s="10"/>
      <c r="N145" s="10"/>
      <c r="O145" s="62"/>
      <c r="P145" s="10"/>
      <c r="Q145" s="13"/>
      <c r="U145" s="13"/>
      <c r="V145" s="13"/>
      <c r="W145" s="13"/>
      <c r="AB145" s="246"/>
      <c r="AC145" s="246"/>
      <c r="AD145" s="246"/>
      <c r="AE145" s="1237"/>
      <c r="AF145" s="1237"/>
      <c r="AG145" s="246"/>
      <c r="AH145" s="246"/>
      <c r="AI145" s="246"/>
      <c r="AJ145" s="246"/>
      <c r="AK145" s="246"/>
      <c r="AL145" s="246"/>
      <c r="AM145" s="246"/>
      <c r="AN145" s="1417"/>
      <c r="AO145" s="441"/>
      <c r="AP145" s="1377"/>
      <c r="AQ145" s="1377"/>
      <c r="AR145" s="1377"/>
      <c r="AS145" s="1377"/>
      <c r="AT145" s="1377"/>
      <c r="AU145" s="1377"/>
    </row>
    <row r="146" spans="1:47" s="238" customFormat="1">
      <c r="A146" s="57"/>
      <c r="C146" s="10"/>
      <c r="D146" s="10"/>
      <c r="E146" s="10"/>
      <c r="F146" s="10"/>
      <c r="G146" s="10"/>
      <c r="H146" s="10"/>
      <c r="I146" s="10"/>
      <c r="J146" s="10"/>
      <c r="K146" s="10"/>
      <c r="L146" s="10"/>
      <c r="M146" s="10"/>
      <c r="N146" s="10"/>
      <c r="O146" s="62"/>
      <c r="P146" s="10"/>
      <c r="Q146" s="13"/>
      <c r="U146" s="13"/>
      <c r="V146" s="13"/>
      <c r="W146" s="13"/>
      <c r="AB146" s="246"/>
      <c r="AC146" s="246"/>
      <c r="AD146" s="246"/>
      <c r="AE146" s="1237"/>
      <c r="AF146" s="1237"/>
      <c r="AG146" s="246"/>
      <c r="AH146" s="246"/>
      <c r="AI146" s="246"/>
      <c r="AJ146" s="246"/>
      <c r="AK146" s="246"/>
      <c r="AL146" s="246"/>
      <c r="AM146" s="246"/>
      <c r="AN146" s="1417"/>
      <c r="AO146" s="441"/>
      <c r="AP146" s="1377"/>
      <c r="AQ146" s="1377"/>
      <c r="AR146" s="1377"/>
      <c r="AS146" s="1377"/>
      <c r="AT146" s="1377"/>
      <c r="AU146" s="1377"/>
    </row>
    <row r="147" spans="1:47" s="238" customFormat="1">
      <c r="A147" s="57"/>
      <c r="B147" s="463"/>
      <c r="C147" s="10"/>
      <c r="D147" s="10"/>
      <c r="E147" s="10"/>
      <c r="F147" s="10"/>
      <c r="G147" s="10"/>
      <c r="H147" s="10"/>
      <c r="I147" s="10"/>
      <c r="J147" s="10"/>
      <c r="K147" s="10"/>
      <c r="L147" s="10"/>
      <c r="M147" s="10"/>
      <c r="N147" s="10"/>
      <c r="O147" s="62"/>
      <c r="P147" s="10"/>
      <c r="Q147" s="13"/>
      <c r="U147" s="13"/>
      <c r="V147" s="13"/>
      <c r="W147" s="13"/>
      <c r="AB147" s="246"/>
      <c r="AC147" s="246"/>
      <c r="AD147" s="246"/>
      <c r="AE147" s="1237"/>
      <c r="AF147" s="1237"/>
      <c r="AG147" s="246"/>
      <c r="AH147" s="246"/>
      <c r="AI147" s="246"/>
      <c r="AJ147" s="246"/>
      <c r="AK147" s="246"/>
      <c r="AL147" s="246"/>
      <c r="AM147" s="246"/>
      <c r="AN147" s="1417"/>
      <c r="AO147" s="441"/>
      <c r="AP147" s="1377"/>
      <c r="AQ147" s="1377"/>
      <c r="AR147" s="1377"/>
      <c r="AS147" s="1377"/>
      <c r="AT147" s="1377"/>
      <c r="AU147" s="1377"/>
    </row>
    <row r="148" spans="1:47" s="238" customFormat="1">
      <c r="A148" s="57"/>
      <c r="B148" s="463"/>
      <c r="C148" s="10"/>
      <c r="D148" s="10"/>
      <c r="E148" s="10"/>
      <c r="F148" s="10"/>
      <c r="G148" s="10"/>
      <c r="H148" s="10"/>
      <c r="I148" s="10"/>
      <c r="J148" s="10"/>
      <c r="K148" s="10"/>
      <c r="L148" s="10"/>
      <c r="M148" s="10"/>
      <c r="N148" s="10"/>
      <c r="O148" s="62"/>
      <c r="P148" s="10"/>
      <c r="Q148" s="13"/>
      <c r="U148" s="13"/>
      <c r="V148" s="13"/>
      <c r="W148" s="13"/>
      <c r="AB148" s="246"/>
      <c r="AC148" s="246"/>
      <c r="AD148" s="246"/>
      <c r="AE148" s="1237"/>
      <c r="AF148" s="1237"/>
      <c r="AG148" s="246"/>
      <c r="AH148" s="246"/>
      <c r="AI148" s="246"/>
      <c r="AJ148" s="246"/>
      <c r="AK148" s="246"/>
      <c r="AL148" s="246"/>
      <c r="AM148" s="246"/>
      <c r="AN148" s="1417"/>
      <c r="AO148" s="441"/>
      <c r="AP148" s="1377"/>
      <c r="AQ148" s="1377"/>
      <c r="AR148" s="1377"/>
      <c r="AS148" s="1377"/>
      <c r="AT148" s="1377"/>
      <c r="AU148" s="1377"/>
    </row>
    <row r="149" spans="1:47" s="238" customFormat="1">
      <c r="A149" s="57"/>
      <c r="B149" s="463"/>
      <c r="C149" s="10"/>
      <c r="D149" s="10"/>
      <c r="E149" s="10"/>
      <c r="F149" s="10"/>
      <c r="G149" s="10"/>
      <c r="H149" s="10"/>
      <c r="I149" s="10"/>
      <c r="J149" s="10"/>
      <c r="K149" s="10"/>
      <c r="L149" s="10"/>
      <c r="M149" s="10"/>
      <c r="N149" s="10"/>
      <c r="O149" s="62"/>
      <c r="P149" s="10"/>
      <c r="Q149" s="13"/>
      <c r="U149" s="13"/>
      <c r="V149" s="13"/>
      <c r="W149" s="13"/>
      <c r="AB149" s="246"/>
      <c r="AC149" s="246"/>
      <c r="AD149" s="246"/>
      <c r="AE149" s="1237"/>
      <c r="AF149" s="1237"/>
      <c r="AG149" s="246"/>
      <c r="AH149" s="246"/>
      <c r="AI149" s="246"/>
      <c r="AJ149" s="246"/>
      <c r="AK149" s="246"/>
      <c r="AL149" s="246"/>
      <c r="AM149" s="246"/>
      <c r="AN149" s="1417"/>
      <c r="AO149" s="441"/>
      <c r="AP149" s="1377"/>
      <c r="AQ149" s="1377"/>
      <c r="AR149" s="1377"/>
      <c r="AS149" s="1377"/>
      <c r="AT149" s="1377"/>
      <c r="AU149" s="1377"/>
    </row>
    <row r="150" spans="1:47" s="238" customFormat="1">
      <c r="A150" s="57"/>
      <c r="B150" s="463"/>
      <c r="C150" s="10"/>
      <c r="D150" s="10"/>
      <c r="E150" s="10"/>
      <c r="F150" s="10"/>
      <c r="G150" s="10"/>
      <c r="H150" s="10"/>
      <c r="I150" s="10"/>
      <c r="J150" s="10"/>
      <c r="K150" s="10"/>
      <c r="L150" s="10"/>
      <c r="M150" s="10"/>
      <c r="N150" s="10"/>
      <c r="O150" s="62"/>
      <c r="P150" s="10"/>
      <c r="Q150" s="13"/>
      <c r="U150" s="13"/>
      <c r="V150" s="13"/>
      <c r="W150" s="13"/>
      <c r="AB150" s="246"/>
      <c r="AC150" s="246"/>
      <c r="AD150" s="246"/>
      <c r="AE150" s="1237"/>
      <c r="AF150" s="1237"/>
      <c r="AG150" s="246"/>
      <c r="AH150" s="246"/>
      <c r="AI150" s="246"/>
      <c r="AJ150" s="246"/>
      <c r="AK150" s="246"/>
      <c r="AL150" s="246"/>
      <c r="AM150" s="246"/>
      <c r="AN150" s="1417"/>
      <c r="AO150" s="441"/>
      <c r="AP150" s="1377"/>
      <c r="AQ150" s="1377"/>
      <c r="AR150" s="1377"/>
      <c r="AS150" s="1377"/>
      <c r="AT150" s="1377"/>
      <c r="AU150" s="1377"/>
    </row>
    <row r="151" spans="1:47" s="238" customFormat="1">
      <c r="A151" s="57"/>
      <c r="B151" s="463"/>
      <c r="C151" s="10"/>
      <c r="D151" s="10"/>
      <c r="E151" s="10"/>
      <c r="F151" s="10"/>
      <c r="G151" s="10"/>
      <c r="H151" s="10"/>
      <c r="I151" s="10"/>
      <c r="J151" s="10"/>
      <c r="K151" s="10"/>
      <c r="L151" s="10"/>
      <c r="M151" s="10"/>
      <c r="N151" s="10"/>
      <c r="O151" s="62"/>
      <c r="P151" s="10"/>
      <c r="Q151" s="13"/>
      <c r="U151" s="13"/>
      <c r="V151" s="13"/>
      <c r="W151" s="13"/>
      <c r="AB151" s="246"/>
      <c r="AC151" s="246"/>
      <c r="AD151" s="246"/>
      <c r="AE151" s="1237"/>
      <c r="AF151" s="1237"/>
      <c r="AG151" s="246"/>
      <c r="AH151" s="246"/>
      <c r="AI151" s="246"/>
      <c r="AJ151" s="246"/>
      <c r="AK151" s="246"/>
      <c r="AL151" s="246"/>
      <c r="AM151" s="246"/>
      <c r="AN151" s="1417"/>
      <c r="AO151" s="441"/>
      <c r="AP151" s="1377"/>
      <c r="AQ151" s="1377"/>
      <c r="AR151" s="1377"/>
      <c r="AS151" s="1377"/>
      <c r="AT151" s="1377"/>
      <c r="AU151" s="1377"/>
    </row>
    <row r="152" spans="1:47" s="238" customFormat="1">
      <c r="A152" s="57"/>
      <c r="B152" s="463"/>
      <c r="C152" s="10"/>
      <c r="D152" s="10"/>
      <c r="E152" s="10"/>
      <c r="F152" s="10"/>
      <c r="G152" s="10"/>
      <c r="H152" s="10"/>
      <c r="I152" s="10"/>
      <c r="J152" s="10"/>
      <c r="K152" s="10"/>
      <c r="L152" s="10"/>
      <c r="M152" s="10"/>
      <c r="N152" s="10"/>
      <c r="O152" s="62"/>
      <c r="P152" s="10"/>
      <c r="Q152" s="13"/>
      <c r="U152" s="13"/>
      <c r="V152" s="13"/>
      <c r="W152" s="13"/>
      <c r="AB152" s="246"/>
      <c r="AC152" s="246"/>
      <c r="AD152" s="246"/>
      <c r="AE152" s="1237"/>
      <c r="AF152" s="1237"/>
      <c r="AG152" s="246"/>
      <c r="AH152" s="246"/>
      <c r="AI152" s="246"/>
      <c r="AJ152" s="246"/>
      <c r="AK152" s="246"/>
      <c r="AL152" s="246"/>
      <c r="AM152" s="246"/>
      <c r="AN152" s="1417"/>
      <c r="AO152" s="441"/>
      <c r="AP152" s="1377"/>
      <c r="AQ152" s="1377"/>
      <c r="AR152" s="1377"/>
      <c r="AS152" s="1377"/>
      <c r="AT152" s="1377"/>
      <c r="AU152" s="1377"/>
    </row>
    <row r="153" spans="1:47" s="238" customFormat="1">
      <c r="A153" s="57"/>
      <c r="B153" s="463"/>
      <c r="C153" s="10"/>
      <c r="D153" s="10"/>
      <c r="E153" s="10"/>
      <c r="F153" s="10"/>
      <c r="G153" s="10"/>
      <c r="H153" s="10"/>
      <c r="I153" s="10"/>
      <c r="J153" s="10"/>
      <c r="K153" s="10"/>
      <c r="L153" s="10"/>
      <c r="M153" s="10"/>
      <c r="N153" s="10"/>
      <c r="O153" s="62"/>
      <c r="P153" s="10"/>
      <c r="Q153" s="13"/>
      <c r="U153" s="13"/>
      <c r="V153" s="13"/>
      <c r="W153" s="13"/>
      <c r="AB153" s="246"/>
      <c r="AC153" s="246"/>
      <c r="AD153" s="246"/>
      <c r="AE153" s="1237"/>
      <c r="AF153" s="1237"/>
      <c r="AG153" s="246"/>
      <c r="AH153" s="246"/>
      <c r="AI153" s="246"/>
      <c r="AJ153" s="246"/>
      <c r="AK153" s="246"/>
      <c r="AL153" s="246"/>
      <c r="AM153" s="246"/>
      <c r="AN153" s="1417"/>
      <c r="AO153" s="441"/>
      <c r="AP153" s="1377"/>
      <c r="AQ153" s="1377"/>
      <c r="AR153" s="1377"/>
      <c r="AS153" s="1377"/>
      <c r="AT153" s="1377"/>
      <c r="AU153" s="1377"/>
    </row>
    <row r="154" spans="1:47" s="238" customFormat="1">
      <c r="A154" s="57"/>
      <c r="B154" s="463"/>
      <c r="C154" s="10"/>
      <c r="D154" s="10"/>
      <c r="E154" s="10"/>
      <c r="F154" s="10"/>
      <c r="G154" s="10"/>
      <c r="H154" s="10"/>
      <c r="I154" s="10"/>
      <c r="J154" s="10"/>
      <c r="K154" s="10"/>
      <c r="L154" s="10"/>
      <c r="M154" s="10"/>
      <c r="N154" s="10"/>
      <c r="O154" s="62"/>
      <c r="P154" s="10"/>
      <c r="Q154" s="13"/>
      <c r="U154" s="13"/>
      <c r="V154" s="13"/>
      <c r="W154" s="13"/>
      <c r="AB154" s="246"/>
      <c r="AC154" s="246"/>
      <c r="AD154" s="246"/>
      <c r="AE154" s="1237"/>
      <c r="AF154" s="1237"/>
      <c r="AG154" s="246"/>
      <c r="AH154" s="246"/>
      <c r="AI154" s="246"/>
      <c r="AJ154" s="246"/>
      <c r="AK154" s="246"/>
      <c r="AL154" s="246"/>
      <c r="AM154" s="246"/>
      <c r="AN154" s="1417"/>
      <c r="AO154" s="441"/>
      <c r="AP154" s="1377"/>
      <c r="AQ154" s="1377"/>
      <c r="AR154" s="1377"/>
      <c r="AS154" s="1377"/>
      <c r="AT154" s="1377"/>
      <c r="AU154" s="1377"/>
    </row>
    <row r="155" spans="1:47" s="238" customFormat="1">
      <c r="A155" s="57"/>
      <c r="B155" s="463"/>
      <c r="C155" s="10"/>
      <c r="D155" s="10"/>
      <c r="E155" s="10"/>
      <c r="F155" s="10"/>
      <c r="G155" s="10"/>
      <c r="H155" s="10"/>
      <c r="I155" s="10"/>
      <c r="J155" s="10"/>
      <c r="K155" s="10"/>
      <c r="L155" s="10"/>
      <c r="M155" s="10"/>
      <c r="N155" s="10"/>
      <c r="O155" s="62"/>
      <c r="P155" s="10"/>
      <c r="Q155" s="13"/>
      <c r="U155" s="13"/>
      <c r="V155" s="13"/>
      <c r="W155" s="13"/>
      <c r="AB155" s="246"/>
      <c r="AC155" s="246"/>
      <c r="AD155" s="246"/>
      <c r="AE155" s="1237"/>
      <c r="AF155" s="1237"/>
      <c r="AG155" s="246"/>
      <c r="AH155" s="246"/>
      <c r="AI155" s="246"/>
      <c r="AJ155" s="246"/>
      <c r="AK155" s="246"/>
      <c r="AL155" s="246"/>
      <c r="AM155" s="246"/>
      <c r="AN155" s="1417"/>
      <c r="AO155" s="441"/>
      <c r="AP155" s="1377"/>
      <c r="AQ155" s="1377"/>
      <c r="AR155" s="1377"/>
      <c r="AS155" s="1377"/>
      <c r="AT155" s="1377"/>
      <c r="AU155" s="1377"/>
    </row>
    <row r="156" spans="1:47" s="238" customFormat="1">
      <c r="A156" s="57"/>
      <c r="B156" s="463"/>
      <c r="C156" s="10"/>
      <c r="D156" s="10"/>
      <c r="E156" s="10"/>
      <c r="F156" s="10"/>
      <c r="G156" s="10"/>
      <c r="H156" s="10"/>
      <c r="I156" s="10"/>
      <c r="J156" s="10"/>
      <c r="K156" s="10"/>
      <c r="L156" s="10"/>
      <c r="M156" s="10"/>
      <c r="N156" s="10"/>
      <c r="O156" s="62"/>
      <c r="P156" s="10"/>
      <c r="Q156" s="13"/>
      <c r="U156" s="13"/>
      <c r="V156" s="13"/>
      <c r="W156" s="13"/>
      <c r="AB156" s="246"/>
      <c r="AC156" s="246"/>
      <c r="AD156" s="246"/>
      <c r="AE156" s="1237"/>
      <c r="AF156" s="1237"/>
      <c r="AG156" s="246"/>
      <c r="AH156" s="246"/>
      <c r="AI156" s="246"/>
      <c r="AJ156" s="246"/>
      <c r="AK156" s="246"/>
      <c r="AL156" s="246"/>
      <c r="AM156" s="246"/>
      <c r="AN156" s="1417"/>
      <c r="AO156" s="441"/>
      <c r="AP156" s="1377"/>
      <c r="AQ156" s="1377"/>
      <c r="AR156" s="1377"/>
      <c r="AS156" s="1377"/>
      <c r="AT156" s="1377"/>
      <c r="AU156" s="1377"/>
    </row>
    <row r="157" spans="1:47" s="238" customFormat="1">
      <c r="A157" s="57"/>
      <c r="B157" s="463"/>
      <c r="C157" s="10"/>
      <c r="D157" s="10"/>
      <c r="E157" s="10"/>
      <c r="F157" s="10"/>
      <c r="G157" s="10"/>
      <c r="H157" s="10"/>
      <c r="I157" s="10"/>
      <c r="J157" s="10"/>
      <c r="K157" s="10"/>
      <c r="L157" s="10"/>
      <c r="M157" s="10"/>
      <c r="N157" s="10"/>
      <c r="O157" s="62"/>
      <c r="P157" s="10"/>
      <c r="Q157" s="13"/>
      <c r="U157" s="13"/>
      <c r="V157" s="13"/>
      <c r="W157" s="13"/>
      <c r="AB157" s="246"/>
      <c r="AC157" s="246"/>
      <c r="AD157" s="246"/>
      <c r="AE157" s="1237"/>
      <c r="AF157" s="1237"/>
      <c r="AG157" s="246"/>
      <c r="AH157" s="246"/>
      <c r="AI157" s="246"/>
      <c r="AJ157" s="246"/>
      <c r="AK157" s="246"/>
      <c r="AL157" s="246"/>
      <c r="AM157" s="246"/>
      <c r="AN157" s="1417"/>
      <c r="AO157" s="441"/>
      <c r="AP157" s="1377"/>
      <c r="AQ157" s="1377"/>
      <c r="AR157" s="1377"/>
      <c r="AS157" s="1377"/>
      <c r="AT157" s="1377"/>
      <c r="AU157" s="1377"/>
    </row>
    <row r="158" spans="1:47" s="238" customFormat="1">
      <c r="A158" s="57"/>
      <c r="B158" s="463"/>
      <c r="C158" s="10"/>
      <c r="D158" s="10"/>
      <c r="E158" s="10"/>
      <c r="F158" s="10"/>
      <c r="G158" s="10"/>
      <c r="H158" s="10"/>
      <c r="I158" s="10"/>
      <c r="J158" s="10"/>
      <c r="K158" s="10"/>
      <c r="L158" s="10"/>
      <c r="M158" s="10"/>
      <c r="N158" s="10"/>
      <c r="O158" s="62"/>
      <c r="P158" s="10"/>
      <c r="Q158" s="13"/>
      <c r="U158" s="13"/>
      <c r="V158" s="13"/>
      <c r="W158" s="13"/>
      <c r="AB158" s="246"/>
      <c r="AC158" s="246"/>
      <c r="AD158" s="246"/>
      <c r="AE158" s="1237"/>
      <c r="AF158" s="1237"/>
      <c r="AG158" s="246"/>
      <c r="AH158" s="246"/>
      <c r="AI158" s="246"/>
      <c r="AJ158" s="246"/>
      <c r="AK158" s="246"/>
      <c r="AL158" s="246"/>
      <c r="AM158" s="246"/>
      <c r="AN158" s="1417"/>
      <c r="AO158" s="441"/>
      <c r="AP158" s="1377"/>
      <c r="AQ158" s="1377"/>
      <c r="AR158" s="1377"/>
      <c r="AS158" s="1377"/>
      <c r="AT158" s="1377"/>
      <c r="AU158" s="1377"/>
    </row>
    <row r="159" spans="1:47" s="238" customFormat="1">
      <c r="A159" s="57"/>
      <c r="B159" s="463"/>
      <c r="C159" s="10"/>
      <c r="D159" s="10"/>
      <c r="E159" s="10"/>
      <c r="F159" s="10"/>
      <c r="G159" s="10"/>
      <c r="H159" s="10"/>
      <c r="I159" s="10"/>
      <c r="J159" s="10"/>
      <c r="K159" s="10"/>
      <c r="L159" s="10"/>
      <c r="M159" s="10"/>
      <c r="N159" s="10"/>
      <c r="O159" s="62"/>
      <c r="P159" s="10"/>
      <c r="Q159" s="13"/>
      <c r="U159" s="13"/>
      <c r="V159" s="13"/>
      <c r="W159" s="13"/>
      <c r="AB159" s="246"/>
      <c r="AC159" s="246"/>
      <c r="AD159" s="246"/>
      <c r="AE159" s="1237"/>
      <c r="AF159" s="1237"/>
      <c r="AG159" s="246"/>
      <c r="AH159" s="246"/>
      <c r="AI159" s="246"/>
      <c r="AJ159" s="246"/>
      <c r="AK159" s="246"/>
      <c r="AL159" s="246"/>
      <c r="AM159" s="246"/>
      <c r="AN159" s="1417"/>
      <c r="AO159" s="441"/>
      <c r="AP159" s="1377"/>
      <c r="AQ159" s="1377"/>
      <c r="AR159" s="1377"/>
      <c r="AS159" s="1377"/>
      <c r="AT159" s="1377"/>
      <c r="AU159" s="1377"/>
    </row>
    <row r="160" spans="1:47" s="238" customFormat="1">
      <c r="A160" s="57"/>
      <c r="B160" s="463"/>
      <c r="C160" s="10"/>
      <c r="D160" s="10"/>
      <c r="E160" s="10"/>
      <c r="F160" s="10"/>
      <c r="G160" s="10"/>
      <c r="H160" s="10"/>
      <c r="I160" s="10"/>
      <c r="J160" s="10"/>
      <c r="K160" s="10"/>
      <c r="L160" s="10"/>
      <c r="M160" s="10"/>
      <c r="N160" s="10"/>
      <c r="O160" s="62"/>
      <c r="P160" s="10"/>
      <c r="Q160" s="13"/>
      <c r="U160" s="13"/>
      <c r="V160" s="13"/>
      <c r="W160" s="13"/>
      <c r="AB160" s="246"/>
      <c r="AC160" s="246"/>
      <c r="AD160" s="246"/>
      <c r="AE160" s="1237"/>
      <c r="AF160" s="1237"/>
      <c r="AG160" s="246"/>
      <c r="AH160" s="246"/>
      <c r="AI160" s="246"/>
      <c r="AJ160" s="246"/>
      <c r="AK160" s="246"/>
      <c r="AL160" s="246"/>
      <c r="AM160" s="246"/>
      <c r="AN160" s="1417"/>
      <c r="AO160" s="441"/>
      <c r="AP160" s="1377"/>
      <c r="AQ160" s="1377"/>
      <c r="AR160" s="1377"/>
      <c r="AS160" s="1377"/>
      <c r="AT160" s="1377"/>
      <c r="AU160" s="1377"/>
    </row>
    <row r="161" spans="1:47" s="238" customFormat="1">
      <c r="A161" s="57"/>
      <c r="B161" s="463"/>
      <c r="C161" s="10"/>
      <c r="D161" s="10"/>
      <c r="E161" s="10"/>
      <c r="F161" s="10"/>
      <c r="G161" s="10"/>
      <c r="H161" s="10"/>
      <c r="I161" s="10"/>
      <c r="J161" s="10"/>
      <c r="K161" s="10"/>
      <c r="L161" s="10"/>
      <c r="M161" s="10"/>
      <c r="N161" s="10"/>
      <c r="O161" s="62"/>
      <c r="P161" s="10"/>
      <c r="Q161" s="13"/>
      <c r="U161" s="13"/>
      <c r="V161" s="13"/>
      <c r="W161" s="13"/>
      <c r="AB161" s="246"/>
      <c r="AC161" s="246"/>
      <c r="AD161" s="246"/>
      <c r="AE161" s="1237"/>
      <c r="AF161" s="1237"/>
      <c r="AG161" s="246"/>
      <c r="AH161" s="246"/>
      <c r="AI161" s="246"/>
      <c r="AJ161" s="246"/>
      <c r="AK161" s="246"/>
      <c r="AL161" s="246"/>
      <c r="AM161" s="246"/>
      <c r="AN161" s="1417"/>
      <c r="AO161" s="441"/>
      <c r="AP161" s="1377"/>
      <c r="AQ161" s="1377"/>
      <c r="AR161" s="1377"/>
      <c r="AS161" s="1377"/>
      <c r="AT161" s="1377"/>
      <c r="AU161" s="1377"/>
    </row>
    <row r="162" spans="1:47" s="238" customFormat="1">
      <c r="A162" s="57"/>
      <c r="B162" s="463"/>
      <c r="C162" s="10"/>
      <c r="D162" s="10"/>
      <c r="E162" s="10"/>
      <c r="F162" s="10"/>
      <c r="G162" s="10"/>
      <c r="H162" s="10"/>
      <c r="I162" s="10"/>
      <c r="J162" s="10"/>
      <c r="K162" s="10"/>
      <c r="L162" s="10"/>
      <c r="M162" s="10"/>
      <c r="N162" s="10"/>
      <c r="O162" s="62"/>
      <c r="P162" s="10"/>
      <c r="Q162" s="13"/>
      <c r="U162" s="13"/>
      <c r="V162" s="13"/>
      <c r="W162" s="13"/>
      <c r="AB162" s="246"/>
      <c r="AC162" s="246"/>
      <c r="AD162" s="246"/>
      <c r="AE162" s="1237"/>
      <c r="AF162" s="1237"/>
      <c r="AG162" s="246"/>
      <c r="AH162" s="246"/>
      <c r="AI162" s="246"/>
      <c r="AJ162" s="246"/>
      <c r="AK162" s="246"/>
      <c r="AL162" s="246"/>
      <c r="AM162" s="246"/>
      <c r="AN162" s="1417"/>
      <c r="AO162" s="441"/>
      <c r="AP162" s="1377"/>
      <c r="AQ162" s="1377"/>
      <c r="AR162" s="1377"/>
      <c r="AS162" s="1377"/>
      <c r="AT162" s="1377"/>
      <c r="AU162" s="1377"/>
    </row>
    <row r="163" spans="1:47" s="238" customFormat="1">
      <c r="A163" s="57"/>
      <c r="B163" s="463"/>
      <c r="C163" s="10"/>
      <c r="D163" s="10"/>
      <c r="E163" s="10"/>
      <c r="F163" s="10"/>
      <c r="G163" s="10"/>
      <c r="H163" s="10"/>
      <c r="I163" s="10"/>
      <c r="J163" s="10"/>
      <c r="K163" s="10"/>
      <c r="L163" s="10"/>
      <c r="M163" s="10"/>
      <c r="N163" s="10"/>
      <c r="O163" s="62"/>
      <c r="P163" s="10"/>
      <c r="Q163" s="13"/>
      <c r="U163" s="13"/>
      <c r="V163" s="13"/>
      <c r="W163" s="13"/>
      <c r="AB163" s="246"/>
      <c r="AC163" s="246"/>
      <c r="AD163" s="246"/>
      <c r="AE163" s="1237"/>
      <c r="AF163" s="1237"/>
      <c r="AG163" s="246"/>
      <c r="AH163" s="246"/>
      <c r="AI163" s="246"/>
      <c r="AJ163" s="246"/>
      <c r="AK163" s="246"/>
      <c r="AL163" s="246"/>
      <c r="AM163" s="246"/>
      <c r="AN163" s="1417"/>
      <c r="AO163" s="441"/>
      <c r="AP163" s="1377"/>
      <c r="AQ163" s="1377"/>
      <c r="AR163" s="1377"/>
      <c r="AS163" s="1377"/>
      <c r="AT163" s="1377"/>
      <c r="AU163" s="1377"/>
    </row>
    <row r="164" spans="1:47" s="238" customFormat="1">
      <c r="A164" s="57"/>
      <c r="B164" s="463"/>
      <c r="C164" s="10"/>
      <c r="D164" s="10"/>
      <c r="E164" s="10"/>
      <c r="F164" s="10"/>
      <c r="G164" s="10"/>
      <c r="H164" s="10"/>
      <c r="I164" s="10"/>
      <c r="J164" s="10"/>
      <c r="K164" s="10"/>
      <c r="L164" s="10"/>
      <c r="M164" s="10"/>
      <c r="N164" s="10"/>
      <c r="O164" s="62"/>
      <c r="P164" s="10"/>
      <c r="Q164" s="13"/>
      <c r="U164" s="13"/>
      <c r="V164" s="13"/>
      <c r="W164" s="13"/>
      <c r="AB164" s="246"/>
      <c r="AC164" s="246"/>
      <c r="AD164" s="246"/>
      <c r="AE164" s="1237"/>
      <c r="AF164" s="1237"/>
      <c r="AG164" s="246"/>
      <c r="AH164" s="246"/>
      <c r="AI164" s="246"/>
      <c r="AJ164" s="246"/>
      <c r="AK164" s="246"/>
      <c r="AL164" s="246"/>
      <c r="AM164" s="246"/>
      <c r="AN164" s="1417"/>
      <c r="AO164" s="441"/>
      <c r="AP164" s="1377"/>
      <c r="AQ164" s="1377"/>
      <c r="AR164" s="1377"/>
      <c r="AS164" s="1377"/>
      <c r="AT164" s="1377"/>
      <c r="AU164" s="1377"/>
    </row>
    <row r="165" spans="1:47" s="238" customFormat="1">
      <c r="A165" s="57"/>
      <c r="B165" s="463"/>
      <c r="C165" s="10"/>
      <c r="D165" s="10"/>
      <c r="E165" s="10"/>
      <c r="F165" s="10"/>
      <c r="G165" s="10"/>
      <c r="H165" s="10"/>
      <c r="I165" s="10"/>
      <c r="J165" s="10"/>
      <c r="K165" s="10"/>
      <c r="L165" s="10"/>
      <c r="M165" s="10"/>
      <c r="N165" s="10"/>
      <c r="O165" s="62"/>
      <c r="P165" s="10"/>
      <c r="Q165" s="13"/>
      <c r="U165" s="13"/>
      <c r="V165" s="13"/>
      <c r="W165" s="13"/>
      <c r="AB165" s="246"/>
      <c r="AC165" s="246"/>
      <c r="AD165" s="246"/>
      <c r="AE165" s="1237"/>
      <c r="AF165" s="1237"/>
      <c r="AG165" s="246"/>
      <c r="AH165" s="246"/>
      <c r="AI165" s="246"/>
      <c r="AJ165" s="246"/>
      <c r="AK165" s="246"/>
      <c r="AL165" s="246"/>
      <c r="AM165" s="246"/>
      <c r="AN165" s="1417"/>
      <c r="AO165" s="441"/>
      <c r="AP165" s="1377"/>
      <c r="AQ165" s="1377"/>
      <c r="AR165" s="1377"/>
      <c r="AS165" s="1377"/>
      <c r="AT165" s="1377"/>
      <c r="AU165" s="1377"/>
    </row>
    <row r="166" spans="1:47" s="238" customFormat="1">
      <c r="A166" s="57"/>
      <c r="B166" s="463"/>
      <c r="C166" s="10"/>
      <c r="D166" s="10"/>
      <c r="E166" s="10"/>
      <c r="F166" s="10"/>
      <c r="G166" s="10"/>
      <c r="H166" s="10"/>
      <c r="I166" s="10"/>
      <c r="J166" s="10"/>
      <c r="K166" s="10"/>
      <c r="L166" s="10"/>
      <c r="M166" s="10"/>
      <c r="N166" s="10"/>
      <c r="O166" s="62"/>
      <c r="P166" s="10"/>
      <c r="Q166" s="13"/>
      <c r="U166" s="13"/>
      <c r="V166" s="13"/>
      <c r="W166" s="13"/>
      <c r="AB166" s="246"/>
      <c r="AC166" s="246"/>
      <c r="AD166" s="246"/>
      <c r="AE166" s="1237"/>
      <c r="AF166" s="1237"/>
      <c r="AG166" s="246"/>
      <c r="AH166" s="246"/>
      <c r="AI166" s="246"/>
      <c r="AJ166" s="246"/>
      <c r="AK166" s="246"/>
      <c r="AL166" s="246"/>
      <c r="AM166" s="246"/>
      <c r="AN166" s="1417"/>
      <c r="AO166" s="441"/>
      <c r="AP166" s="1377"/>
      <c r="AQ166" s="1377"/>
      <c r="AR166" s="1377"/>
      <c r="AS166" s="1377"/>
      <c r="AT166" s="1377"/>
      <c r="AU166" s="1377"/>
    </row>
    <row r="167" spans="1:47" s="238" customFormat="1">
      <c r="A167" s="57"/>
      <c r="B167" s="463"/>
      <c r="C167" s="10"/>
      <c r="D167" s="10"/>
      <c r="E167" s="10"/>
      <c r="F167" s="10"/>
      <c r="G167" s="10"/>
      <c r="H167" s="10"/>
      <c r="I167" s="10"/>
      <c r="J167" s="10"/>
      <c r="K167" s="10"/>
      <c r="L167" s="10"/>
      <c r="M167" s="10"/>
      <c r="N167" s="10"/>
      <c r="O167" s="62"/>
      <c r="P167" s="10"/>
      <c r="Q167" s="13"/>
      <c r="U167" s="13"/>
      <c r="V167" s="13"/>
      <c r="W167" s="13"/>
      <c r="AB167" s="246"/>
      <c r="AC167" s="246"/>
      <c r="AD167" s="246"/>
      <c r="AE167" s="1237"/>
      <c r="AF167" s="1237"/>
      <c r="AG167" s="246"/>
      <c r="AH167" s="246"/>
      <c r="AI167" s="246"/>
      <c r="AJ167" s="246"/>
      <c r="AK167" s="246"/>
      <c r="AL167" s="246"/>
      <c r="AM167" s="246"/>
      <c r="AN167" s="1417"/>
      <c r="AO167" s="441"/>
      <c r="AP167" s="1377"/>
      <c r="AQ167" s="1377"/>
      <c r="AR167" s="1377"/>
      <c r="AS167" s="1377"/>
      <c r="AT167" s="1377"/>
      <c r="AU167" s="1377"/>
    </row>
    <row r="168" spans="1:47" s="238" customFormat="1">
      <c r="A168" s="57"/>
      <c r="B168" s="463"/>
      <c r="C168" s="10"/>
      <c r="D168" s="10"/>
      <c r="E168" s="10"/>
      <c r="F168" s="10"/>
      <c r="G168" s="10"/>
      <c r="H168" s="10"/>
      <c r="I168" s="10"/>
      <c r="J168" s="10"/>
      <c r="K168" s="10"/>
      <c r="L168" s="10"/>
      <c r="M168" s="10"/>
      <c r="N168" s="10"/>
      <c r="O168" s="62"/>
      <c r="P168" s="10"/>
      <c r="Q168" s="13"/>
      <c r="U168" s="13"/>
      <c r="V168" s="13"/>
      <c r="W168" s="13"/>
      <c r="AB168" s="246"/>
      <c r="AC168" s="246"/>
      <c r="AD168" s="246"/>
      <c r="AE168" s="1237"/>
      <c r="AF168" s="1237"/>
      <c r="AG168" s="246"/>
      <c r="AH168" s="246"/>
      <c r="AI168" s="246"/>
      <c r="AJ168" s="246"/>
      <c r="AK168" s="246"/>
      <c r="AL168" s="246"/>
      <c r="AM168" s="246"/>
      <c r="AN168" s="1417"/>
      <c r="AO168" s="441"/>
      <c r="AP168" s="1377"/>
      <c r="AQ168" s="1377"/>
      <c r="AR168" s="1377"/>
      <c r="AS168" s="1377"/>
      <c r="AT168" s="1377"/>
      <c r="AU168" s="1377"/>
    </row>
    <row r="169" spans="1:47" s="238" customFormat="1">
      <c r="A169" s="57"/>
      <c r="B169" s="463"/>
      <c r="C169" s="10"/>
      <c r="D169" s="10"/>
      <c r="E169" s="10"/>
      <c r="F169" s="10"/>
      <c r="G169" s="10"/>
      <c r="H169" s="10"/>
      <c r="I169" s="10"/>
      <c r="J169" s="10"/>
      <c r="K169" s="10"/>
      <c r="L169" s="10"/>
      <c r="M169" s="10"/>
      <c r="N169" s="10"/>
      <c r="O169" s="62"/>
      <c r="P169" s="10"/>
      <c r="Q169" s="13"/>
      <c r="U169" s="13"/>
      <c r="V169" s="13"/>
      <c r="W169" s="13"/>
      <c r="AB169" s="246"/>
      <c r="AC169" s="246"/>
      <c r="AD169" s="246"/>
      <c r="AE169" s="1237"/>
      <c r="AF169" s="1237"/>
      <c r="AG169" s="246"/>
      <c r="AH169" s="246"/>
      <c r="AI169" s="246"/>
      <c r="AJ169" s="246"/>
      <c r="AK169" s="246"/>
      <c r="AL169" s="246"/>
      <c r="AM169" s="246"/>
      <c r="AN169" s="1417"/>
      <c r="AO169" s="441"/>
      <c r="AP169" s="1377"/>
      <c r="AQ169" s="1377"/>
      <c r="AR169" s="1377"/>
      <c r="AS169" s="1377"/>
      <c r="AT169" s="1377"/>
      <c r="AU169" s="1377"/>
    </row>
    <row r="170" spans="1:47" s="238" customFormat="1">
      <c r="A170" s="57"/>
      <c r="B170" s="463"/>
      <c r="C170" s="10"/>
      <c r="D170" s="10"/>
      <c r="E170" s="10"/>
      <c r="F170" s="10"/>
      <c r="G170" s="10"/>
      <c r="H170" s="10"/>
      <c r="I170" s="10"/>
      <c r="J170" s="10"/>
      <c r="K170" s="10"/>
      <c r="L170" s="10"/>
      <c r="M170" s="10"/>
      <c r="N170" s="10"/>
      <c r="O170" s="62"/>
      <c r="P170" s="10"/>
      <c r="Q170" s="13"/>
      <c r="U170" s="13"/>
      <c r="V170" s="13"/>
      <c r="W170" s="13"/>
      <c r="AB170" s="246"/>
      <c r="AC170" s="246"/>
      <c r="AD170" s="246"/>
      <c r="AE170" s="1237"/>
      <c r="AF170" s="1237"/>
      <c r="AG170" s="246"/>
      <c r="AH170" s="246"/>
      <c r="AI170" s="246"/>
      <c r="AJ170" s="246"/>
      <c r="AK170" s="246"/>
      <c r="AL170" s="246"/>
      <c r="AM170" s="246"/>
      <c r="AN170" s="1417"/>
      <c r="AO170" s="441"/>
      <c r="AP170" s="1377"/>
      <c r="AQ170" s="1377"/>
      <c r="AR170" s="1377"/>
      <c r="AS170" s="1377"/>
      <c r="AT170" s="1377"/>
      <c r="AU170" s="1377"/>
    </row>
    <row r="171" spans="1:47" s="238" customFormat="1">
      <c r="A171" s="57"/>
      <c r="B171" s="463"/>
      <c r="C171" s="10"/>
      <c r="D171" s="10"/>
      <c r="E171" s="10"/>
      <c r="F171" s="10"/>
      <c r="G171" s="10"/>
      <c r="H171" s="10"/>
      <c r="I171" s="10"/>
      <c r="J171" s="10"/>
      <c r="K171" s="10"/>
      <c r="L171" s="10"/>
      <c r="M171" s="10"/>
      <c r="N171" s="10"/>
      <c r="O171" s="62"/>
      <c r="P171" s="10"/>
      <c r="Q171" s="13"/>
      <c r="U171" s="13"/>
      <c r="V171" s="13"/>
      <c r="W171" s="13"/>
      <c r="AB171" s="246"/>
      <c r="AC171" s="246"/>
      <c r="AD171" s="246"/>
      <c r="AE171" s="1237"/>
      <c r="AF171" s="1237"/>
      <c r="AG171" s="246"/>
      <c r="AH171" s="246"/>
      <c r="AI171" s="246"/>
      <c r="AJ171" s="246"/>
      <c r="AK171" s="246"/>
      <c r="AL171" s="246"/>
      <c r="AM171" s="246"/>
      <c r="AN171" s="1417"/>
      <c r="AO171" s="441"/>
      <c r="AP171" s="1377"/>
      <c r="AQ171" s="1377"/>
      <c r="AR171" s="1377"/>
      <c r="AS171" s="1377"/>
      <c r="AT171" s="1377"/>
      <c r="AU171" s="1377"/>
    </row>
    <row r="172" spans="1:47" s="238" customFormat="1">
      <c r="A172" s="57"/>
      <c r="B172" s="463"/>
      <c r="C172" s="10"/>
      <c r="D172" s="10"/>
      <c r="E172" s="10"/>
      <c r="F172" s="10"/>
      <c r="G172" s="10"/>
      <c r="H172" s="10"/>
      <c r="I172" s="10"/>
      <c r="J172" s="10"/>
      <c r="K172" s="10"/>
      <c r="L172" s="10"/>
      <c r="M172" s="10"/>
      <c r="N172" s="10"/>
      <c r="O172" s="62"/>
      <c r="P172" s="10"/>
      <c r="Q172" s="13"/>
      <c r="U172" s="13"/>
      <c r="V172" s="13"/>
      <c r="W172" s="13"/>
      <c r="AB172" s="246"/>
      <c r="AC172" s="246"/>
      <c r="AD172" s="246"/>
      <c r="AE172" s="1237"/>
      <c r="AF172" s="1237"/>
      <c r="AG172" s="246"/>
      <c r="AH172" s="246"/>
      <c r="AI172" s="246"/>
      <c r="AJ172" s="246"/>
      <c r="AK172" s="246"/>
      <c r="AL172" s="246"/>
      <c r="AM172" s="246"/>
      <c r="AN172" s="1417"/>
      <c r="AO172" s="441"/>
      <c r="AP172" s="1377"/>
      <c r="AQ172" s="1377"/>
      <c r="AR172" s="1377"/>
      <c r="AS172" s="1377"/>
      <c r="AT172" s="1377"/>
      <c r="AU172" s="1377"/>
    </row>
    <row r="173" spans="1:47" s="238" customFormat="1">
      <c r="A173" s="57"/>
      <c r="B173" s="463"/>
      <c r="C173" s="10"/>
      <c r="D173" s="10"/>
      <c r="E173" s="10"/>
      <c r="F173" s="10"/>
      <c r="G173" s="10"/>
      <c r="H173" s="10"/>
      <c r="I173" s="10"/>
      <c r="J173" s="10"/>
      <c r="K173" s="10"/>
      <c r="L173" s="10"/>
      <c r="M173" s="10"/>
      <c r="N173" s="10"/>
      <c r="O173" s="62"/>
      <c r="P173" s="10"/>
      <c r="Q173" s="13"/>
      <c r="U173" s="13"/>
      <c r="V173" s="13"/>
      <c r="W173" s="13"/>
      <c r="AB173" s="246"/>
      <c r="AC173" s="246"/>
      <c r="AD173" s="246"/>
      <c r="AE173" s="1237"/>
      <c r="AF173" s="1237"/>
      <c r="AG173" s="246"/>
      <c r="AH173" s="246"/>
      <c r="AI173" s="246"/>
      <c r="AJ173" s="246"/>
      <c r="AK173" s="246"/>
      <c r="AL173" s="246"/>
      <c r="AM173" s="246"/>
      <c r="AN173" s="1417"/>
      <c r="AO173" s="441"/>
      <c r="AP173" s="1377"/>
      <c r="AQ173" s="1377"/>
      <c r="AR173" s="1377"/>
      <c r="AS173" s="1377"/>
      <c r="AT173" s="1377"/>
      <c r="AU173" s="1377"/>
    </row>
    <row r="174" spans="1:47" s="238" customFormat="1">
      <c r="A174" s="57"/>
      <c r="B174" s="463"/>
      <c r="C174" s="10"/>
      <c r="D174" s="10"/>
      <c r="E174" s="10"/>
      <c r="F174" s="10"/>
      <c r="G174" s="10"/>
      <c r="H174" s="10"/>
      <c r="I174" s="10"/>
      <c r="J174" s="10"/>
      <c r="K174" s="10"/>
      <c r="L174" s="10"/>
      <c r="M174" s="10"/>
      <c r="N174" s="10"/>
      <c r="O174" s="62"/>
      <c r="P174" s="10"/>
      <c r="Q174" s="13"/>
      <c r="U174" s="13"/>
      <c r="V174" s="13"/>
      <c r="W174" s="13"/>
      <c r="AB174" s="246"/>
      <c r="AC174" s="246"/>
      <c r="AD174" s="246"/>
      <c r="AE174" s="1237"/>
      <c r="AF174" s="1237"/>
      <c r="AG174" s="246"/>
      <c r="AH174" s="246"/>
      <c r="AI174" s="246"/>
      <c r="AJ174" s="246"/>
      <c r="AK174" s="246"/>
      <c r="AL174" s="246"/>
      <c r="AM174" s="246"/>
      <c r="AN174" s="1417"/>
      <c r="AO174" s="441"/>
      <c r="AP174" s="1377"/>
      <c r="AQ174" s="1377"/>
      <c r="AR174" s="1377"/>
      <c r="AS174" s="1377"/>
      <c r="AT174" s="1377"/>
      <c r="AU174" s="1377"/>
    </row>
    <row r="175" spans="1:47" s="238" customFormat="1">
      <c r="A175" s="57"/>
      <c r="B175" s="463"/>
      <c r="C175" s="10"/>
      <c r="D175" s="10"/>
      <c r="E175" s="10"/>
      <c r="F175" s="10"/>
      <c r="G175" s="10"/>
      <c r="H175" s="10"/>
      <c r="I175" s="10"/>
      <c r="J175" s="10"/>
      <c r="K175" s="10"/>
      <c r="L175" s="10"/>
      <c r="M175" s="10"/>
      <c r="N175" s="10"/>
      <c r="O175" s="62"/>
      <c r="P175" s="10"/>
      <c r="Q175" s="13"/>
      <c r="U175" s="13"/>
      <c r="V175" s="13"/>
      <c r="W175" s="13"/>
      <c r="AB175" s="246"/>
      <c r="AC175" s="246"/>
      <c r="AD175" s="246"/>
      <c r="AE175" s="1237"/>
      <c r="AF175" s="1237"/>
      <c r="AG175" s="246"/>
      <c r="AH175" s="246"/>
      <c r="AI175" s="246"/>
      <c r="AJ175" s="246"/>
      <c r="AK175" s="246"/>
      <c r="AL175" s="246"/>
      <c r="AM175" s="246"/>
      <c r="AN175" s="1417"/>
      <c r="AO175" s="441"/>
      <c r="AP175" s="1377"/>
      <c r="AQ175" s="1377"/>
      <c r="AR175" s="1377"/>
      <c r="AS175" s="1377"/>
      <c r="AT175" s="1377"/>
      <c r="AU175" s="1377"/>
    </row>
    <row r="176" spans="1:47" s="238" customFormat="1">
      <c r="A176" s="57"/>
      <c r="B176" s="463"/>
      <c r="C176" s="10"/>
      <c r="D176" s="10"/>
      <c r="E176" s="10"/>
      <c r="F176" s="10"/>
      <c r="G176" s="10"/>
      <c r="H176" s="10"/>
      <c r="I176" s="10"/>
      <c r="J176" s="10"/>
      <c r="K176" s="10"/>
      <c r="L176" s="10"/>
      <c r="M176" s="10"/>
      <c r="N176" s="10"/>
      <c r="O176" s="62"/>
      <c r="P176" s="10"/>
      <c r="Q176" s="13"/>
      <c r="U176" s="13"/>
      <c r="V176" s="13"/>
      <c r="W176" s="13"/>
      <c r="AB176" s="246"/>
      <c r="AC176" s="246"/>
      <c r="AD176" s="246"/>
      <c r="AE176" s="1237"/>
      <c r="AF176" s="1237"/>
      <c r="AG176" s="246"/>
      <c r="AH176" s="246"/>
      <c r="AI176" s="246"/>
      <c r="AJ176" s="246"/>
      <c r="AK176" s="246"/>
      <c r="AL176" s="246"/>
      <c r="AM176" s="246"/>
      <c r="AN176" s="1417"/>
      <c r="AO176" s="441"/>
      <c r="AP176" s="1377"/>
      <c r="AQ176" s="1377"/>
      <c r="AR176" s="1377"/>
      <c r="AS176" s="1377"/>
      <c r="AT176" s="1377"/>
      <c r="AU176" s="1377"/>
    </row>
    <row r="177" spans="1:47" s="238" customFormat="1">
      <c r="A177" s="57"/>
      <c r="B177" s="463"/>
      <c r="C177" s="10"/>
      <c r="D177" s="10"/>
      <c r="E177" s="10"/>
      <c r="F177" s="10"/>
      <c r="G177" s="10"/>
      <c r="H177" s="10"/>
      <c r="I177" s="10"/>
      <c r="J177" s="10"/>
      <c r="K177" s="10"/>
      <c r="L177" s="10"/>
      <c r="M177" s="10"/>
      <c r="N177" s="10"/>
      <c r="O177" s="62"/>
      <c r="P177" s="10"/>
      <c r="Q177" s="13"/>
      <c r="U177" s="13"/>
      <c r="V177" s="13"/>
      <c r="W177" s="13"/>
      <c r="AB177" s="246"/>
      <c r="AC177" s="246"/>
      <c r="AD177" s="246"/>
      <c r="AE177" s="1237"/>
      <c r="AF177" s="1237"/>
      <c r="AG177" s="246"/>
      <c r="AH177" s="246"/>
      <c r="AI177" s="246"/>
      <c r="AJ177" s="246"/>
      <c r="AK177" s="246"/>
      <c r="AL177" s="246"/>
      <c r="AM177" s="246"/>
      <c r="AN177" s="1417"/>
      <c r="AO177" s="441"/>
      <c r="AP177" s="1377"/>
      <c r="AQ177" s="1377"/>
      <c r="AR177" s="1377"/>
      <c r="AS177" s="1377"/>
      <c r="AT177" s="1377"/>
      <c r="AU177" s="1377"/>
    </row>
    <row r="178" spans="1:47" s="238" customFormat="1">
      <c r="A178" s="57"/>
      <c r="B178" s="463"/>
      <c r="C178" s="10"/>
      <c r="D178" s="10"/>
      <c r="E178" s="10"/>
      <c r="F178" s="10"/>
      <c r="G178" s="10"/>
      <c r="H178" s="10"/>
      <c r="I178" s="10"/>
      <c r="J178" s="10"/>
      <c r="K178" s="10"/>
      <c r="L178" s="10"/>
      <c r="M178" s="10"/>
      <c r="N178" s="10"/>
      <c r="O178" s="62"/>
      <c r="P178" s="10"/>
      <c r="Q178" s="13"/>
      <c r="U178" s="13"/>
      <c r="V178" s="13"/>
      <c r="W178" s="13"/>
      <c r="AB178" s="246"/>
      <c r="AC178" s="246"/>
      <c r="AD178" s="246"/>
      <c r="AE178" s="1237"/>
      <c r="AF178" s="1237"/>
      <c r="AG178" s="246"/>
      <c r="AH178" s="246"/>
      <c r="AI178" s="246"/>
      <c r="AJ178" s="246"/>
      <c r="AK178" s="246"/>
      <c r="AL178" s="246"/>
      <c r="AM178" s="246"/>
      <c r="AN178" s="1417"/>
      <c r="AO178" s="441"/>
      <c r="AP178" s="1377"/>
      <c r="AQ178" s="1377"/>
      <c r="AR178" s="1377"/>
      <c r="AS178" s="1377"/>
      <c r="AT178" s="1377"/>
      <c r="AU178" s="1377"/>
    </row>
    <row r="179" spans="1:47" s="238" customFormat="1">
      <c r="A179" s="57"/>
      <c r="B179" s="463"/>
      <c r="C179" s="10"/>
      <c r="D179" s="10"/>
      <c r="E179" s="10"/>
      <c r="F179" s="10"/>
      <c r="G179" s="10"/>
      <c r="H179" s="10"/>
      <c r="I179" s="10"/>
      <c r="J179" s="10"/>
      <c r="K179" s="10"/>
      <c r="L179" s="10"/>
      <c r="M179" s="10"/>
      <c r="N179" s="10"/>
      <c r="O179" s="62"/>
      <c r="P179" s="10"/>
      <c r="Q179" s="13"/>
      <c r="U179" s="13"/>
      <c r="V179" s="13"/>
      <c r="W179" s="13"/>
      <c r="AB179" s="246"/>
      <c r="AC179" s="246"/>
      <c r="AD179" s="246"/>
      <c r="AE179" s="1237"/>
      <c r="AF179" s="1237"/>
      <c r="AG179" s="246"/>
      <c r="AH179" s="246"/>
      <c r="AI179" s="246"/>
      <c r="AJ179" s="246"/>
      <c r="AK179" s="246"/>
      <c r="AL179" s="246"/>
      <c r="AM179" s="246"/>
      <c r="AN179" s="1417"/>
      <c r="AO179" s="441"/>
      <c r="AP179" s="1377"/>
      <c r="AQ179" s="1377"/>
      <c r="AR179" s="1377"/>
      <c r="AS179" s="1377"/>
      <c r="AT179" s="1377"/>
      <c r="AU179" s="1377"/>
    </row>
    <row r="180" spans="1:47" s="238" customFormat="1">
      <c r="A180" s="57"/>
      <c r="B180" s="463"/>
      <c r="C180" s="10"/>
      <c r="D180" s="10"/>
      <c r="E180" s="10"/>
      <c r="F180" s="10"/>
      <c r="G180" s="10"/>
      <c r="H180" s="10"/>
      <c r="I180" s="10"/>
      <c r="J180" s="10"/>
      <c r="K180" s="10"/>
      <c r="L180" s="10"/>
      <c r="M180" s="10"/>
      <c r="N180" s="10"/>
      <c r="O180" s="62"/>
      <c r="P180" s="10"/>
      <c r="Q180" s="13"/>
      <c r="U180" s="13"/>
      <c r="V180" s="13"/>
      <c r="W180" s="13"/>
      <c r="AB180" s="246"/>
      <c r="AC180" s="246"/>
      <c r="AD180" s="246"/>
      <c r="AE180" s="1237"/>
      <c r="AF180" s="1237"/>
      <c r="AG180" s="246"/>
      <c r="AH180" s="246"/>
      <c r="AI180" s="246"/>
      <c r="AJ180" s="246"/>
      <c r="AK180" s="246"/>
      <c r="AL180" s="246"/>
      <c r="AM180" s="246"/>
      <c r="AN180" s="1417"/>
      <c r="AO180" s="441"/>
      <c r="AP180" s="1377"/>
      <c r="AQ180" s="1377"/>
      <c r="AR180" s="1377"/>
      <c r="AS180" s="1377"/>
      <c r="AT180" s="1377"/>
      <c r="AU180" s="1377"/>
    </row>
    <row r="181" spans="1:47" s="238" customFormat="1">
      <c r="A181" s="57"/>
      <c r="B181" s="463"/>
      <c r="C181" s="10"/>
      <c r="D181" s="10"/>
      <c r="E181" s="10"/>
      <c r="F181" s="10"/>
      <c r="G181" s="10"/>
      <c r="H181" s="10"/>
      <c r="I181" s="10"/>
      <c r="J181" s="10"/>
      <c r="K181" s="10"/>
      <c r="L181" s="10"/>
      <c r="M181" s="10"/>
      <c r="N181" s="10"/>
      <c r="O181" s="62"/>
      <c r="P181" s="10"/>
      <c r="Q181" s="13"/>
      <c r="U181" s="13"/>
      <c r="V181" s="13"/>
      <c r="W181" s="13"/>
      <c r="AB181" s="246"/>
      <c r="AC181" s="246"/>
      <c r="AD181" s="246"/>
      <c r="AE181" s="1237"/>
      <c r="AF181" s="1237"/>
      <c r="AG181" s="246"/>
      <c r="AH181" s="246"/>
      <c r="AI181" s="246"/>
      <c r="AJ181" s="246"/>
      <c r="AK181" s="246"/>
      <c r="AL181" s="246"/>
      <c r="AM181" s="246"/>
      <c r="AN181" s="1417"/>
      <c r="AO181" s="441"/>
      <c r="AP181" s="1377"/>
      <c r="AQ181" s="1377"/>
      <c r="AR181" s="1377"/>
      <c r="AS181" s="1377"/>
      <c r="AT181" s="1377"/>
      <c r="AU181" s="1377"/>
    </row>
    <row r="182" spans="1:47" s="238" customFormat="1">
      <c r="A182" s="57"/>
      <c r="B182" s="463"/>
      <c r="C182" s="10"/>
      <c r="D182" s="10"/>
      <c r="E182" s="10"/>
      <c r="F182" s="10"/>
      <c r="G182" s="10"/>
      <c r="H182" s="10"/>
      <c r="I182" s="10"/>
      <c r="J182" s="10"/>
      <c r="K182" s="10"/>
      <c r="L182" s="10"/>
      <c r="M182" s="10"/>
      <c r="N182" s="10"/>
      <c r="O182" s="62"/>
      <c r="P182" s="10"/>
      <c r="Q182" s="13"/>
      <c r="U182" s="13"/>
      <c r="V182" s="13"/>
      <c r="W182" s="13"/>
      <c r="AB182" s="246"/>
      <c r="AC182" s="246"/>
      <c r="AD182" s="246"/>
      <c r="AE182" s="1237"/>
      <c r="AF182" s="1237"/>
      <c r="AG182" s="246"/>
      <c r="AH182" s="246"/>
      <c r="AI182" s="246"/>
      <c r="AJ182" s="246"/>
      <c r="AK182" s="246"/>
      <c r="AL182" s="246"/>
      <c r="AM182" s="246"/>
      <c r="AN182" s="1417"/>
      <c r="AO182" s="441"/>
      <c r="AP182" s="1377"/>
      <c r="AQ182" s="1377"/>
      <c r="AR182" s="1377"/>
      <c r="AS182" s="1377"/>
      <c r="AT182" s="1377"/>
      <c r="AU182" s="1377"/>
    </row>
    <row r="183" spans="1:47" s="238" customFormat="1">
      <c r="A183" s="57"/>
      <c r="B183" s="463"/>
      <c r="C183" s="10"/>
      <c r="D183" s="10"/>
      <c r="E183" s="10"/>
      <c r="F183" s="10"/>
      <c r="G183" s="10"/>
      <c r="H183" s="10"/>
      <c r="I183" s="10"/>
      <c r="J183" s="10"/>
      <c r="K183" s="10"/>
      <c r="L183" s="10"/>
      <c r="M183" s="10"/>
      <c r="N183" s="10"/>
      <c r="O183" s="62"/>
      <c r="P183" s="10"/>
      <c r="Q183" s="13"/>
      <c r="U183" s="13"/>
      <c r="V183" s="13"/>
      <c r="W183" s="13"/>
      <c r="AB183" s="246"/>
      <c r="AC183" s="246"/>
      <c r="AD183" s="246"/>
      <c r="AE183" s="1237"/>
      <c r="AF183" s="1237"/>
      <c r="AG183" s="246"/>
      <c r="AH183" s="246"/>
      <c r="AI183" s="246"/>
      <c r="AJ183" s="246"/>
      <c r="AK183" s="246"/>
      <c r="AL183" s="246"/>
      <c r="AM183" s="246"/>
      <c r="AN183" s="1417"/>
      <c r="AO183" s="441"/>
      <c r="AP183" s="1377"/>
      <c r="AQ183" s="1377"/>
      <c r="AR183" s="1377"/>
      <c r="AS183" s="1377"/>
      <c r="AT183" s="1377"/>
      <c r="AU183" s="1377"/>
    </row>
    <row r="184" spans="1:47" s="238" customFormat="1">
      <c r="A184" s="57"/>
      <c r="B184" s="463"/>
      <c r="C184" s="10"/>
      <c r="D184" s="10"/>
      <c r="E184" s="10"/>
      <c r="F184" s="10"/>
      <c r="G184" s="10"/>
      <c r="H184" s="10"/>
      <c r="I184" s="10"/>
      <c r="J184" s="10"/>
      <c r="K184" s="10"/>
      <c r="L184" s="10"/>
      <c r="M184" s="10"/>
      <c r="N184" s="10"/>
      <c r="O184" s="62"/>
      <c r="P184" s="10"/>
      <c r="Q184" s="13"/>
      <c r="U184" s="13"/>
      <c r="V184" s="13"/>
      <c r="W184" s="13"/>
      <c r="AB184" s="246"/>
      <c r="AC184" s="246"/>
      <c r="AD184" s="246"/>
      <c r="AE184" s="1237"/>
      <c r="AF184" s="1237"/>
      <c r="AG184" s="246"/>
      <c r="AH184" s="246"/>
      <c r="AI184" s="246"/>
      <c r="AJ184" s="246"/>
      <c r="AK184" s="246"/>
      <c r="AL184" s="246"/>
      <c r="AM184" s="246"/>
      <c r="AN184" s="1417"/>
      <c r="AO184" s="441"/>
      <c r="AP184" s="1377"/>
      <c r="AQ184" s="1377"/>
      <c r="AR184" s="1377"/>
      <c r="AS184" s="1377"/>
      <c r="AT184" s="1377"/>
      <c r="AU184" s="1377"/>
    </row>
    <row r="185" spans="1:47" s="238" customFormat="1">
      <c r="A185" s="57"/>
      <c r="B185" s="463"/>
      <c r="C185" s="10"/>
      <c r="D185" s="10"/>
      <c r="E185" s="10"/>
      <c r="F185" s="10"/>
      <c r="G185" s="10"/>
      <c r="H185" s="10"/>
      <c r="I185" s="10"/>
      <c r="J185" s="10"/>
      <c r="K185" s="10"/>
      <c r="L185" s="10"/>
      <c r="M185" s="10"/>
      <c r="N185" s="10"/>
      <c r="O185" s="62"/>
      <c r="P185" s="10"/>
      <c r="Q185" s="13"/>
      <c r="U185" s="13"/>
      <c r="V185" s="13"/>
      <c r="W185" s="13"/>
      <c r="AB185" s="246"/>
      <c r="AC185" s="246"/>
      <c r="AD185" s="246"/>
      <c r="AE185" s="1237"/>
      <c r="AF185" s="1237"/>
      <c r="AG185" s="246"/>
      <c r="AH185" s="246"/>
      <c r="AI185" s="246"/>
      <c r="AJ185" s="246"/>
      <c r="AK185" s="246"/>
      <c r="AL185" s="246"/>
      <c r="AM185" s="246"/>
      <c r="AN185" s="1417"/>
      <c r="AO185" s="441"/>
      <c r="AP185" s="1377"/>
      <c r="AQ185" s="1377"/>
      <c r="AR185" s="1377"/>
      <c r="AS185" s="1377"/>
      <c r="AT185" s="1377"/>
      <c r="AU185" s="1377"/>
    </row>
    <row r="186" spans="1:47" s="238" customFormat="1">
      <c r="A186" s="57"/>
      <c r="B186" s="463"/>
      <c r="C186" s="10"/>
      <c r="D186" s="10"/>
      <c r="E186" s="10"/>
      <c r="F186" s="10"/>
      <c r="G186" s="10"/>
      <c r="H186" s="10"/>
      <c r="I186" s="10"/>
      <c r="J186" s="10"/>
      <c r="K186" s="10"/>
      <c r="L186" s="10"/>
      <c r="M186" s="10"/>
      <c r="N186" s="10"/>
      <c r="O186" s="62"/>
      <c r="P186" s="10"/>
      <c r="Q186" s="13"/>
      <c r="U186" s="13"/>
      <c r="V186" s="13"/>
      <c r="W186" s="13"/>
      <c r="AB186" s="246"/>
      <c r="AC186" s="246"/>
      <c r="AD186" s="246"/>
      <c r="AE186" s="1237"/>
      <c r="AF186" s="1237"/>
      <c r="AG186" s="246"/>
      <c r="AH186" s="246"/>
      <c r="AI186" s="246"/>
      <c r="AJ186" s="246"/>
      <c r="AK186" s="246"/>
      <c r="AL186" s="246"/>
      <c r="AM186" s="246"/>
      <c r="AN186" s="1417"/>
      <c r="AO186" s="441"/>
      <c r="AP186" s="1377"/>
      <c r="AQ186" s="1377"/>
      <c r="AR186" s="1377"/>
      <c r="AS186" s="1377"/>
      <c r="AT186" s="1377"/>
      <c r="AU186" s="1377"/>
    </row>
    <row r="187" spans="1:47" s="238" customFormat="1">
      <c r="A187" s="57"/>
      <c r="B187" s="463"/>
      <c r="C187" s="10"/>
      <c r="D187" s="10"/>
      <c r="E187" s="10"/>
      <c r="F187" s="10"/>
      <c r="G187" s="10"/>
      <c r="H187" s="10"/>
      <c r="I187" s="10"/>
      <c r="J187" s="10"/>
      <c r="K187" s="10"/>
      <c r="L187" s="10"/>
      <c r="M187" s="10"/>
      <c r="N187" s="10"/>
      <c r="O187" s="62"/>
      <c r="P187" s="10"/>
      <c r="Q187" s="13"/>
      <c r="U187" s="13"/>
      <c r="V187" s="13"/>
      <c r="W187" s="13"/>
      <c r="AB187" s="246"/>
      <c r="AC187" s="246"/>
      <c r="AD187" s="246"/>
      <c r="AE187" s="1237"/>
      <c r="AF187" s="1237"/>
      <c r="AG187" s="246"/>
      <c r="AH187" s="246"/>
      <c r="AI187" s="246"/>
      <c r="AJ187" s="246"/>
      <c r="AK187" s="246"/>
      <c r="AL187" s="246"/>
      <c r="AM187" s="246"/>
      <c r="AN187" s="1417"/>
      <c r="AO187" s="441"/>
      <c r="AP187" s="1377"/>
      <c r="AQ187" s="1377"/>
      <c r="AR187" s="1377"/>
      <c r="AS187" s="1377"/>
      <c r="AT187" s="1377"/>
      <c r="AU187" s="1377"/>
    </row>
    <row r="188" spans="1:47" s="238" customFormat="1">
      <c r="A188" s="57"/>
      <c r="B188" s="463"/>
      <c r="C188" s="10"/>
      <c r="D188" s="10"/>
      <c r="E188" s="10"/>
      <c r="F188" s="10"/>
      <c r="G188" s="10"/>
      <c r="H188" s="10"/>
      <c r="I188" s="10"/>
      <c r="J188" s="10"/>
      <c r="K188" s="10"/>
      <c r="L188" s="10"/>
      <c r="M188" s="10"/>
      <c r="N188" s="10"/>
      <c r="O188" s="62"/>
      <c r="P188" s="10"/>
      <c r="Q188" s="13"/>
      <c r="U188" s="13"/>
      <c r="V188" s="13"/>
      <c r="W188" s="13"/>
      <c r="AB188" s="246"/>
      <c r="AC188" s="246"/>
      <c r="AD188" s="246"/>
      <c r="AE188" s="1237"/>
      <c r="AF188" s="1237"/>
      <c r="AG188" s="246"/>
      <c r="AH188" s="246"/>
      <c r="AI188" s="246"/>
      <c r="AJ188" s="246"/>
      <c r="AK188" s="246"/>
      <c r="AL188" s="246"/>
      <c r="AM188" s="246"/>
      <c r="AN188" s="1417"/>
      <c r="AO188" s="441"/>
      <c r="AP188" s="1377"/>
      <c r="AQ188" s="1377"/>
      <c r="AR188" s="1377"/>
      <c r="AS188" s="1377"/>
      <c r="AT188" s="1377"/>
      <c r="AU188" s="1377"/>
    </row>
    <row r="189" spans="1:47" s="238" customFormat="1">
      <c r="A189" s="57"/>
      <c r="B189" s="463"/>
      <c r="C189" s="10"/>
      <c r="D189" s="10"/>
      <c r="E189" s="10"/>
      <c r="F189" s="10"/>
      <c r="G189" s="10"/>
      <c r="H189" s="10"/>
      <c r="I189" s="10"/>
      <c r="J189" s="10"/>
      <c r="K189" s="10"/>
      <c r="L189" s="10"/>
      <c r="M189" s="10"/>
      <c r="N189" s="10"/>
      <c r="O189" s="62"/>
      <c r="P189" s="10"/>
      <c r="Q189" s="13"/>
      <c r="U189" s="13"/>
      <c r="V189" s="13"/>
      <c r="W189" s="13"/>
      <c r="AB189" s="246"/>
      <c r="AC189" s="246"/>
      <c r="AD189" s="246"/>
      <c r="AE189" s="1237"/>
      <c r="AF189" s="1237"/>
      <c r="AG189" s="246"/>
      <c r="AH189" s="246"/>
      <c r="AI189" s="246"/>
      <c r="AJ189" s="246"/>
      <c r="AK189" s="246"/>
      <c r="AL189" s="246"/>
      <c r="AM189" s="246"/>
      <c r="AN189" s="1417"/>
      <c r="AO189" s="441"/>
      <c r="AP189" s="1377"/>
      <c r="AQ189" s="1377"/>
      <c r="AR189" s="1377"/>
      <c r="AS189" s="1377"/>
      <c r="AT189" s="1377"/>
      <c r="AU189" s="1377"/>
    </row>
    <row r="190" spans="1:47" s="238" customFormat="1">
      <c r="A190" s="57"/>
      <c r="B190" s="463"/>
      <c r="C190" s="10"/>
      <c r="D190" s="10"/>
      <c r="E190" s="10"/>
      <c r="F190" s="10"/>
      <c r="G190" s="10"/>
      <c r="H190" s="10"/>
      <c r="I190" s="10"/>
      <c r="J190" s="10"/>
      <c r="K190" s="10"/>
      <c r="L190" s="10"/>
      <c r="M190" s="10"/>
      <c r="N190" s="10"/>
      <c r="O190" s="62"/>
      <c r="P190" s="10"/>
      <c r="Q190" s="13"/>
      <c r="U190" s="13"/>
      <c r="V190" s="13"/>
      <c r="W190" s="13"/>
      <c r="AB190" s="246"/>
      <c r="AC190" s="246"/>
      <c r="AD190" s="246"/>
      <c r="AE190" s="1237"/>
      <c r="AF190" s="1237"/>
      <c r="AG190" s="246"/>
      <c r="AH190" s="246"/>
      <c r="AI190" s="246"/>
      <c r="AJ190" s="246"/>
      <c r="AK190" s="246"/>
      <c r="AL190" s="246"/>
      <c r="AM190" s="246"/>
      <c r="AN190" s="1417"/>
      <c r="AO190" s="441"/>
      <c r="AP190" s="1377"/>
      <c r="AQ190" s="1377"/>
      <c r="AR190" s="1377"/>
      <c r="AS190" s="1377"/>
      <c r="AT190" s="1377"/>
      <c r="AU190" s="1377"/>
    </row>
    <row r="191" spans="1:47" s="238" customFormat="1">
      <c r="A191" s="57"/>
      <c r="B191" s="463"/>
      <c r="C191" s="10"/>
      <c r="D191" s="10"/>
      <c r="E191" s="10"/>
      <c r="F191" s="10"/>
      <c r="G191" s="10"/>
      <c r="H191" s="10"/>
      <c r="I191" s="10"/>
      <c r="J191" s="10"/>
      <c r="K191" s="10"/>
      <c r="L191" s="10"/>
      <c r="M191" s="10"/>
      <c r="N191" s="10"/>
      <c r="O191" s="62"/>
      <c r="P191" s="10"/>
      <c r="Q191" s="13"/>
      <c r="U191" s="13"/>
      <c r="V191" s="13"/>
      <c r="W191" s="13"/>
      <c r="AB191" s="246"/>
      <c r="AC191" s="246"/>
      <c r="AD191" s="246"/>
      <c r="AE191" s="1237"/>
      <c r="AF191" s="1237"/>
      <c r="AG191" s="246"/>
      <c r="AH191" s="246"/>
      <c r="AI191" s="246"/>
      <c r="AJ191" s="246"/>
      <c r="AK191" s="246"/>
      <c r="AL191" s="246"/>
      <c r="AM191" s="246"/>
      <c r="AN191" s="1417"/>
      <c r="AO191" s="441"/>
      <c r="AP191" s="1377"/>
      <c r="AQ191" s="1377"/>
      <c r="AR191" s="1377"/>
      <c r="AS191" s="1377"/>
      <c r="AT191" s="1377"/>
      <c r="AU191" s="1377"/>
    </row>
    <row r="192" spans="1:47" s="238" customFormat="1">
      <c r="A192" s="57"/>
      <c r="B192" s="463"/>
      <c r="C192" s="10"/>
      <c r="D192" s="10"/>
      <c r="E192" s="10"/>
      <c r="F192" s="10"/>
      <c r="G192" s="10"/>
      <c r="H192" s="10"/>
      <c r="I192" s="10"/>
      <c r="J192" s="10"/>
      <c r="K192" s="10"/>
      <c r="L192" s="10"/>
      <c r="M192" s="10"/>
      <c r="N192" s="10"/>
      <c r="O192" s="62"/>
      <c r="P192" s="10"/>
      <c r="Q192" s="13"/>
      <c r="U192" s="13"/>
      <c r="V192" s="13"/>
      <c r="W192" s="13"/>
      <c r="AB192" s="246"/>
      <c r="AC192" s="246"/>
      <c r="AD192" s="246"/>
      <c r="AE192" s="1237"/>
      <c r="AF192" s="1237"/>
      <c r="AG192" s="246"/>
      <c r="AH192" s="246"/>
      <c r="AI192" s="246"/>
      <c r="AJ192" s="246"/>
      <c r="AK192" s="246"/>
      <c r="AL192" s="246"/>
      <c r="AM192" s="246"/>
      <c r="AN192" s="1417"/>
      <c r="AO192" s="441"/>
      <c r="AP192" s="1377"/>
      <c r="AQ192" s="1377"/>
      <c r="AR192" s="1377"/>
      <c r="AS192" s="1377"/>
      <c r="AT192" s="1377"/>
      <c r="AU192" s="1377"/>
    </row>
    <row r="193" spans="1:47" s="238" customFormat="1">
      <c r="A193" s="57"/>
      <c r="B193" s="463"/>
      <c r="C193" s="10"/>
      <c r="D193" s="10"/>
      <c r="E193" s="10"/>
      <c r="F193" s="10"/>
      <c r="G193" s="10"/>
      <c r="H193" s="10"/>
      <c r="I193" s="10"/>
      <c r="J193" s="10"/>
      <c r="K193" s="10"/>
      <c r="L193" s="10"/>
      <c r="M193" s="10"/>
      <c r="N193" s="10"/>
      <c r="O193" s="62"/>
      <c r="P193" s="10"/>
      <c r="Q193" s="13"/>
      <c r="U193" s="13"/>
      <c r="V193" s="13"/>
      <c r="W193" s="13"/>
      <c r="AB193" s="246"/>
      <c r="AC193" s="246"/>
      <c r="AD193" s="246"/>
      <c r="AE193" s="1237"/>
      <c r="AF193" s="1237"/>
      <c r="AG193" s="246"/>
      <c r="AH193" s="246"/>
      <c r="AI193" s="246"/>
      <c r="AJ193" s="246"/>
      <c r="AK193" s="246"/>
      <c r="AL193" s="246"/>
      <c r="AM193" s="246"/>
      <c r="AN193" s="1417"/>
      <c r="AO193" s="441"/>
      <c r="AP193" s="1377"/>
      <c r="AQ193" s="1377"/>
      <c r="AR193" s="1377"/>
      <c r="AS193" s="1377"/>
      <c r="AT193" s="1377"/>
      <c r="AU193" s="1377"/>
    </row>
    <row r="194" spans="1:47" s="238" customFormat="1">
      <c r="A194" s="57"/>
      <c r="B194" s="463"/>
      <c r="C194" s="10"/>
      <c r="D194" s="10"/>
      <c r="E194" s="10"/>
      <c r="F194" s="10"/>
      <c r="G194" s="10"/>
      <c r="H194" s="10"/>
      <c r="I194" s="10"/>
      <c r="J194" s="10"/>
      <c r="K194" s="10"/>
      <c r="L194" s="10"/>
      <c r="M194" s="10"/>
      <c r="N194" s="10"/>
      <c r="O194" s="62"/>
      <c r="P194" s="10"/>
      <c r="Q194" s="13"/>
      <c r="U194" s="13"/>
      <c r="V194" s="13"/>
      <c r="W194" s="13"/>
      <c r="AB194" s="246"/>
      <c r="AC194" s="246"/>
      <c r="AD194" s="246"/>
      <c r="AE194" s="1237"/>
      <c r="AF194" s="1237"/>
      <c r="AG194" s="246"/>
      <c r="AH194" s="246"/>
      <c r="AI194" s="246"/>
      <c r="AJ194" s="246"/>
      <c r="AK194" s="246"/>
      <c r="AL194" s="246"/>
      <c r="AM194" s="246"/>
      <c r="AN194" s="1417"/>
      <c r="AO194" s="441"/>
      <c r="AP194" s="1377"/>
      <c r="AQ194" s="1377"/>
      <c r="AR194" s="1377"/>
      <c r="AS194" s="1377"/>
      <c r="AT194" s="1377"/>
      <c r="AU194" s="1377"/>
    </row>
    <row r="195" spans="1:47" s="238" customFormat="1">
      <c r="A195" s="57"/>
      <c r="B195" s="463"/>
      <c r="C195" s="10"/>
      <c r="D195" s="10"/>
      <c r="E195" s="10"/>
      <c r="F195" s="10"/>
      <c r="G195" s="10"/>
      <c r="H195" s="10"/>
      <c r="I195" s="10"/>
      <c r="J195" s="10"/>
      <c r="K195" s="10"/>
      <c r="L195" s="10"/>
      <c r="M195" s="10"/>
      <c r="N195" s="10"/>
      <c r="O195" s="62"/>
      <c r="P195" s="10"/>
      <c r="Q195" s="13"/>
      <c r="U195" s="13"/>
      <c r="V195" s="13"/>
      <c r="W195" s="13"/>
      <c r="AB195" s="246"/>
      <c r="AC195" s="246"/>
      <c r="AD195" s="246"/>
      <c r="AE195" s="1237"/>
      <c r="AF195" s="1237"/>
      <c r="AG195" s="246"/>
      <c r="AH195" s="246"/>
      <c r="AI195" s="246"/>
      <c r="AJ195" s="246"/>
      <c r="AK195" s="246"/>
      <c r="AL195" s="246"/>
      <c r="AM195" s="246"/>
      <c r="AN195" s="1417"/>
      <c r="AO195" s="441"/>
      <c r="AP195" s="1377"/>
      <c r="AQ195" s="1377"/>
      <c r="AR195" s="1377"/>
      <c r="AS195" s="1377"/>
      <c r="AT195" s="1377"/>
      <c r="AU195" s="1377"/>
    </row>
    <row r="196" spans="1:47" s="238" customFormat="1">
      <c r="A196" s="57"/>
      <c r="B196" s="463"/>
      <c r="C196" s="10"/>
      <c r="D196" s="10"/>
      <c r="E196" s="10"/>
      <c r="F196" s="10"/>
      <c r="G196" s="10"/>
      <c r="H196" s="10"/>
      <c r="I196" s="10"/>
      <c r="J196" s="10"/>
      <c r="K196" s="10"/>
      <c r="L196" s="10"/>
      <c r="M196" s="10"/>
      <c r="N196" s="10"/>
      <c r="O196" s="62"/>
      <c r="P196" s="10"/>
      <c r="Q196" s="13"/>
      <c r="U196" s="13"/>
      <c r="V196" s="13"/>
      <c r="W196" s="13"/>
      <c r="AB196" s="246"/>
      <c r="AC196" s="246"/>
      <c r="AD196" s="246"/>
      <c r="AE196" s="1237"/>
      <c r="AF196" s="1237"/>
      <c r="AG196" s="246"/>
      <c r="AH196" s="246"/>
      <c r="AI196" s="246"/>
      <c r="AJ196" s="246"/>
      <c r="AK196" s="246"/>
      <c r="AL196" s="246"/>
      <c r="AM196" s="246"/>
      <c r="AN196" s="1417"/>
      <c r="AO196" s="441"/>
      <c r="AP196" s="1377"/>
      <c r="AQ196" s="1377"/>
      <c r="AR196" s="1377"/>
      <c r="AS196" s="1377"/>
      <c r="AT196" s="1377"/>
      <c r="AU196" s="1377"/>
    </row>
    <row r="197" spans="1:47" s="238" customFormat="1">
      <c r="A197" s="57"/>
      <c r="B197" s="463"/>
      <c r="C197" s="10"/>
      <c r="D197" s="10"/>
      <c r="E197" s="10"/>
      <c r="F197" s="10"/>
      <c r="G197" s="10"/>
      <c r="H197" s="10"/>
      <c r="I197" s="10"/>
      <c r="J197" s="10"/>
      <c r="K197" s="10"/>
      <c r="L197" s="10"/>
      <c r="M197" s="10"/>
      <c r="N197" s="10"/>
      <c r="O197" s="62"/>
      <c r="P197" s="10"/>
      <c r="Q197" s="13"/>
      <c r="U197" s="13"/>
      <c r="V197" s="13"/>
      <c r="W197" s="13"/>
      <c r="AB197" s="246"/>
      <c r="AC197" s="246"/>
      <c r="AD197" s="246"/>
      <c r="AE197" s="1237"/>
      <c r="AF197" s="1237"/>
      <c r="AG197" s="246"/>
      <c r="AH197" s="246"/>
      <c r="AI197" s="246"/>
      <c r="AJ197" s="246"/>
      <c r="AK197" s="246"/>
      <c r="AL197" s="246"/>
      <c r="AM197" s="246"/>
      <c r="AN197" s="1417"/>
      <c r="AO197" s="441"/>
      <c r="AP197" s="1377"/>
      <c r="AQ197" s="1377"/>
      <c r="AR197" s="1377"/>
      <c r="AS197" s="1377"/>
      <c r="AT197" s="1377"/>
      <c r="AU197" s="1377"/>
    </row>
    <row r="198" spans="1:47" s="238" customFormat="1">
      <c r="A198" s="57"/>
      <c r="B198" s="463"/>
      <c r="C198" s="10"/>
      <c r="D198" s="10"/>
      <c r="E198" s="10"/>
      <c r="F198" s="10"/>
      <c r="G198" s="10"/>
      <c r="H198" s="10"/>
      <c r="I198" s="10"/>
      <c r="J198" s="10"/>
      <c r="K198" s="10"/>
      <c r="L198" s="10"/>
      <c r="M198" s="10"/>
      <c r="N198" s="10"/>
      <c r="O198" s="62"/>
      <c r="P198" s="10"/>
      <c r="Q198" s="13"/>
      <c r="U198" s="13"/>
      <c r="V198" s="13"/>
      <c r="W198" s="13"/>
      <c r="AB198" s="246"/>
      <c r="AC198" s="246"/>
      <c r="AD198" s="246"/>
      <c r="AE198" s="1237"/>
      <c r="AF198" s="1237"/>
      <c r="AG198" s="246"/>
      <c r="AH198" s="246"/>
      <c r="AI198" s="246"/>
      <c r="AJ198" s="246"/>
      <c r="AK198" s="246"/>
      <c r="AL198" s="246"/>
      <c r="AM198" s="246"/>
      <c r="AN198" s="1417"/>
      <c r="AO198" s="441"/>
      <c r="AP198" s="1377"/>
      <c r="AQ198" s="1377"/>
      <c r="AR198" s="1377"/>
      <c r="AS198" s="1377"/>
      <c r="AT198" s="1377"/>
      <c r="AU198" s="1377"/>
    </row>
    <row r="199" spans="1:47" s="238" customFormat="1">
      <c r="A199" s="57"/>
      <c r="B199" s="463"/>
      <c r="C199" s="10"/>
      <c r="D199" s="10"/>
      <c r="E199" s="10"/>
      <c r="F199" s="10"/>
      <c r="G199" s="10"/>
      <c r="H199" s="10"/>
      <c r="I199" s="10"/>
      <c r="J199" s="10"/>
      <c r="K199" s="10"/>
      <c r="L199" s="10"/>
      <c r="M199" s="10"/>
      <c r="N199" s="10"/>
      <c r="O199" s="62"/>
      <c r="P199" s="10"/>
      <c r="Q199" s="13"/>
      <c r="U199" s="13"/>
      <c r="V199" s="13"/>
      <c r="W199" s="13"/>
      <c r="AB199" s="246"/>
      <c r="AC199" s="246"/>
      <c r="AD199" s="246"/>
      <c r="AE199" s="1237"/>
      <c r="AF199" s="1237"/>
      <c r="AG199" s="246"/>
      <c r="AH199" s="246"/>
      <c r="AI199" s="246"/>
      <c r="AJ199" s="246"/>
      <c r="AK199" s="246"/>
      <c r="AL199" s="246"/>
      <c r="AM199" s="246"/>
      <c r="AN199" s="1417"/>
      <c r="AO199" s="441"/>
      <c r="AP199" s="1377"/>
      <c r="AQ199" s="1377"/>
      <c r="AR199" s="1377"/>
      <c r="AS199" s="1377"/>
      <c r="AT199" s="1377"/>
      <c r="AU199" s="1377"/>
    </row>
    <row r="200" spans="1:47" s="238" customFormat="1">
      <c r="A200" s="57"/>
      <c r="B200" s="463"/>
      <c r="C200" s="10"/>
      <c r="D200" s="10"/>
      <c r="E200" s="10"/>
      <c r="F200" s="10"/>
      <c r="G200" s="10"/>
      <c r="H200" s="10"/>
      <c r="I200" s="10"/>
      <c r="J200" s="10"/>
      <c r="K200" s="10"/>
      <c r="L200" s="10"/>
      <c r="M200" s="10"/>
      <c r="N200" s="10"/>
      <c r="O200" s="62"/>
      <c r="P200" s="10"/>
      <c r="Q200" s="13"/>
      <c r="U200" s="13"/>
      <c r="V200" s="13"/>
      <c r="W200" s="13"/>
      <c r="AB200" s="246"/>
      <c r="AC200" s="246"/>
      <c r="AD200" s="246"/>
      <c r="AE200" s="1237"/>
      <c r="AF200" s="1237"/>
      <c r="AG200" s="246"/>
      <c r="AH200" s="246"/>
      <c r="AI200" s="246"/>
      <c r="AJ200" s="246"/>
      <c r="AK200" s="246"/>
      <c r="AL200" s="246"/>
      <c r="AM200" s="246"/>
      <c r="AN200" s="1417"/>
      <c r="AO200" s="441"/>
      <c r="AP200" s="1377"/>
      <c r="AQ200" s="1377"/>
      <c r="AR200" s="1377"/>
      <c r="AS200" s="1377"/>
      <c r="AT200" s="1377"/>
      <c r="AU200" s="1377"/>
    </row>
    <row r="201" spans="1:47" s="238" customFormat="1">
      <c r="A201" s="57"/>
      <c r="B201" s="463"/>
      <c r="C201" s="10"/>
      <c r="D201" s="10"/>
      <c r="E201" s="10"/>
      <c r="F201" s="10"/>
      <c r="G201" s="10"/>
      <c r="H201" s="10"/>
      <c r="I201" s="10"/>
      <c r="J201" s="10"/>
      <c r="K201" s="10"/>
      <c r="L201" s="10"/>
      <c r="M201" s="10"/>
      <c r="N201" s="10"/>
      <c r="O201" s="62"/>
      <c r="P201" s="10"/>
      <c r="Q201" s="13"/>
      <c r="U201" s="13"/>
      <c r="V201" s="13"/>
      <c r="W201" s="13"/>
      <c r="AB201" s="246"/>
      <c r="AC201" s="246"/>
      <c r="AD201" s="246"/>
      <c r="AE201" s="1237"/>
      <c r="AF201" s="1237"/>
      <c r="AG201" s="246"/>
      <c r="AH201" s="246"/>
      <c r="AI201" s="246"/>
      <c r="AJ201" s="246"/>
      <c r="AK201" s="246"/>
      <c r="AL201" s="246"/>
      <c r="AM201" s="246"/>
      <c r="AN201" s="1417"/>
      <c r="AO201" s="441"/>
      <c r="AP201" s="1377"/>
      <c r="AQ201" s="1377"/>
      <c r="AR201" s="1377"/>
      <c r="AS201" s="1377"/>
      <c r="AT201" s="1377"/>
      <c r="AU201" s="1377"/>
    </row>
    <row r="202" spans="1:47" s="238" customFormat="1">
      <c r="A202" s="57"/>
      <c r="B202" s="463"/>
      <c r="C202" s="10"/>
      <c r="D202" s="10"/>
      <c r="E202" s="10"/>
      <c r="F202" s="10"/>
      <c r="G202" s="10"/>
      <c r="H202" s="10"/>
      <c r="I202" s="10"/>
      <c r="J202" s="10"/>
      <c r="K202" s="10"/>
      <c r="L202" s="10"/>
      <c r="M202" s="10"/>
      <c r="N202" s="10"/>
      <c r="O202" s="62"/>
      <c r="P202" s="10"/>
      <c r="Q202" s="13"/>
      <c r="U202" s="13"/>
      <c r="V202" s="13"/>
      <c r="W202" s="13"/>
      <c r="AB202" s="246"/>
      <c r="AC202" s="246"/>
      <c r="AD202" s="246"/>
      <c r="AE202" s="1237"/>
      <c r="AF202" s="1237"/>
      <c r="AG202" s="246"/>
      <c r="AH202" s="246"/>
      <c r="AI202" s="246"/>
      <c r="AJ202" s="246"/>
      <c r="AK202" s="246"/>
      <c r="AL202" s="246"/>
      <c r="AM202" s="246"/>
      <c r="AN202" s="1417"/>
      <c r="AO202" s="441"/>
      <c r="AP202" s="1377"/>
      <c r="AQ202" s="1377"/>
      <c r="AR202" s="1377"/>
      <c r="AS202" s="1377"/>
      <c r="AT202" s="1377"/>
      <c r="AU202" s="1377"/>
    </row>
    <row r="203" spans="1:47" s="238" customFormat="1">
      <c r="A203" s="57"/>
      <c r="B203" s="463"/>
      <c r="C203" s="10"/>
      <c r="D203" s="10"/>
      <c r="E203" s="10"/>
      <c r="F203" s="10"/>
      <c r="G203" s="10"/>
      <c r="H203" s="10"/>
      <c r="I203" s="10"/>
      <c r="J203" s="10"/>
      <c r="K203" s="10"/>
      <c r="L203" s="10"/>
      <c r="M203" s="10"/>
      <c r="N203" s="10"/>
      <c r="O203" s="62"/>
      <c r="P203" s="10"/>
      <c r="Q203" s="13"/>
      <c r="U203" s="13"/>
      <c r="V203" s="13"/>
      <c r="W203" s="13"/>
      <c r="AB203" s="246"/>
      <c r="AC203" s="246"/>
      <c r="AD203" s="246"/>
      <c r="AE203" s="1237"/>
      <c r="AF203" s="1237"/>
      <c r="AG203" s="246"/>
      <c r="AH203" s="246"/>
      <c r="AI203" s="246"/>
      <c r="AJ203" s="246"/>
      <c r="AK203" s="246"/>
      <c r="AL203" s="246"/>
      <c r="AM203" s="246"/>
      <c r="AN203" s="1417"/>
      <c r="AO203" s="441"/>
      <c r="AP203" s="1377"/>
      <c r="AQ203" s="1377"/>
      <c r="AR203" s="1377"/>
      <c r="AS203" s="1377"/>
      <c r="AT203" s="1377"/>
      <c r="AU203" s="1377"/>
    </row>
    <row r="204" spans="1:47" s="238" customFormat="1">
      <c r="A204" s="57"/>
      <c r="B204" s="463"/>
      <c r="C204" s="10"/>
      <c r="D204" s="10"/>
      <c r="E204" s="10"/>
      <c r="F204" s="10"/>
      <c r="G204" s="10"/>
      <c r="H204" s="10"/>
      <c r="I204" s="10"/>
      <c r="J204" s="10"/>
      <c r="K204" s="10"/>
      <c r="L204" s="10"/>
      <c r="M204" s="10"/>
      <c r="N204" s="10"/>
      <c r="O204" s="62"/>
      <c r="P204" s="10"/>
      <c r="Q204" s="13"/>
      <c r="U204" s="13"/>
      <c r="V204" s="13"/>
      <c r="W204" s="13"/>
      <c r="AB204" s="246"/>
      <c r="AC204" s="246"/>
      <c r="AD204" s="246"/>
      <c r="AE204" s="1237"/>
      <c r="AF204" s="1237"/>
      <c r="AG204" s="246"/>
      <c r="AH204" s="246"/>
      <c r="AI204" s="246"/>
      <c r="AJ204" s="246"/>
      <c r="AK204" s="246"/>
      <c r="AL204" s="246"/>
      <c r="AM204" s="246"/>
      <c r="AN204" s="1417"/>
      <c r="AO204" s="441"/>
      <c r="AP204" s="1377"/>
      <c r="AQ204" s="1377"/>
      <c r="AR204" s="1377"/>
      <c r="AS204" s="1377"/>
      <c r="AT204" s="1377"/>
      <c r="AU204" s="1377"/>
    </row>
    <row r="205" spans="1:47" s="238" customFormat="1">
      <c r="A205" s="57"/>
      <c r="B205" s="463"/>
      <c r="C205" s="10"/>
      <c r="D205" s="10"/>
      <c r="E205" s="10"/>
      <c r="F205" s="10"/>
      <c r="G205" s="10"/>
      <c r="H205" s="10"/>
      <c r="I205" s="10"/>
      <c r="J205" s="10"/>
      <c r="K205" s="10"/>
      <c r="L205" s="10"/>
      <c r="M205" s="10"/>
      <c r="N205" s="10"/>
      <c r="O205" s="62"/>
      <c r="P205" s="10"/>
      <c r="Q205" s="13"/>
      <c r="U205" s="13"/>
      <c r="V205" s="13"/>
      <c r="W205" s="13"/>
      <c r="AB205" s="246"/>
      <c r="AC205" s="246"/>
      <c r="AD205" s="246"/>
      <c r="AE205" s="1237"/>
      <c r="AF205" s="1237"/>
      <c r="AG205" s="246"/>
      <c r="AH205" s="246"/>
      <c r="AI205" s="246"/>
      <c r="AJ205" s="246"/>
      <c r="AK205" s="246"/>
      <c r="AL205" s="246"/>
      <c r="AM205" s="246"/>
      <c r="AN205" s="1417"/>
      <c r="AO205" s="441"/>
      <c r="AP205" s="1377"/>
      <c r="AQ205" s="1377"/>
      <c r="AR205" s="1377"/>
      <c r="AS205" s="1377"/>
      <c r="AT205" s="1377"/>
      <c r="AU205" s="1377"/>
    </row>
    <row r="206" spans="1:47" s="238" customFormat="1">
      <c r="A206" s="57"/>
      <c r="B206" s="463"/>
      <c r="C206" s="10"/>
      <c r="D206" s="10"/>
      <c r="E206" s="10"/>
      <c r="F206" s="10"/>
      <c r="G206" s="10"/>
      <c r="H206" s="10"/>
      <c r="I206" s="10"/>
      <c r="J206" s="10"/>
      <c r="K206" s="10"/>
      <c r="L206" s="10"/>
      <c r="M206" s="10"/>
      <c r="N206" s="10"/>
      <c r="O206" s="62"/>
      <c r="P206" s="10"/>
      <c r="Q206" s="13"/>
      <c r="U206" s="13"/>
      <c r="V206" s="13"/>
      <c r="W206" s="13"/>
      <c r="AB206" s="246"/>
      <c r="AC206" s="246"/>
      <c r="AD206" s="246"/>
      <c r="AE206" s="1237"/>
      <c r="AF206" s="1237"/>
      <c r="AG206" s="246"/>
      <c r="AH206" s="246"/>
      <c r="AI206" s="246"/>
      <c r="AJ206" s="246"/>
      <c r="AK206" s="246"/>
      <c r="AL206" s="246"/>
      <c r="AM206" s="246"/>
      <c r="AN206" s="1417"/>
      <c r="AO206" s="441"/>
      <c r="AP206" s="1377"/>
      <c r="AQ206" s="1377"/>
      <c r="AR206" s="1377"/>
      <c r="AS206" s="1377"/>
      <c r="AT206" s="1377"/>
      <c r="AU206" s="1377"/>
    </row>
    <row r="207" spans="1:47" s="238" customFormat="1">
      <c r="A207" s="57"/>
      <c r="B207" s="463"/>
      <c r="C207" s="10"/>
      <c r="D207" s="10"/>
      <c r="E207" s="10"/>
      <c r="F207" s="10"/>
      <c r="G207" s="10"/>
      <c r="H207" s="10"/>
      <c r="I207" s="10"/>
      <c r="J207" s="10"/>
      <c r="K207" s="10"/>
      <c r="L207" s="10"/>
      <c r="M207" s="10"/>
      <c r="N207" s="10"/>
      <c r="O207" s="62"/>
      <c r="P207" s="10"/>
      <c r="Q207" s="13"/>
      <c r="U207" s="13"/>
      <c r="V207" s="13"/>
      <c r="W207" s="13"/>
      <c r="AB207" s="246"/>
      <c r="AC207" s="246"/>
      <c r="AD207" s="246"/>
      <c r="AE207" s="1237"/>
      <c r="AF207" s="1237"/>
      <c r="AG207" s="246"/>
      <c r="AH207" s="246"/>
      <c r="AI207" s="246"/>
      <c r="AJ207" s="246"/>
      <c r="AK207" s="246"/>
      <c r="AL207" s="246"/>
      <c r="AM207" s="246"/>
      <c r="AN207" s="1417"/>
      <c r="AO207" s="441"/>
      <c r="AP207" s="1377"/>
      <c r="AQ207" s="1377"/>
      <c r="AR207" s="1377"/>
      <c r="AS207" s="1377"/>
      <c r="AT207" s="1377"/>
      <c r="AU207" s="1377"/>
    </row>
    <row r="208" spans="1:47" s="238" customFormat="1">
      <c r="A208" s="57"/>
      <c r="B208" s="463"/>
      <c r="C208" s="10"/>
      <c r="D208" s="10"/>
      <c r="E208" s="10"/>
      <c r="F208" s="10"/>
      <c r="G208" s="10"/>
      <c r="H208" s="10"/>
      <c r="I208" s="10"/>
      <c r="J208" s="10"/>
      <c r="K208" s="10"/>
      <c r="L208" s="10"/>
      <c r="M208" s="10"/>
      <c r="N208" s="10"/>
      <c r="O208" s="62"/>
      <c r="P208" s="10"/>
      <c r="Q208" s="13"/>
      <c r="U208" s="13"/>
      <c r="V208" s="13"/>
      <c r="W208" s="13"/>
      <c r="AB208" s="246"/>
      <c r="AC208" s="246"/>
      <c r="AD208" s="246"/>
      <c r="AE208" s="1237"/>
      <c r="AF208" s="1237"/>
      <c r="AG208" s="246"/>
      <c r="AH208" s="246"/>
      <c r="AI208" s="246"/>
      <c r="AJ208" s="246"/>
      <c r="AK208" s="246"/>
      <c r="AL208" s="246"/>
      <c r="AM208" s="246"/>
      <c r="AN208" s="1417"/>
      <c r="AO208" s="441"/>
      <c r="AP208" s="1377"/>
      <c r="AQ208" s="1377"/>
      <c r="AR208" s="1377"/>
      <c r="AS208" s="1377"/>
      <c r="AT208" s="1377"/>
      <c r="AU208" s="1377"/>
    </row>
    <row r="209" spans="1:47" s="238" customFormat="1">
      <c r="A209" s="57"/>
      <c r="B209" s="463"/>
      <c r="C209" s="10"/>
      <c r="D209" s="10"/>
      <c r="E209" s="10"/>
      <c r="F209" s="10"/>
      <c r="G209" s="10"/>
      <c r="H209" s="10"/>
      <c r="I209" s="10"/>
      <c r="J209" s="10"/>
      <c r="K209" s="10"/>
      <c r="L209" s="10"/>
      <c r="M209" s="10"/>
      <c r="N209" s="10"/>
      <c r="O209" s="62"/>
      <c r="P209" s="10"/>
      <c r="Q209" s="13"/>
      <c r="U209" s="13"/>
      <c r="V209" s="13"/>
      <c r="W209" s="13"/>
      <c r="AB209" s="246"/>
      <c r="AC209" s="246"/>
      <c r="AD209" s="246"/>
      <c r="AE209" s="1237"/>
      <c r="AF209" s="1237"/>
      <c r="AG209" s="246"/>
      <c r="AH209" s="246"/>
      <c r="AI209" s="246"/>
      <c r="AJ209" s="246"/>
      <c r="AK209" s="246"/>
      <c r="AL209" s="246"/>
      <c r="AM209" s="246"/>
      <c r="AN209" s="1417"/>
      <c r="AO209" s="441"/>
      <c r="AP209" s="1377"/>
      <c r="AQ209" s="1377"/>
      <c r="AR209" s="1377"/>
      <c r="AS209" s="1377"/>
      <c r="AT209" s="1377"/>
      <c r="AU209" s="1377"/>
    </row>
    <row r="210" spans="1:47" s="238" customFormat="1">
      <c r="A210" s="57"/>
      <c r="B210" s="463"/>
      <c r="C210" s="10"/>
      <c r="D210" s="10"/>
      <c r="E210" s="10"/>
      <c r="F210" s="10"/>
      <c r="G210" s="10"/>
      <c r="H210" s="10"/>
      <c r="I210" s="10"/>
      <c r="J210" s="10"/>
      <c r="K210" s="10"/>
      <c r="L210" s="10"/>
      <c r="M210" s="10"/>
      <c r="N210" s="10"/>
      <c r="O210" s="62"/>
      <c r="P210" s="10"/>
      <c r="Q210" s="13"/>
      <c r="U210" s="13"/>
      <c r="V210" s="13"/>
      <c r="W210" s="13"/>
      <c r="AB210" s="246"/>
      <c r="AC210" s="246"/>
      <c r="AD210" s="246"/>
      <c r="AE210" s="1237"/>
      <c r="AF210" s="1237"/>
      <c r="AG210" s="246"/>
      <c r="AH210" s="246"/>
      <c r="AI210" s="246"/>
      <c r="AJ210" s="246"/>
      <c r="AK210" s="246"/>
      <c r="AL210" s="246"/>
      <c r="AM210" s="246"/>
      <c r="AN210" s="1417"/>
      <c r="AO210" s="441"/>
      <c r="AP210" s="1377"/>
      <c r="AQ210" s="1377"/>
      <c r="AR210" s="1377"/>
      <c r="AS210" s="1377"/>
      <c r="AT210" s="1377"/>
      <c r="AU210" s="1377"/>
    </row>
    <row r="211" spans="1:47" s="238" customFormat="1">
      <c r="A211" s="57"/>
      <c r="B211" s="463"/>
      <c r="C211" s="10"/>
      <c r="D211" s="10"/>
      <c r="E211" s="10"/>
      <c r="F211" s="10"/>
      <c r="G211" s="10"/>
      <c r="H211" s="10"/>
      <c r="I211" s="10"/>
      <c r="J211" s="10"/>
      <c r="K211" s="10"/>
      <c r="L211" s="10"/>
      <c r="M211" s="10"/>
      <c r="N211" s="10"/>
      <c r="O211" s="62"/>
      <c r="P211" s="10"/>
      <c r="Q211" s="13"/>
      <c r="U211" s="13"/>
      <c r="V211" s="13"/>
      <c r="W211" s="13"/>
      <c r="AB211" s="246"/>
      <c r="AC211" s="246"/>
      <c r="AD211" s="246"/>
      <c r="AE211" s="1237"/>
      <c r="AF211" s="1237"/>
      <c r="AG211" s="246"/>
      <c r="AH211" s="246"/>
      <c r="AI211" s="246"/>
      <c r="AJ211" s="246"/>
      <c r="AK211" s="246"/>
      <c r="AL211" s="246"/>
      <c r="AM211" s="246"/>
      <c r="AN211" s="1417"/>
      <c r="AO211" s="441"/>
      <c r="AP211" s="1377"/>
      <c r="AQ211" s="1377"/>
      <c r="AR211" s="1377"/>
      <c r="AS211" s="1377"/>
      <c r="AT211" s="1377"/>
      <c r="AU211" s="1377"/>
    </row>
    <row r="212" spans="1:47" s="238" customFormat="1">
      <c r="A212" s="57"/>
      <c r="B212" s="463"/>
      <c r="C212" s="10"/>
      <c r="D212" s="10"/>
      <c r="E212" s="10"/>
      <c r="F212" s="10"/>
      <c r="G212" s="10"/>
      <c r="H212" s="10"/>
      <c r="I212" s="10"/>
      <c r="J212" s="10"/>
      <c r="K212" s="10"/>
      <c r="L212" s="10"/>
      <c r="M212" s="10"/>
      <c r="N212" s="10"/>
      <c r="O212" s="62"/>
      <c r="P212" s="10"/>
      <c r="Q212" s="13"/>
      <c r="U212" s="13"/>
      <c r="V212" s="13"/>
      <c r="W212" s="13"/>
      <c r="AB212" s="246"/>
      <c r="AC212" s="246"/>
      <c r="AD212" s="246"/>
      <c r="AE212" s="1237"/>
      <c r="AF212" s="1237"/>
      <c r="AG212" s="246"/>
      <c r="AH212" s="246"/>
      <c r="AI212" s="246"/>
      <c r="AJ212" s="246"/>
      <c r="AK212" s="246"/>
      <c r="AL212" s="246"/>
      <c r="AM212" s="246"/>
      <c r="AN212" s="1417"/>
      <c r="AO212" s="441"/>
      <c r="AP212" s="1377"/>
      <c r="AQ212" s="1377"/>
      <c r="AR212" s="1377"/>
      <c r="AS212" s="1377"/>
      <c r="AT212" s="1377"/>
      <c r="AU212" s="1377"/>
    </row>
    <row r="213" spans="1:47" s="238" customFormat="1">
      <c r="A213" s="57"/>
      <c r="B213" s="463"/>
      <c r="C213" s="10"/>
      <c r="D213" s="10"/>
      <c r="E213" s="10"/>
      <c r="F213" s="10"/>
      <c r="G213" s="10"/>
      <c r="H213" s="10"/>
      <c r="I213" s="10"/>
      <c r="J213" s="10"/>
      <c r="K213" s="10"/>
      <c r="L213" s="10"/>
      <c r="M213" s="10"/>
      <c r="N213" s="10"/>
      <c r="O213" s="62"/>
      <c r="P213" s="10"/>
      <c r="Q213" s="13"/>
      <c r="U213" s="13"/>
      <c r="V213" s="13"/>
      <c r="W213" s="13"/>
      <c r="AB213" s="246"/>
      <c r="AC213" s="246"/>
      <c r="AD213" s="246"/>
      <c r="AE213" s="1237"/>
      <c r="AF213" s="1237"/>
      <c r="AG213" s="246"/>
      <c r="AH213" s="246"/>
      <c r="AI213" s="246"/>
      <c r="AJ213" s="246"/>
      <c r="AK213" s="246"/>
      <c r="AL213" s="246"/>
      <c r="AM213" s="246"/>
      <c r="AN213" s="1417"/>
      <c r="AO213" s="441"/>
      <c r="AP213" s="1377"/>
      <c r="AQ213" s="1377"/>
      <c r="AR213" s="1377"/>
      <c r="AS213" s="1377"/>
      <c r="AT213" s="1377"/>
      <c r="AU213" s="1377"/>
    </row>
    <row r="214" spans="1:47" s="238" customFormat="1">
      <c r="A214" s="57"/>
      <c r="B214" s="463"/>
      <c r="C214" s="10"/>
      <c r="D214" s="10"/>
      <c r="E214" s="10"/>
      <c r="F214" s="10"/>
      <c r="G214" s="10"/>
      <c r="H214" s="10"/>
      <c r="I214" s="10"/>
      <c r="J214" s="10"/>
      <c r="K214" s="10"/>
      <c r="L214" s="10"/>
      <c r="M214" s="10"/>
      <c r="N214" s="10"/>
      <c r="O214" s="62"/>
      <c r="P214" s="10"/>
      <c r="Q214" s="13"/>
      <c r="U214" s="13"/>
      <c r="V214" s="13"/>
      <c r="W214" s="13"/>
      <c r="AB214" s="246"/>
      <c r="AC214" s="246"/>
      <c r="AD214" s="246"/>
      <c r="AE214" s="1237"/>
      <c r="AF214" s="1237"/>
      <c r="AG214" s="246"/>
      <c r="AH214" s="246"/>
      <c r="AI214" s="246"/>
      <c r="AJ214" s="246"/>
      <c r="AK214" s="246"/>
      <c r="AL214" s="246"/>
      <c r="AM214" s="246"/>
      <c r="AN214" s="1417"/>
      <c r="AO214" s="441"/>
      <c r="AP214" s="1377"/>
      <c r="AQ214" s="1377"/>
      <c r="AR214" s="1377"/>
      <c r="AS214" s="1377"/>
      <c r="AT214" s="1377"/>
      <c r="AU214" s="1377"/>
    </row>
    <row r="215" spans="1:47" s="238" customFormat="1">
      <c r="A215" s="57"/>
      <c r="B215" s="463"/>
      <c r="C215" s="10"/>
      <c r="D215" s="10"/>
      <c r="E215" s="10"/>
      <c r="F215" s="10"/>
      <c r="G215" s="10"/>
      <c r="H215" s="10"/>
      <c r="I215" s="10"/>
      <c r="J215" s="10"/>
      <c r="K215" s="10"/>
      <c r="L215" s="10"/>
      <c r="M215" s="10"/>
      <c r="N215" s="10"/>
      <c r="O215" s="62"/>
      <c r="P215" s="10"/>
      <c r="Q215" s="13"/>
      <c r="U215" s="13"/>
      <c r="V215" s="13"/>
      <c r="W215" s="13"/>
      <c r="AB215" s="246"/>
      <c r="AC215" s="246"/>
      <c r="AD215" s="246"/>
      <c r="AE215" s="1237"/>
      <c r="AF215" s="1237"/>
      <c r="AG215" s="246"/>
      <c r="AH215" s="246"/>
      <c r="AI215" s="246"/>
      <c r="AJ215" s="246"/>
      <c r="AK215" s="246"/>
      <c r="AL215" s="246"/>
      <c r="AM215" s="246"/>
      <c r="AN215" s="1417"/>
      <c r="AO215" s="441"/>
      <c r="AP215" s="1377"/>
      <c r="AQ215" s="1377"/>
      <c r="AR215" s="1377"/>
      <c r="AS215" s="1377"/>
      <c r="AT215" s="1377"/>
      <c r="AU215" s="1377"/>
    </row>
    <row r="216" spans="1:47" s="238" customFormat="1">
      <c r="A216" s="57"/>
      <c r="B216" s="463"/>
      <c r="C216" s="10"/>
      <c r="D216" s="10"/>
      <c r="E216" s="10"/>
      <c r="F216" s="10"/>
      <c r="G216" s="10"/>
      <c r="H216" s="10"/>
      <c r="I216" s="10"/>
      <c r="J216" s="10"/>
      <c r="K216" s="10"/>
      <c r="L216" s="10"/>
      <c r="M216" s="10"/>
      <c r="N216" s="10"/>
      <c r="O216" s="62"/>
      <c r="P216" s="10"/>
      <c r="Q216" s="13"/>
      <c r="U216" s="13"/>
      <c r="V216" s="13"/>
      <c r="W216" s="13"/>
      <c r="AB216" s="246"/>
      <c r="AC216" s="246"/>
      <c r="AD216" s="246"/>
      <c r="AE216" s="1237"/>
      <c r="AF216" s="1237"/>
      <c r="AG216" s="246"/>
      <c r="AH216" s="246"/>
      <c r="AI216" s="246"/>
      <c r="AJ216" s="246"/>
      <c r="AK216" s="246"/>
      <c r="AL216" s="246"/>
      <c r="AM216" s="246"/>
      <c r="AN216" s="1417"/>
      <c r="AO216" s="441"/>
      <c r="AP216" s="1377"/>
      <c r="AQ216" s="1377"/>
      <c r="AR216" s="1377"/>
      <c r="AS216" s="1377"/>
      <c r="AT216" s="1377"/>
      <c r="AU216" s="1377"/>
    </row>
    <row r="217" spans="1:47" s="238" customFormat="1">
      <c r="A217" s="57"/>
      <c r="B217" s="463"/>
      <c r="C217" s="10"/>
      <c r="D217" s="10"/>
      <c r="E217" s="10"/>
      <c r="F217" s="10"/>
      <c r="G217" s="10"/>
      <c r="H217" s="10"/>
      <c r="I217" s="10"/>
      <c r="J217" s="10"/>
      <c r="K217" s="10"/>
      <c r="L217" s="10"/>
      <c r="M217" s="10"/>
      <c r="N217" s="10"/>
      <c r="O217" s="62"/>
      <c r="P217" s="10"/>
      <c r="Q217" s="13"/>
      <c r="U217" s="13"/>
      <c r="V217" s="13"/>
      <c r="W217" s="13"/>
      <c r="AB217" s="246"/>
      <c r="AC217" s="246"/>
      <c r="AD217" s="246"/>
      <c r="AE217" s="1237"/>
      <c r="AF217" s="1237"/>
      <c r="AG217" s="246"/>
      <c r="AH217" s="246"/>
      <c r="AI217" s="246"/>
      <c r="AJ217" s="246"/>
      <c r="AK217" s="246"/>
      <c r="AL217" s="246"/>
      <c r="AM217" s="246"/>
      <c r="AN217" s="1417"/>
      <c r="AO217" s="441"/>
      <c r="AP217" s="1377"/>
      <c r="AQ217" s="1377"/>
      <c r="AR217" s="1377"/>
      <c r="AS217" s="1377"/>
      <c r="AT217" s="1377"/>
      <c r="AU217" s="1377"/>
    </row>
    <row r="218" spans="1:47" s="238" customFormat="1">
      <c r="A218" s="57"/>
      <c r="B218" s="463"/>
      <c r="C218" s="10"/>
      <c r="D218" s="10"/>
      <c r="E218" s="10"/>
      <c r="F218" s="10"/>
      <c r="G218" s="10"/>
      <c r="H218" s="10"/>
      <c r="I218" s="10"/>
      <c r="J218" s="10"/>
      <c r="K218" s="10"/>
      <c r="L218" s="10"/>
      <c r="M218" s="10"/>
      <c r="N218" s="10"/>
      <c r="O218" s="62"/>
      <c r="P218" s="10"/>
      <c r="Q218" s="13"/>
      <c r="U218" s="13"/>
      <c r="V218" s="13"/>
      <c r="W218" s="13"/>
      <c r="AB218" s="246"/>
      <c r="AC218" s="246"/>
      <c r="AD218" s="246"/>
      <c r="AE218" s="1237"/>
      <c r="AF218" s="1237"/>
      <c r="AG218" s="246"/>
      <c r="AH218" s="246"/>
      <c r="AI218" s="246"/>
      <c r="AJ218" s="246"/>
      <c r="AK218" s="246"/>
      <c r="AL218" s="246"/>
      <c r="AM218" s="246"/>
      <c r="AN218" s="1417"/>
      <c r="AO218" s="441"/>
      <c r="AP218" s="1377"/>
      <c r="AQ218" s="1377"/>
      <c r="AR218" s="1377"/>
      <c r="AS218" s="1377"/>
      <c r="AT218" s="1377"/>
      <c r="AU218" s="1377"/>
    </row>
    <row r="219" spans="1:47" s="238" customFormat="1">
      <c r="A219" s="57"/>
      <c r="B219" s="463"/>
      <c r="C219" s="10"/>
      <c r="D219" s="10"/>
      <c r="E219" s="10"/>
      <c r="F219" s="10"/>
      <c r="G219" s="10"/>
      <c r="H219" s="10"/>
      <c r="I219" s="10"/>
      <c r="J219" s="10"/>
      <c r="K219" s="10"/>
      <c r="L219" s="10"/>
      <c r="M219" s="10"/>
      <c r="N219" s="10"/>
      <c r="O219" s="62"/>
      <c r="P219" s="10"/>
      <c r="Q219" s="13"/>
      <c r="U219" s="13"/>
      <c r="V219" s="13"/>
      <c r="W219" s="13"/>
      <c r="AB219" s="246"/>
      <c r="AC219" s="246"/>
      <c r="AD219" s="246"/>
      <c r="AE219" s="1237"/>
      <c r="AF219" s="1237"/>
      <c r="AG219" s="246"/>
      <c r="AH219" s="246"/>
      <c r="AI219" s="246"/>
      <c r="AJ219" s="246"/>
      <c r="AK219" s="246"/>
      <c r="AL219" s="246"/>
      <c r="AM219" s="246"/>
      <c r="AN219" s="1417"/>
      <c r="AO219" s="441"/>
      <c r="AP219" s="1377"/>
      <c r="AQ219" s="1377"/>
      <c r="AR219" s="1377"/>
      <c r="AS219" s="1377"/>
      <c r="AT219" s="1377"/>
      <c r="AU219" s="1377"/>
    </row>
    <row r="220" spans="1:47" s="238" customFormat="1">
      <c r="A220" s="57"/>
      <c r="B220" s="463"/>
      <c r="C220" s="10"/>
      <c r="D220" s="10"/>
      <c r="E220" s="10"/>
      <c r="F220" s="10"/>
      <c r="G220" s="10"/>
      <c r="H220" s="10"/>
      <c r="I220" s="10"/>
      <c r="J220" s="10"/>
      <c r="K220" s="10"/>
      <c r="L220" s="10"/>
      <c r="M220" s="10"/>
      <c r="N220" s="10"/>
      <c r="O220" s="62"/>
      <c r="P220" s="10"/>
      <c r="Q220" s="13"/>
      <c r="U220" s="13"/>
      <c r="V220" s="13"/>
      <c r="W220" s="13"/>
      <c r="AB220" s="246"/>
      <c r="AC220" s="246"/>
      <c r="AD220" s="246"/>
      <c r="AE220" s="1237"/>
      <c r="AF220" s="1237"/>
      <c r="AG220" s="246"/>
      <c r="AH220" s="246"/>
      <c r="AI220" s="246"/>
      <c r="AJ220" s="246"/>
      <c r="AK220" s="246"/>
      <c r="AL220" s="246"/>
      <c r="AM220" s="246"/>
      <c r="AN220" s="1417"/>
      <c r="AO220" s="441"/>
      <c r="AP220" s="1377"/>
      <c r="AQ220" s="1377"/>
      <c r="AR220" s="1377"/>
      <c r="AS220" s="1377"/>
      <c r="AT220" s="1377"/>
      <c r="AU220" s="1377"/>
    </row>
    <row r="221" spans="1:47" s="238" customFormat="1">
      <c r="A221" s="57"/>
      <c r="B221" s="463"/>
      <c r="C221" s="10"/>
      <c r="D221" s="10"/>
      <c r="E221" s="10"/>
      <c r="F221" s="10"/>
      <c r="G221" s="10"/>
      <c r="H221" s="10"/>
      <c r="I221" s="10"/>
      <c r="J221" s="10"/>
      <c r="K221" s="10"/>
      <c r="L221" s="10"/>
      <c r="M221" s="10"/>
      <c r="N221" s="10"/>
      <c r="O221" s="62"/>
      <c r="P221" s="10"/>
      <c r="Q221" s="13"/>
      <c r="U221" s="13"/>
      <c r="V221" s="13"/>
      <c r="W221" s="13"/>
      <c r="AB221" s="246"/>
      <c r="AC221" s="246"/>
      <c r="AD221" s="246"/>
      <c r="AE221" s="1237"/>
      <c r="AF221" s="1237"/>
      <c r="AG221" s="246"/>
      <c r="AH221" s="246"/>
      <c r="AI221" s="246"/>
      <c r="AJ221" s="246"/>
      <c r="AK221" s="246"/>
      <c r="AL221" s="246"/>
      <c r="AM221" s="246"/>
      <c r="AN221" s="1417"/>
      <c r="AO221" s="441"/>
      <c r="AP221" s="1377"/>
      <c r="AQ221" s="1377"/>
      <c r="AR221" s="1377"/>
      <c r="AS221" s="1377"/>
      <c r="AT221" s="1377"/>
      <c r="AU221" s="1377"/>
    </row>
    <row r="222" spans="1:47" s="238" customFormat="1">
      <c r="A222" s="57"/>
      <c r="B222" s="463"/>
      <c r="C222" s="10"/>
      <c r="D222" s="10"/>
      <c r="E222" s="10"/>
      <c r="F222" s="10"/>
      <c r="G222" s="10"/>
      <c r="H222" s="10"/>
      <c r="I222" s="10"/>
      <c r="J222" s="10"/>
      <c r="K222" s="10"/>
      <c r="L222" s="10"/>
      <c r="M222" s="10"/>
      <c r="N222" s="10"/>
      <c r="O222" s="62"/>
      <c r="P222" s="10"/>
      <c r="Q222" s="13"/>
      <c r="U222" s="13"/>
      <c r="V222" s="13"/>
      <c r="W222" s="13"/>
      <c r="AB222" s="246"/>
      <c r="AC222" s="246"/>
      <c r="AD222" s="246"/>
      <c r="AE222" s="1237"/>
      <c r="AF222" s="1237"/>
      <c r="AG222" s="246"/>
      <c r="AH222" s="246"/>
      <c r="AI222" s="246"/>
      <c r="AJ222" s="246"/>
      <c r="AK222" s="246"/>
      <c r="AL222" s="246"/>
      <c r="AM222" s="246"/>
      <c r="AN222" s="1417"/>
      <c r="AO222" s="441"/>
      <c r="AP222" s="1377"/>
      <c r="AQ222" s="1377"/>
      <c r="AR222" s="1377"/>
      <c r="AS222" s="1377"/>
      <c r="AT222" s="1377"/>
      <c r="AU222" s="1377"/>
    </row>
    <row r="223" spans="1:47" s="238" customFormat="1">
      <c r="A223" s="57"/>
      <c r="B223" s="463"/>
      <c r="C223" s="10"/>
      <c r="D223" s="10"/>
      <c r="E223" s="10"/>
      <c r="F223" s="10"/>
      <c r="G223" s="10"/>
      <c r="H223" s="10"/>
      <c r="I223" s="10"/>
      <c r="J223" s="10"/>
      <c r="K223" s="10"/>
      <c r="L223" s="10"/>
      <c r="M223" s="10"/>
      <c r="N223" s="10"/>
      <c r="O223" s="62"/>
      <c r="P223" s="10"/>
      <c r="Q223" s="13"/>
      <c r="U223" s="13"/>
      <c r="V223" s="13"/>
      <c r="W223" s="13"/>
      <c r="AB223" s="246"/>
      <c r="AC223" s="246"/>
      <c r="AD223" s="246"/>
      <c r="AE223" s="1237"/>
      <c r="AF223" s="1237"/>
      <c r="AG223" s="246"/>
      <c r="AH223" s="246"/>
      <c r="AI223" s="246"/>
      <c r="AJ223" s="246"/>
      <c r="AK223" s="246"/>
      <c r="AL223" s="246"/>
      <c r="AM223" s="246"/>
      <c r="AN223" s="1417"/>
      <c r="AO223" s="441"/>
      <c r="AP223" s="1377"/>
      <c r="AQ223" s="1377"/>
      <c r="AR223" s="1377"/>
      <c r="AS223" s="1377"/>
      <c r="AT223" s="1377"/>
      <c r="AU223" s="1377"/>
    </row>
    <row r="224" spans="1:47" s="238" customFormat="1">
      <c r="A224" s="57"/>
      <c r="B224" s="463"/>
      <c r="C224" s="10"/>
      <c r="D224" s="10"/>
      <c r="E224" s="10"/>
      <c r="F224" s="10"/>
      <c r="G224" s="10"/>
      <c r="H224" s="10"/>
      <c r="I224" s="10"/>
      <c r="J224" s="10"/>
      <c r="K224" s="10"/>
      <c r="L224" s="10"/>
      <c r="M224" s="10"/>
      <c r="N224" s="10"/>
      <c r="O224" s="62"/>
      <c r="P224" s="10"/>
      <c r="Q224" s="13"/>
      <c r="U224" s="13"/>
      <c r="V224" s="13"/>
      <c r="W224" s="13"/>
      <c r="AB224" s="246"/>
      <c r="AC224" s="246"/>
      <c r="AD224" s="246"/>
      <c r="AE224" s="1237"/>
      <c r="AF224" s="1237"/>
      <c r="AG224" s="246"/>
      <c r="AH224" s="246"/>
      <c r="AI224" s="246"/>
      <c r="AJ224" s="246"/>
      <c r="AK224" s="246"/>
      <c r="AL224" s="246"/>
      <c r="AM224" s="246"/>
      <c r="AN224" s="1417"/>
      <c r="AO224" s="441"/>
      <c r="AP224" s="1377"/>
      <c r="AQ224" s="1377"/>
      <c r="AR224" s="1377"/>
      <c r="AS224" s="1377"/>
      <c r="AT224" s="1377"/>
      <c r="AU224" s="1377"/>
    </row>
    <row r="225" spans="1:47" s="238" customFormat="1">
      <c r="A225" s="57"/>
      <c r="B225" s="463"/>
      <c r="C225" s="10"/>
      <c r="D225" s="10"/>
      <c r="E225" s="10"/>
      <c r="F225" s="10"/>
      <c r="G225" s="10"/>
      <c r="H225" s="10"/>
      <c r="I225" s="10"/>
      <c r="J225" s="10"/>
      <c r="K225" s="10"/>
      <c r="L225" s="10"/>
      <c r="M225" s="10"/>
      <c r="N225" s="10"/>
      <c r="O225" s="62"/>
      <c r="P225" s="10"/>
      <c r="Q225" s="13"/>
      <c r="U225" s="13"/>
      <c r="V225" s="13"/>
      <c r="W225" s="13"/>
      <c r="AB225" s="246"/>
      <c r="AC225" s="246"/>
      <c r="AD225" s="246"/>
      <c r="AE225" s="1237"/>
      <c r="AF225" s="1237"/>
      <c r="AG225" s="246"/>
      <c r="AH225" s="246"/>
      <c r="AI225" s="246"/>
      <c r="AJ225" s="246"/>
      <c r="AK225" s="246"/>
      <c r="AL225" s="246"/>
      <c r="AM225" s="246"/>
      <c r="AN225" s="1417"/>
      <c r="AO225" s="441"/>
      <c r="AP225" s="1377"/>
      <c r="AQ225" s="1377"/>
      <c r="AR225" s="1377"/>
      <c r="AS225" s="1377"/>
      <c r="AT225" s="1377"/>
      <c r="AU225" s="1377"/>
    </row>
    <row r="226" spans="1:47" s="238" customFormat="1">
      <c r="A226" s="57"/>
      <c r="B226" s="463"/>
      <c r="C226" s="10"/>
      <c r="D226" s="10"/>
      <c r="E226" s="10"/>
      <c r="F226" s="10"/>
      <c r="G226" s="10"/>
      <c r="H226" s="10"/>
      <c r="I226" s="10"/>
      <c r="J226" s="10"/>
      <c r="K226" s="10"/>
      <c r="L226" s="10"/>
      <c r="M226" s="10"/>
      <c r="N226" s="10"/>
      <c r="O226" s="62"/>
      <c r="P226" s="10"/>
      <c r="Q226" s="13"/>
      <c r="U226" s="13"/>
      <c r="V226" s="13"/>
      <c r="W226" s="13"/>
      <c r="AB226" s="246"/>
      <c r="AC226" s="246"/>
      <c r="AD226" s="246"/>
      <c r="AE226" s="1237"/>
      <c r="AF226" s="1237"/>
      <c r="AG226" s="246"/>
      <c r="AH226" s="246"/>
      <c r="AI226" s="246"/>
      <c r="AJ226" s="246"/>
      <c r="AK226" s="246"/>
      <c r="AL226" s="246"/>
      <c r="AM226" s="246"/>
      <c r="AN226" s="1417"/>
      <c r="AO226" s="441"/>
      <c r="AP226" s="1377"/>
      <c r="AQ226" s="1377"/>
      <c r="AR226" s="1377"/>
      <c r="AS226" s="1377"/>
      <c r="AT226" s="1377"/>
      <c r="AU226" s="1377"/>
    </row>
    <row r="227" spans="1:47" s="238" customFormat="1">
      <c r="A227" s="57"/>
      <c r="B227" s="463"/>
      <c r="C227" s="10"/>
      <c r="D227" s="10"/>
      <c r="E227" s="10"/>
      <c r="F227" s="10"/>
      <c r="G227" s="10"/>
      <c r="H227" s="10"/>
      <c r="I227" s="10"/>
      <c r="J227" s="10"/>
      <c r="K227" s="10"/>
      <c r="L227" s="10"/>
      <c r="M227" s="10"/>
      <c r="N227" s="10"/>
      <c r="O227" s="62"/>
      <c r="P227" s="10"/>
      <c r="Q227" s="13"/>
      <c r="U227" s="13"/>
      <c r="V227" s="13"/>
      <c r="W227" s="13"/>
      <c r="AB227" s="246"/>
      <c r="AC227" s="246"/>
      <c r="AD227" s="246"/>
      <c r="AE227" s="1237"/>
      <c r="AF227" s="1237"/>
      <c r="AG227" s="246"/>
      <c r="AH227" s="246"/>
      <c r="AI227" s="246"/>
      <c r="AJ227" s="246"/>
      <c r="AK227" s="246"/>
      <c r="AL227" s="246"/>
      <c r="AM227" s="246"/>
      <c r="AN227" s="1417"/>
      <c r="AO227" s="441"/>
      <c r="AP227" s="1377"/>
      <c r="AQ227" s="1377"/>
      <c r="AR227" s="1377"/>
      <c r="AS227" s="1377"/>
      <c r="AT227" s="1377"/>
      <c r="AU227" s="1377"/>
    </row>
    <row r="228" spans="1:47" s="238" customFormat="1">
      <c r="A228" s="57"/>
      <c r="B228" s="463"/>
      <c r="C228" s="10"/>
      <c r="D228" s="10"/>
      <c r="E228" s="10"/>
      <c r="F228" s="10"/>
      <c r="G228" s="10"/>
      <c r="H228" s="10"/>
      <c r="I228" s="10"/>
      <c r="J228" s="10"/>
      <c r="K228" s="10"/>
      <c r="L228" s="10"/>
      <c r="M228" s="10"/>
      <c r="N228" s="10"/>
      <c r="O228" s="62"/>
      <c r="P228" s="10"/>
      <c r="Q228" s="13"/>
      <c r="U228" s="13"/>
      <c r="V228" s="13"/>
      <c r="W228" s="13"/>
      <c r="AB228" s="246"/>
      <c r="AC228" s="246"/>
      <c r="AD228" s="246"/>
      <c r="AE228" s="1237"/>
      <c r="AF228" s="1237"/>
      <c r="AG228" s="246"/>
      <c r="AH228" s="246"/>
      <c r="AI228" s="246"/>
      <c r="AJ228" s="246"/>
      <c r="AK228" s="246"/>
      <c r="AL228" s="246"/>
      <c r="AM228" s="246"/>
      <c r="AN228" s="1417"/>
      <c r="AO228" s="441"/>
      <c r="AP228" s="1377"/>
      <c r="AQ228" s="1377"/>
      <c r="AR228" s="1377"/>
      <c r="AS228" s="1377"/>
      <c r="AT228" s="1377"/>
      <c r="AU228" s="1377"/>
    </row>
    <row r="229" spans="1:47" s="238" customFormat="1">
      <c r="A229" s="57"/>
      <c r="B229" s="463"/>
      <c r="C229" s="10"/>
      <c r="D229" s="10"/>
      <c r="E229" s="10"/>
      <c r="F229" s="10"/>
      <c r="G229" s="10"/>
      <c r="H229" s="10"/>
      <c r="I229" s="10"/>
      <c r="J229" s="10"/>
      <c r="K229" s="10"/>
      <c r="L229" s="10"/>
      <c r="M229" s="10"/>
      <c r="N229" s="10"/>
      <c r="O229" s="62"/>
      <c r="P229" s="10"/>
      <c r="Q229" s="13"/>
      <c r="U229" s="13"/>
      <c r="V229" s="13"/>
      <c r="W229" s="13"/>
      <c r="AB229" s="246"/>
      <c r="AC229" s="246"/>
      <c r="AD229" s="246"/>
      <c r="AE229" s="1237"/>
      <c r="AF229" s="1237"/>
      <c r="AG229" s="246"/>
      <c r="AH229" s="246"/>
      <c r="AI229" s="246"/>
      <c r="AJ229" s="246"/>
      <c r="AK229" s="246"/>
      <c r="AL229" s="246"/>
      <c r="AM229" s="246"/>
      <c r="AN229" s="1417"/>
      <c r="AO229" s="441"/>
      <c r="AP229" s="1377"/>
      <c r="AQ229" s="1377"/>
      <c r="AR229" s="1377"/>
      <c r="AS229" s="1377"/>
      <c r="AT229" s="1377"/>
      <c r="AU229" s="1377"/>
    </row>
    <row r="230" spans="1:47" s="238" customFormat="1">
      <c r="A230" s="57"/>
      <c r="B230" s="463"/>
      <c r="C230" s="10"/>
      <c r="D230" s="10"/>
      <c r="E230" s="10"/>
      <c r="F230" s="10"/>
      <c r="G230" s="10"/>
      <c r="H230" s="10"/>
      <c r="I230" s="10"/>
      <c r="J230" s="10"/>
      <c r="K230" s="10"/>
      <c r="L230" s="10"/>
      <c r="M230" s="10"/>
      <c r="N230" s="10"/>
      <c r="O230" s="62"/>
      <c r="P230" s="10"/>
      <c r="Q230" s="13"/>
      <c r="U230" s="13"/>
      <c r="V230" s="13"/>
      <c r="W230" s="13"/>
      <c r="AB230" s="246"/>
      <c r="AC230" s="246"/>
      <c r="AD230" s="246"/>
      <c r="AE230" s="1237"/>
      <c r="AF230" s="1237"/>
      <c r="AG230" s="246"/>
      <c r="AH230" s="246"/>
      <c r="AI230" s="246"/>
      <c r="AJ230" s="246"/>
      <c r="AK230" s="246"/>
      <c r="AL230" s="246"/>
      <c r="AM230" s="246"/>
      <c r="AN230" s="1417"/>
      <c r="AO230" s="441"/>
      <c r="AP230" s="1377"/>
      <c r="AQ230" s="1377"/>
      <c r="AR230" s="1377"/>
      <c r="AS230" s="1377"/>
      <c r="AT230" s="1377"/>
      <c r="AU230" s="1377"/>
    </row>
    <row r="231" spans="1:47" s="238" customFormat="1">
      <c r="A231" s="57"/>
      <c r="B231" s="463"/>
      <c r="C231" s="10"/>
      <c r="D231" s="10"/>
      <c r="E231" s="10"/>
      <c r="F231" s="10"/>
      <c r="G231" s="10"/>
      <c r="H231" s="10"/>
      <c r="I231" s="10"/>
      <c r="J231" s="10"/>
      <c r="K231" s="10"/>
      <c r="L231" s="10"/>
      <c r="M231" s="10"/>
      <c r="N231" s="10"/>
      <c r="O231" s="62"/>
      <c r="P231" s="10"/>
      <c r="Q231" s="13"/>
      <c r="U231" s="13"/>
      <c r="V231" s="13"/>
      <c r="W231" s="13"/>
      <c r="AB231" s="246"/>
      <c r="AC231" s="246"/>
      <c r="AD231" s="246"/>
      <c r="AE231" s="1237"/>
      <c r="AF231" s="1237"/>
      <c r="AG231" s="246"/>
      <c r="AH231" s="246"/>
      <c r="AI231" s="246"/>
      <c r="AJ231" s="246"/>
      <c r="AK231" s="246"/>
      <c r="AL231" s="246"/>
      <c r="AM231" s="246"/>
      <c r="AN231" s="1417"/>
      <c r="AO231" s="441"/>
      <c r="AP231" s="1377"/>
      <c r="AQ231" s="1377"/>
      <c r="AR231" s="1377"/>
      <c r="AS231" s="1377"/>
      <c r="AT231" s="1377"/>
      <c r="AU231" s="1377"/>
    </row>
    <row r="232" spans="1:47" s="238" customFormat="1">
      <c r="A232" s="57"/>
      <c r="B232" s="463"/>
      <c r="C232" s="10"/>
      <c r="D232" s="10"/>
      <c r="E232" s="10"/>
      <c r="F232" s="10"/>
      <c r="G232" s="10"/>
      <c r="H232" s="10"/>
      <c r="I232" s="10"/>
      <c r="J232" s="10"/>
      <c r="K232" s="10"/>
      <c r="L232" s="10"/>
      <c r="M232" s="10"/>
      <c r="N232" s="10"/>
      <c r="O232" s="62"/>
      <c r="P232" s="10"/>
      <c r="Q232" s="13"/>
      <c r="U232" s="13"/>
      <c r="V232" s="13"/>
      <c r="W232" s="13"/>
      <c r="AB232" s="246"/>
      <c r="AC232" s="246"/>
      <c r="AD232" s="246"/>
      <c r="AE232" s="1237"/>
      <c r="AF232" s="1237"/>
      <c r="AG232" s="246"/>
      <c r="AH232" s="246"/>
      <c r="AI232" s="246"/>
      <c r="AJ232" s="246"/>
      <c r="AK232" s="246"/>
      <c r="AL232" s="246"/>
      <c r="AM232" s="246"/>
      <c r="AN232" s="1417"/>
      <c r="AO232" s="441"/>
      <c r="AP232" s="1377"/>
      <c r="AQ232" s="1377"/>
      <c r="AR232" s="1377"/>
      <c r="AS232" s="1377"/>
      <c r="AT232" s="1377"/>
      <c r="AU232" s="1377"/>
    </row>
    <row r="233" spans="1:47" s="238" customFormat="1">
      <c r="A233" s="57"/>
      <c r="B233" s="463"/>
      <c r="C233" s="10"/>
      <c r="D233" s="10"/>
      <c r="E233" s="10"/>
      <c r="F233" s="10"/>
      <c r="G233" s="10"/>
      <c r="H233" s="10"/>
      <c r="I233" s="10"/>
      <c r="J233" s="10"/>
      <c r="K233" s="10"/>
      <c r="L233" s="10"/>
      <c r="M233" s="10"/>
      <c r="N233" s="10"/>
      <c r="O233" s="62"/>
      <c r="P233" s="10"/>
      <c r="Q233" s="13"/>
      <c r="U233" s="13"/>
      <c r="V233" s="13"/>
      <c r="W233" s="13"/>
      <c r="AB233" s="246"/>
      <c r="AC233" s="246"/>
      <c r="AD233" s="246"/>
      <c r="AE233" s="1237"/>
      <c r="AF233" s="1237"/>
      <c r="AG233" s="246"/>
      <c r="AH233" s="246"/>
      <c r="AI233" s="246"/>
      <c r="AJ233" s="246"/>
      <c r="AK233" s="246"/>
      <c r="AL233" s="246"/>
      <c r="AM233" s="246"/>
      <c r="AN233" s="1417"/>
      <c r="AO233" s="441"/>
      <c r="AP233" s="1377"/>
      <c r="AQ233" s="1377"/>
      <c r="AR233" s="1377"/>
      <c r="AS233" s="1377"/>
      <c r="AT233" s="1377"/>
      <c r="AU233" s="1377"/>
    </row>
    <row r="234" spans="1:47" s="238" customFormat="1">
      <c r="A234" s="57"/>
      <c r="B234" s="463"/>
      <c r="C234" s="10"/>
      <c r="D234" s="10"/>
      <c r="E234" s="10"/>
      <c r="F234" s="10"/>
      <c r="G234" s="10"/>
      <c r="H234" s="10"/>
      <c r="I234" s="10"/>
      <c r="J234" s="10"/>
      <c r="K234" s="10"/>
      <c r="L234" s="10"/>
      <c r="M234" s="10"/>
      <c r="N234" s="10"/>
      <c r="O234" s="62"/>
      <c r="P234" s="10"/>
      <c r="Q234" s="13"/>
      <c r="U234" s="13"/>
      <c r="V234" s="13"/>
      <c r="W234" s="13"/>
      <c r="AB234" s="246"/>
      <c r="AC234" s="246"/>
      <c r="AD234" s="246"/>
      <c r="AE234" s="1237"/>
      <c r="AF234" s="1237"/>
      <c r="AG234" s="246"/>
      <c r="AH234" s="246"/>
      <c r="AI234" s="246"/>
      <c r="AJ234" s="246"/>
      <c r="AK234" s="246"/>
      <c r="AL234" s="246"/>
      <c r="AM234" s="246"/>
      <c r="AN234" s="1417"/>
      <c r="AO234" s="441"/>
      <c r="AP234" s="1377"/>
      <c r="AQ234" s="1377"/>
      <c r="AR234" s="1377"/>
      <c r="AS234" s="1377"/>
      <c r="AT234" s="1377"/>
      <c r="AU234" s="1377"/>
    </row>
    <row r="235" spans="1:47" s="238" customFormat="1">
      <c r="A235" s="57"/>
      <c r="B235" s="463"/>
      <c r="C235" s="10"/>
      <c r="D235" s="10"/>
      <c r="E235" s="10"/>
      <c r="F235" s="10"/>
      <c r="G235" s="10"/>
      <c r="H235" s="10"/>
      <c r="I235" s="10"/>
      <c r="J235" s="10"/>
      <c r="K235" s="10"/>
      <c r="L235" s="10"/>
      <c r="M235" s="10"/>
      <c r="N235" s="10"/>
      <c r="O235" s="62"/>
      <c r="P235" s="10"/>
      <c r="Q235" s="13"/>
      <c r="U235" s="13"/>
      <c r="V235" s="13"/>
      <c r="W235" s="13"/>
      <c r="AB235" s="246"/>
      <c r="AC235" s="246"/>
      <c r="AD235" s="246"/>
      <c r="AE235" s="1237"/>
      <c r="AF235" s="1237"/>
      <c r="AG235" s="246"/>
      <c r="AH235" s="246"/>
      <c r="AI235" s="246"/>
      <c r="AJ235" s="246"/>
      <c r="AK235" s="246"/>
      <c r="AL235" s="246"/>
      <c r="AM235" s="246"/>
      <c r="AN235" s="1417"/>
      <c r="AO235" s="441"/>
      <c r="AP235" s="1377"/>
      <c r="AQ235" s="1377"/>
      <c r="AR235" s="1377"/>
      <c r="AS235" s="1377"/>
      <c r="AT235" s="1377"/>
      <c r="AU235" s="1377"/>
    </row>
    <row r="236" spans="1:47" s="238" customFormat="1">
      <c r="A236" s="57"/>
      <c r="B236" s="463"/>
      <c r="C236" s="10"/>
      <c r="D236" s="10"/>
      <c r="E236" s="10"/>
      <c r="F236" s="10"/>
      <c r="G236" s="10"/>
      <c r="H236" s="10"/>
      <c r="I236" s="10"/>
      <c r="J236" s="10"/>
      <c r="K236" s="10"/>
      <c r="L236" s="10"/>
      <c r="M236" s="10"/>
      <c r="N236" s="10"/>
      <c r="O236" s="62"/>
      <c r="P236" s="10"/>
      <c r="Q236" s="13"/>
      <c r="U236" s="13"/>
      <c r="V236" s="13"/>
      <c r="W236" s="13"/>
      <c r="AB236" s="246"/>
      <c r="AC236" s="246"/>
      <c r="AD236" s="246"/>
      <c r="AE236" s="1237"/>
      <c r="AF236" s="1237"/>
      <c r="AG236" s="246"/>
      <c r="AH236" s="246"/>
      <c r="AI236" s="246"/>
      <c r="AJ236" s="246"/>
      <c r="AK236" s="246"/>
      <c r="AL236" s="246"/>
      <c r="AM236" s="246"/>
      <c r="AN236" s="1417"/>
      <c r="AO236" s="441"/>
      <c r="AP236" s="1377"/>
      <c r="AQ236" s="1377"/>
      <c r="AR236" s="1377"/>
      <c r="AS236" s="1377"/>
      <c r="AT236" s="1377"/>
      <c r="AU236" s="1377"/>
    </row>
    <row r="237" spans="1:47" s="238" customFormat="1">
      <c r="A237" s="57"/>
      <c r="B237" s="463"/>
      <c r="C237" s="10"/>
      <c r="D237" s="10"/>
      <c r="E237" s="10"/>
      <c r="F237" s="10"/>
      <c r="G237" s="10"/>
      <c r="H237" s="10"/>
      <c r="I237" s="10"/>
      <c r="J237" s="10"/>
      <c r="K237" s="10"/>
      <c r="L237" s="10"/>
      <c r="M237" s="10"/>
      <c r="N237" s="10"/>
      <c r="O237" s="62"/>
      <c r="P237" s="10"/>
      <c r="Q237" s="13"/>
      <c r="U237" s="13"/>
      <c r="V237" s="13"/>
      <c r="W237" s="13"/>
      <c r="AB237" s="246"/>
      <c r="AC237" s="246"/>
      <c r="AD237" s="246"/>
      <c r="AE237" s="1237"/>
      <c r="AF237" s="1237"/>
      <c r="AG237" s="246"/>
      <c r="AH237" s="246"/>
      <c r="AI237" s="246"/>
      <c r="AJ237" s="246"/>
      <c r="AK237" s="246"/>
      <c r="AL237" s="246"/>
      <c r="AM237" s="246"/>
      <c r="AN237" s="1417"/>
      <c r="AO237" s="441"/>
      <c r="AP237" s="1377"/>
      <c r="AQ237" s="1377"/>
      <c r="AR237" s="1377"/>
      <c r="AS237" s="1377"/>
      <c r="AT237" s="1377"/>
      <c r="AU237" s="1377"/>
    </row>
    <row r="238" spans="1:47" s="238" customFormat="1">
      <c r="A238" s="57"/>
      <c r="B238" s="463"/>
      <c r="C238" s="10"/>
      <c r="D238" s="10"/>
      <c r="E238" s="10"/>
      <c r="F238" s="10"/>
      <c r="G238" s="10"/>
      <c r="H238" s="10"/>
      <c r="I238" s="10"/>
      <c r="J238" s="10"/>
      <c r="K238" s="10"/>
      <c r="L238" s="10"/>
      <c r="M238" s="10"/>
      <c r="N238" s="10"/>
      <c r="O238" s="62"/>
      <c r="P238" s="10"/>
      <c r="Q238" s="13"/>
      <c r="U238" s="13"/>
      <c r="V238" s="13"/>
      <c r="W238" s="13"/>
      <c r="AB238" s="246"/>
      <c r="AC238" s="246"/>
      <c r="AD238" s="246"/>
      <c r="AE238" s="1237"/>
      <c r="AF238" s="1237"/>
      <c r="AG238" s="246"/>
      <c r="AH238" s="246"/>
      <c r="AI238" s="246"/>
      <c r="AJ238" s="246"/>
      <c r="AK238" s="246"/>
      <c r="AL238" s="246"/>
      <c r="AM238" s="246"/>
      <c r="AN238" s="1417"/>
      <c r="AO238" s="441"/>
      <c r="AP238" s="1377"/>
      <c r="AQ238" s="1377"/>
      <c r="AR238" s="1377"/>
      <c r="AS238" s="1377"/>
      <c r="AT238" s="1377"/>
      <c r="AU238" s="1377"/>
    </row>
    <row r="239" spans="1:47" s="238" customFormat="1">
      <c r="A239" s="57"/>
      <c r="B239" s="463"/>
      <c r="C239" s="10"/>
      <c r="D239" s="10"/>
      <c r="E239" s="10"/>
      <c r="F239" s="10"/>
      <c r="G239" s="10"/>
      <c r="H239" s="10"/>
      <c r="I239" s="10"/>
      <c r="J239" s="10"/>
      <c r="K239" s="10"/>
      <c r="L239" s="10"/>
      <c r="M239" s="10"/>
      <c r="N239" s="10"/>
      <c r="O239" s="62"/>
      <c r="P239" s="10"/>
      <c r="Q239" s="13"/>
      <c r="U239" s="13"/>
      <c r="V239" s="13"/>
      <c r="W239" s="13"/>
      <c r="AB239" s="246"/>
      <c r="AC239" s="246"/>
      <c r="AD239" s="246"/>
      <c r="AE239" s="1237"/>
      <c r="AF239" s="1237"/>
      <c r="AG239" s="246"/>
      <c r="AH239" s="246"/>
      <c r="AI239" s="246"/>
      <c r="AJ239" s="246"/>
      <c r="AK239" s="246"/>
      <c r="AL239" s="246"/>
      <c r="AM239" s="246"/>
      <c r="AN239" s="1417"/>
      <c r="AO239" s="441"/>
      <c r="AP239" s="1377"/>
      <c r="AQ239" s="1377"/>
      <c r="AR239" s="1377"/>
      <c r="AS239" s="1377"/>
      <c r="AT239" s="1377"/>
      <c r="AU239" s="1377"/>
    </row>
    <row r="240" spans="1:47" s="238" customFormat="1">
      <c r="A240" s="57"/>
      <c r="B240" s="463"/>
      <c r="C240" s="10"/>
      <c r="D240" s="10"/>
      <c r="E240" s="10"/>
      <c r="F240" s="10"/>
      <c r="G240" s="10"/>
      <c r="H240" s="10"/>
      <c r="I240" s="10"/>
      <c r="J240" s="10"/>
      <c r="K240" s="10"/>
      <c r="L240" s="10"/>
      <c r="M240" s="10"/>
      <c r="N240" s="10"/>
      <c r="O240" s="62"/>
      <c r="P240" s="10"/>
      <c r="Q240" s="13"/>
      <c r="U240" s="13"/>
      <c r="V240" s="13"/>
      <c r="W240" s="13"/>
      <c r="AB240" s="246"/>
      <c r="AC240" s="246"/>
      <c r="AD240" s="246"/>
      <c r="AE240" s="1237"/>
      <c r="AF240" s="1237"/>
      <c r="AG240" s="246"/>
      <c r="AH240" s="246"/>
      <c r="AI240" s="246"/>
      <c r="AJ240" s="246"/>
      <c r="AK240" s="246"/>
      <c r="AL240" s="246"/>
      <c r="AM240" s="246"/>
      <c r="AN240" s="1417"/>
      <c r="AO240" s="441"/>
      <c r="AP240" s="1377"/>
      <c r="AQ240" s="1377"/>
      <c r="AR240" s="1377"/>
      <c r="AS240" s="1377"/>
      <c r="AT240" s="1377"/>
      <c r="AU240" s="1377"/>
    </row>
    <row r="241" spans="1:47" s="238" customFormat="1">
      <c r="A241" s="57"/>
      <c r="B241" s="463"/>
      <c r="C241" s="10"/>
      <c r="D241" s="10"/>
      <c r="E241" s="10"/>
      <c r="F241" s="10"/>
      <c r="G241" s="10"/>
      <c r="H241" s="10"/>
      <c r="I241" s="10"/>
      <c r="J241" s="10"/>
      <c r="K241" s="10"/>
      <c r="L241" s="10"/>
      <c r="M241" s="10"/>
      <c r="N241" s="10"/>
      <c r="O241" s="62"/>
      <c r="P241" s="10"/>
      <c r="Q241" s="13"/>
      <c r="U241" s="13"/>
      <c r="V241" s="13"/>
      <c r="W241" s="13"/>
      <c r="AB241" s="246"/>
      <c r="AC241" s="246"/>
      <c r="AD241" s="246"/>
      <c r="AE241" s="1237"/>
      <c r="AF241" s="1237"/>
      <c r="AG241" s="246"/>
      <c r="AH241" s="246"/>
      <c r="AI241" s="246"/>
      <c r="AJ241" s="246"/>
      <c r="AK241" s="246"/>
      <c r="AL241" s="246"/>
      <c r="AM241" s="246"/>
      <c r="AN241" s="1417"/>
      <c r="AO241" s="441"/>
      <c r="AP241" s="1377"/>
      <c r="AQ241" s="1377"/>
      <c r="AR241" s="1377"/>
      <c r="AS241" s="1377"/>
      <c r="AT241" s="1377"/>
      <c r="AU241" s="1377"/>
    </row>
    <row r="242" spans="1:47" s="238" customFormat="1">
      <c r="A242" s="57"/>
      <c r="B242" s="463"/>
      <c r="C242" s="10"/>
      <c r="D242" s="10"/>
      <c r="E242" s="10"/>
      <c r="F242" s="10"/>
      <c r="G242" s="10"/>
      <c r="H242" s="10"/>
      <c r="I242" s="10"/>
      <c r="J242" s="10"/>
      <c r="K242" s="10"/>
      <c r="L242" s="10"/>
      <c r="M242" s="10"/>
      <c r="N242" s="10"/>
      <c r="O242" s="62"/>
      <c r="P242" s="10"/>
      <c r="Q242" s="13"/>
      <c r="U242" s="13"/>
      <c r="V242" s="13"/>
      <c r="W242" s="13"/>
      <c r="AB242" s="246"/>
      <c r="AC242" s="246"/>
      <c r="AD242" s="246"/>
      <c r="AE242" s="1237"/>
      <c r="AF242" s="1237"/>
      <c r="AG242" s="246"/>
      <c r="AH242" s="246"/>
      <c r="AI242" s="246"/>
      <c r="AJ242" s="246"/>
      <c r="AK242" s="246"/>
      <c r="AL242" s="246"/>
      <c r="AM242" s="246"/>
      <c r="AN242" s="1417"/>
      <c r="AO242" s="441"/>
      <c r="AP242" s="1377"/>
      <c r="AQ242" s="1377"/>
      <c r="AR242" s="1377"/>
      <c r="AS242" s="1377"/>
      <c r="AT242" s="1377"/>
      <c r="AU242" s="1377"/>
    </row>
    <row r="243" spans="1:47" s="238" customFormat="1">
      <c r="A243" s="57"/>
      <c r="B243" s="463"/>
      <c r="C243" s="10"/>
      <c r="D243" s="10"/>
      <c r="E243" s="10"/>
      <c r="F243" s="10"/>
      <c r="G243" s="10"/>
      <c r="H243" s="10"/>
      <c r="I243" s="10"/>
      <c r="J243" s="10"/>
      <c r="K243" s="10"/>
      <c r="L243" s="10"/>
      <c r="M243" s="10"/>
      <c r="N243" s="10"/>
      <c r="O243" s="62"/>
      <c r="P243" s="10"/>
      <c r="Q243" s="13"/>
      <c r="U243" s="13"/>
      <c r="V243" s="13"/>
      <c r="W243" s="13"/>
      <c r="AB243" s="246"/>
      <c r="AC243" s="246"/>
      <c r="AD243" s="246"/>
      <c r="AE243" s="1237"/>
      <c r="AF243" s="1237"/>
      <c r="AG243" s="246"/>
      <c r="AH243" s="246"/>
      <c r="AI243" s="246"/>
      <c r="AJ243" s="246"/>
      <c r="AK243" s="246"/>
      <c r="AL243" s="246"/>
      <c r="AM243" s="246"/>
      <c r="AN243" s="1417"/>
      <c r="AO243" s="441"/>
      <c r="AP243" s="1377"/>
      <c r="AQ243" s="1377"/>
      <c r="AR243" s="1377"/>
      <c r="AS243" s="1377"/>
      <c r="AT243" s="1377"/>
      <c r="AU243" s="1377"/>
    </row>
    <row r="244" spans="1:47" s="238" customFormat="1">
      <c r="A244" s="57"/>
      <c r="B244" s="463"/>
      <c r="C244" s="10"/>
      <c r="D244" s="10"/>
      <c r="E244" s="10"/>
      <c r="F244" s="10"/>
      <c r="G244" s="10"/>
      <c r="H244" s="10"/>
      <c r="I244" s="10"/>
      <c r="J244" s="10"/>
      <c r="K244" s="10"/>
      <c r="L244" s="10"/>
      <c r="M244" s="10"/>
      <c r="N244" s="10"/>
      <c r="O244" s="62"/>
      <c r="P244" s="10"/>
      <c r="Q244" s="13"/>
      <c r="U244" s="13"/>
      <c r="V244" s="13"/>
      <c r="W244" s="13"/>
      <c r="AB244" s="246"/>
      <c r="AC244" s="246"/>
      <c r="AD244" s="246"/>
      <c r="AE244" s="1237"/>
      <c r="AF244" s="1237"/>
      <c r="AG244" s="246"/>
      <c r="AH244" s="246"/>
      <c r="AI244" s="246"/>
      <c r="AJ244" s="246"/>
      <c r="AK244" s="246"/>
      <c r="AL244" s="246"/>
      <c r="AM244" s="246"/>
      <c r="AN244" s="1417"/>
      <c r="AO244" s="441"/>
      <c r="AP244" s="1377"/>
      <c r="AQ244" s="1377"/>
      <c r="AR244" s="1377"/>
      <c r="AS244" s="1377"/>
      <c r="AT244" s="1377"/>
      <c r="AU244" s="1377"/>
    </row>
    <row r="245" spans="1:47" s="238" customFormat="1">
      <c r="A245" s="57"/>
      <c r="B245" s="463"/>
      <c r="C245" s="10"/>
      <c r="D245" s="10"/>
      <c r="E245" s="10"/>
      <c r="F245" s="10"/>
      <c r="G245" s="10"/>
      <c r="H245" s="10"/>
      <c r="I245" s="10"/>
      <c r="J245" s="10"/>
      <c r="K245" s="10"/>
      <c r="L245" s="10"/>
      <c r="M245" s="10"/>
      <c r="N245" s="10"/>
      <c r="O245" s="62"/>
      <c r="P245" s="10"/>
      <c r="Q245" s="13"/>
      <c r="U245" s="13"/>
      <c r="V245" s="13"/>
      <c r="W245" s="13"/>
      <c r="AB245" s="246"/>
      <c r="AC245" s="246"/>
      <c r="AD245" s="246"/>
      <c r="AE245" s="1237"/>
      <c r="AF245" s="1237"/>
      <c r="AG245" s="246"/>
      <c r="AH245" s="246"/>
      <c r="AI245" s="246"/>
      <c r="AJ245" s="246"/>
      <c r="AK245" s="246"/>
      <c r="AL245" s="246"/>
      <c r="AM245" s="246"/>
      <c r="AN245" s="1417"/>
      <c r="AO245" s="441"/>
      <c r="AP245" s="1377"/>
      <c r="AQ245" s="1377"/>
      <c r="AR245" s="1377"/>
      <c r="AS245" s="1377"/>
      <c r="AT245" s="1377"/>
      <c r="AU245" s="1377"/>
    </row>
    <row r="246" spans="1:47" s="238" customFormat="1">
      <c r="A246" s="57"/>
      <c r="B246" s="463"/>
      <c r="C246" s="10"/>
      <c r="D246" s="10"/>
      <c r="E246" s="10"/>
      <c r="F246" s="10"/>
      <c r="G246" s="10"/>
      <c r="H246" s="10"/>
      <c r="I246" s="10"/>
      <c r="J246" s="10"/>
      <c r="K246" s="10"/>
      <c r="L246" s="10"/>
      <c r="M246" s="10"/>
      <c r="N246" s="10"/>
      <c r="O246" s="62"/>
      <c r="P246" s="10"/>
      <c r="Q246" s="13"/>
      <c r="U246" s="13"/>
      <c r="V246" s="13"/>
      <c r="W246" s="13"/>
      <c r="AB246" s="246"/>
      <c r="AC246" s="246"/>
      <c r="AD246" s="246"/>
      <c r="AE246" s="1237"/>
      <c r="AF246" s="1237"/>
      <c r="AG246" s="246"/>
      <c r="AH246" s="246"/>
      <c r="AI246" s="246"/>
      <c r="AJ246" s="246"/>
      <c r="AK246" s="246"/>
      <c r="AL246" s="246"/>
      <c r="AM246" s="246"/>
      <c r="AN246" s="1417"/>
      <c r="AO246" s="441"/>
      <c r="AP246" s="1377"/>
      <c r="AQ246" s="1377"/>
      <c r="AR246" s="1377"/>
      <c r="AS246" s="1377"/>
      <c r="AT246" s="1377"/>
      <c r="AU246" s="1377"/>
    </row>
    <row r="247" spans="1:47" s="238" customFormat="1">
      <c r="A247" s="57"/>
      <c r="B247" s="463"/>
      <c r="C247" s="10"/>
      <c r="D247" s="10"/>
      <c r="E247" s="10"/>
      <c r="F247" s="10"/>
      <c r="G247" s="10"/>
      <c r="H247" s="10"/>
      <c r="I247" s="10"/>
      <c r="J247" s="10"/>
      <c r="K247" s="10"/>
      <c r="L247" s="10"/>
      <c r="M247" s="10"/>
      <c r="N247" s="10"/>
      <c r="O247" s="62"/>
      <c r="P247" s="10"/>
      <c r="Q247" s="13"/>
      <c r="U247" s="13"/>
      <c r="V247" s="13"/>
      <c r="W247" s="13"/>
      <c r="AB247" s="246"/>
      <c r="AC247" s="246"/>
      <c r="AD247" s="246"/>
      <c r="AE247" s="1237"/>
      <c r="AF247" s="1237"/>
      <c r="AG247" s="246"/>
      <c r="AH247" s="246"/>
      <c r="AI247" s="246"/>
      <c r="AJ247" s="246"/>
      <c r="AK247" s="246"/>
      <c r="AL247" s="246"/>
      <c r="AM247" s="246"/>
      <c r="AN247" s="1417"/>
      <c r="AO247" s="441"/>
      <c r="AP247" s="1377"/>
      <c r="AQ247" s="1377"/>
      <c r="AR247" s="1377"/>
      <c r="AS247" s="1377"/>
      <c r="AT247" s="1377"/>
      <c r="AU247" s="1377"/>
    </row>
    <row r="248" spans="1:47" s="238" customFormat="1">
      <c r="A248" s="57"/>
      <c r="B248" s="463"/>
      <c r="C248" s="10"/>
      <c r="D248" s="10"/>
      <c r="E248" s="10"/>
      <c r="F248" s="10"/>
      <c r="G248" s="10"/>
      <c r="H248" s="10"/>
      <c r="I248" s="10"/>
      <c r="J248" s="10"/>
      <c r="K248" s="10"/>
      <c r="L248" s="10"/>
      <c r="M248" s="10"/>
      <c r="N248" s="10"/>
      <c r="O248" s="62"/>
      <c r="P248" s="10"/>
      <c r="Q248" s="13"/>
      <c r="U248" s="13"/>
      <c r="V248" s="13"/>
      <c r="W248" s="13"/>
      <c r="AB248" s="246"/>
      <c r="AC248" s="246"/>
      <c r="AD248" s="246"/>
      <c r="AE248" s="1237"/>
      <c r="AF248" s="1237"/>
      <c r="AG248" s="246"/>
      <c r="AH248" s="246"/>
      <c r="AI248" s="246"/>
      <c r="AJ248" s="246"/>
      <c r="AK248" s="246"/>
      <c r="AL248" s="246"/>
      <c r="AM248" s="246"/>
      <c r="AN248" s="1417"/>
      <c r="AO248" s="441"/>
      <c r="AP248" s="1377"/>
      <c r="AQ248" s="1377"/>
      <c r="AR248" s="1377"/>
      <c r="AS248" s="1377"/>
      <c r="AT248" s="1377"/>
      <c r="AU248" s="1377"/>
    </row>
    <row r="249" spans="1:47" s="238" customFormat="1">
      <c r="A249" s="57"/>
      <c r="B249" s="463"/>
      <c r="C249" s="10"/>
      <c r="D249" s="10"/>
      <c r="E249" s="10"/>
      <c r="F249" s="10"/>
      <c r="G249" s="10"/>
      <c r="H249" s="10"/>
      <c r="I249" s="10"/>
      <c r="J249" s="10"/>
      <c r="K249" s="10"/>
      <c r="L249" s="10"/>
      <c r="M249" s="10"/>
      <c r="N249" s="10"/>
      <c r="O249" s="62"/>
      <c r="P249" s="10"/>
      <c r="Q249" s="13"/>
      <c r="U249" s="13"/>
      <c r="V249" s="13"/>
      <c r="W249" s="13"/>
      <c r="AB249" s="246"/>
      <c r="AC249" s="246"/>
      <c r="AD249" s="246"/>
      <c r="AE249" s="1237"/>
      <c r="AF249" s="1237"/>
      <c r="AG249" s="246"/>
      <c r="AH249" s="246"/>
      <c r="AI249" s="246"/>
      <c r="AJ249" s="246"/>
      <c r="AK249" s="246"/>
      <c r="AL249" s="246"/>
      <c r="AM249" s="246"/>
      <c r="AN249" s="1417"/>
      <c r="AO249" s="441"/>
      <c r="AP249" s="1377"/>
      <c r="AQ249" s="1377"/>
      <c r="AR249" s="1377"/>
      <c r="AS249" s="1377"/>
      <c r="AT249" s="1377"/>
      <c r="AU249" s="1377"/>
    </row>
    <row r="250" spans="1:47" s="238" customFormat="1">
      <c r="A250" s="57"/>
      <c r="B250" s="463"/>
      <c r="C250" s="10"/>
      <c r="D250" s="10"/>
      <c r="E250" s="10"/>
      <c r="F250" s="10"/>
      <c r="G250" s="10"/>
      <c r="H250" s="10"/>
      <c r="I250" s="10"/>
      <c r="J250" s="10"/>
      <c r="K250" s="10"/>
      <c r="L250" s="10"/>
      <c r="M250" s="10"/>
      <c r="N250" s="10"/>
      <c r="O250" s="62"/>
      <c r="P250" s="10"/>
      <c r="Q250" s="13"/>
      <c r="U250" s="13"/>
      <c r="V250" s="13"/>
      <c r="W250" s="13"/>
      <c r="AB250" s="246"/>
      <c r="AC250" s="246"/>
      <c r="AD250" s="246"/>
      <c r="AE250" s="1237"/>
      <c r="AF250" s="1237"/>
      <c r="AG250" s="246"/>
      <c r="AH250" s="246"/>
      <c r="AI250" s="246"/>
      <c r="AJ250" s="246"/>
      <c r="AK250" s="246"/>
      <c r="AL250" s="246"/>
      <c r="AM250" s="246"/>
      <c r="AN250" s="1417"/>
      <c r="AO250" s="441"/>
      <c r="AP250" s="1377"/>
      <c r="AQ250" s="1377"/>
      <c r="AR250" s="1377"/>
      <c r="AS250" s="1377"/>
      <c r="AT250" s="1377"/>
      <c r="AU250" s="1377"/>
    </row>
    <row r="251" spans="1:47" s="238" customFormat="1">
      <c r="A251" s="57"/>
      <c r="B251" s="463"/>
      <c r="C251" s="10"/>
      <c r="D251" s="10"/>
      <c r="E251" s="10"/>
      <c r="F251" s="10"/>
      <c r="G251" s="10"/>
      <c r="H251" s="10"/>
      <c r="I251" s="10"/>
      <c r="J251" s="10"/>
      <c r="K251" s="10"/>
      <c r="L251" s="10"/>
      <c r="M251" s="10"/>
      <c r="N251" s="10"/>
      <c r="O251" s="62"/>
      <c r="P251" s="10"/>
      <c r="Q251" s="13"/>
      <c r="U251" s="13"/>
      <c r="V251" s="13"/>
      <c r="W251" s="13"/>
      <c r="AB251" s="246"/>
      <c r="AC251" s="246"/>
      <c r="AD251" s="246"/>
      <c r="AE251" s="1237"/>
      <c r="AF251" s="1237"/>
      <c r="AG251" s="246"/>
      <c r="AH251" s="246"/>
      <c r="AI251" s="246"/>
      <c r="AJ251" s="246"/>
      <c r="AK251" s="246"/>
      <c r="AL251" s="246"/>
      <c r="AM251" s="246"/>
      <c r="AN251" s="1417"/>
      <c r="AO251" s="441"/>
      <c r="AP251" s="1377"/>
      <c r="AQ251" s="1377"/>
      <c r="AR251" s="1377"/>
      <c r="AS251" s="1377"/>
      <c r="AT251" s="1377"/>
      <c r="AU251" s="1377"/>
    </row>
    <row r="252" spans="1:47" s="238" customFormat="1">
      <c r="A252" s="57"/>
      <c r="B252" s="463"/>
      <c r="C252" s="10"/>
      <c r="D252" s="10"/>
      <c r="E252" s="10"/>
      <c r="F252" s="10"/>
      <c r="G252" s="10"/>
      <c r="H252" s="10"/>
      <c r="I252" s="10"/>
      <c r="J252" s="10"/>
      <c r="K252" s="10"/>
      <c r="L252" s="10"/>
      <c r="M252" s="10"/>
      <c r="N252" s="10"/>
      <c r="O252" s="62"/>
      <c r="P252" s="10"/>
      <c r="Q252" s="13"/>
      <c r="U252" s="13"/>
      <c r="V252" s="13"/>
      <c r="W252" s="13"/>
      <c r="AB252" s="246"/>
      <c r="AC252" s="246"/>
      <c r="AD252" s="246"/>
      <c r="AE252" s="1237"/>
      <c r="AF252" s="1237"/>
      <c r="AG252" s="246"/>
      <c r="AH252" s="246"/>
      <c r="AI252" s="246"/>
      <c r="AJ252" s="246"/>
      <c r="AK252" s="246"/>
      <c r="AL252" s="246"/>
      <c r="AM252" s="246"/>
      <c r="AN252" s="1417"/>
      <c r="AO252" s="441"/>
      <c r="AP252" s="1377"/>
      <c r="AQ252" s="1377"/>
      <c r="AR252" s="1377"/>
      <c r="AS252" s="1377"/>
      <c r="AT252" s="1377"/>
      <c r="AU252" s="1377"/>
    </row>
    <row r="253" spans="1:47" s="238" customFormat="1">
      <c r="A253" s="57"/>
      <c r="B253" s="463"/>
      <c r="C253" s="10"/>
      <c r="D253" s="10"/>
      <c r="E253" s="10"/>
      <c r="F253" s="10"/>
      <c r="G253" s="10"/>
      <c r="H253" s="10"/>
      <c r="I253" s="10"/>
      <c r="J253" s="10"/>
      <c r="K253" s="10"/>
      <c r="L253" s="10"/>
      <c r="M253" s="10"/>
      <c r="N253" s="10"/>
      <c r="O253" s="62"/>
      <c r="P253" s="10"/>
      <c r="Q253" s="13"/>
      <c r="U253" s="13"/>
      <c r="V253" s="13"/>
      <c r="W253" s="13"/>
      <c r="AB253" s="246"/>
      <c r="AC253" s="246"/>
      <c r="AD253" s="246"/>
      <c r="AE253" s="1237"/>
      <c r="AF253" s="1237"/>
      <c r="AG253" s="246"/>
      <c r="AH253" s="246"/>
      <c r="AI253" s="246"/>
      <c r="AJ253" s="246"/>
      <c r="AK253" s="246"/>
      <c r="AL253" s="246"/>
      <c r="AM253" s="246"/>
      <c r="AN253" s="1417"/>
      <c r="AO253" s="441"/>
      <c r="AP253" s="1377"/>
      <c r="AQ253" s="1377"/>
      <c r="AR253" s="1377"/>
      <c r="AS253" s="1377"/>
      <c r="AT253" s="1377"/>
      <c r="AU253" s="1377"/>
    </row>
    <row r="254" spans="1:47" s="238" customFormat="1">
      <c r="A254" s="57"/>
      <c r="B254" s="463"/>
      <c r="C254" s="10"/>
      <c r="D254" s="10"/>
      <c r="E254" s="10"/>
      <c r="F254" s="10"/>
      <c r="G254" s="10"/>
      <c r="H254" s="10"/>
      <c r="I254" s="10"/>
      <c r="J254" s="10"/>
      <c r="K254" s="10"/>
      <c r="L254" s="10"/>
      <c r="M254" s="10"/>
      <c r="N254" s="10"/>
      <c r="O254" s="62"/>
      <c r="P254" s="10"/>
      <c r="Q254" s="13"/>
      <c r="U254" s="13"/>
      <c r="V254" s="13"/>
      <c r="W254" s="13"/>
      <c r="AB254" s="246"/>
      <c r="AC254" s="246"/>
      <c r="AD254" s="246"/>
      <c r="AE254" s="1237"/>
      <c r="AF254" s="1237"/>
      <c r="AG254" s="246"/>
      <c r="AH254" s="246"/>
      <c r="AI254" s="246"/>
      <c r="AJ254" s="246"/>
      <c r="AK254" s="246"/>
      <c r="AL254" s="246"/>
      <c r="AM254" s="246"/>
      <c r="AN254" s="1417"/>
      <c r="AO254" s="441"/>
      <c r="AP254" s="1377"/>
      <c r="AQ254" s="1377"/>
      <c r="AR254" s="1377"/>
      <c r="AS254" s="1377"/>
      <c r="AT254" s="1377"/>
      <c r="AU254" s="1377"/>
    </row>
    <row r="255" spans="1:47" s="238" customFormat="1">
      <c r="A255" s="57"/>
      <c r="B255" s="463"/>
      <c r="C255" s="10"/>
      <c r="D255" s="10"/>
      <c r="E255" s="10"/>
      <c r="F255" s="10"/>
      <c r="G255" s="10"/>
      <c r="H255" s="10"/>
      <c r="I255" s="10"/>
      <c r="J255" s="10"/>
      <c r="K255" s="10"/>
      <c r="L255" s="10"/>
      <c r="M255" s="10"/>
      <c r="N255" s="10"/>
      <c r="O255" s="62"/>
      <c r="P255" s="10"/>
      <c r="Q255" s="13"/>
      <c r="U255" s="13"/>
      <c r="V255" s="13"/>
      <c r="W255" s="13"/>
      <c r="AB255" s="246"/>
      <c r="AC255" s="246"/>
      <c r="AD255" s="246"/>
      <c r="AE255" s="1237"/>
      <c r="AF255" s="1237"/>
      <c r="AG255" s="246"/>
      <c r="AH255" s="246"/>
      <c r="AI255" s="246"/>
      <c r="AJ255" s="246"/>
      <c r="AK255" s="246"/>
      <c r="AL255" s="246"/>
      <c r="AM255" s="246"/>
      <c r="AN255" s="1417"/>
      <c r="AO255" s="441"/>
      <c r="AP255" s="1377"/>
      <c r="AQ255" s="1377"/>
      <c r="AR255" s="1377"/>
      <c r="AS255" s="1377"/>
      <c r="AT255" s="1377"/>
      <c r="AU255" s="1377"/>
    </row>
    <row r="256" spans="1:47" s="238" customFormat="1">
      <c r="A256" s="57"/>
      <c r="B256" s="463"/>
      <c r="C256" s="10"/>
      <c r="D256" s="10"/>
      <c r="E256" s="10"/>
      <c r="F256" s="10"/>
      <c r="G256" s="10"/>
      <c r="H256" s="10"/>
      <c r="I256" s="10"/>
      <c r="J256" s="10"/>
      <c r="K256" s="10"/>
      <c r="L256" s="10"/>
      <c r="M256" s="10"/>
      <c r="N256" s="10"/>
      <c r="O256" s="62"/>
      <c r="P256" s="10"/>
      <c r="Q256" s="13"/>
      <c r="U256" s="13"/>
      <c r="V256" s="13"/>
      <c r="W256" s="13"/>
      <c r="AB256" s="246"/>
      <c r="AC256" s="246"/>
      <c r="AD256" s="246"/>
      <c r="AE256" s="1237"/>
      <c r="AF256" s="1237"/>
      <c r="AG256" s="246"/>
      <c r="AH256" s="246"/>
      <c r="AI256" s="246"/>
      <c r="AJ256" s="246"/>
      <c r="AK256" s="246"/>
      <c r="AL256" s="246"/>
      <c r="AM256" s="246"/>
      <c r="AN256" s="1417"/>
      <c r="AO256" s="441"/>
      <c r="AP256" s="1377"/>
      <c r="AQ256" s="1377"/>
      <c r="AR256" s="1377"/>
      <c r="AS256" s="1377"/>
      <c r="AT256" s="1377"/>
      <c r="AU256" s="1377"/>
    </row>
    <row r="257" spans="1:47" s="238" customFormat="1">
      <c r="A257" s="57"/>
      <c r="B257" s="463"/>
      <c r="C257" s="10"/>
      <c r="D257" s="10"/>
      <c r="E257" s="10"/>
      <c r="F257" s="10"/>
      <c r="G257" s="10"/>
      <c r="H257" s="10"/>
      <c r="I257" s="10"/>
      <c r="J257" s="10"/>
      <c r="K257" s="10"/>
      <c r="L257" s="10"/>
      <c r="M257" s="10"/>
      <c r="N257" s="10"/>
      <c r="O257" s="62"/>
      <c r="P257" s="10"/>
      <c r="Q257" s="13"/>
      <c r="U257" s="13"/>
      <c r="V257" s="13"/>
      <c r="W257" s="13"/>
      <c r="AB257" s="246"/>
      <c r="AC257" s="246"/>
      <c r="AD257" s="246"/>
      <c r="AE257" s="1237"/>
      <c r="AF257" s="1237"/>
      <c r="AG257" s="246"/>
      <c r="AH257" s="246"/>
      <c r="AI257" s="246"/>
      <c r="AJ257" s="246"/>
      <c r="AK257" s="246"/>
      <c r="AL257" s="246"/>
      <c r="AM257" s="246"/>
      <c r="AN257" s="1417"/>
      <c r="AO257" s="441"/>
      <c r="AP257" s="1377"/>
      <c r="AQ257" s="1377"/>
      <c r="AR257" s="1377"/>
      <c r="AS257" s="1377"/>
      <c r="AT257" s="1377"/>
      <c r="AU257" s="1377"/>
    </row>
    <row r="258" spans="1:47" s="238" customFormat="1">
      <c r="A258" s="57"/>
      <c r="B258" s="463"/>
      <c r="C258" s="10"/>
      <c r="D258" s="10"/>
      <c r="E258" s="10"/>
      <c r="F258" s="10"/>
      <c r="G258" s="10"/>
      <c r="H258" s="10"/>
      <c r="I258" s="10"/>
      <c r="J258" s="10"/>
      <c r="K258" s="10"/>
      <c r="L258" s="10"/>
      <c r="M258" s="10"/>
      <c r="N258" s="10"/>
      <c r="O258" s="62"/>
      <c r="P258" s="10"/>
      <c r="Q258" s="13"/>
      <c r="U258" s="13"/>
      <c r="V258" s="13"/>
      <c r="W258" s="13"/>
      <c r="AB258" s="246"/>
      <c r="AC258" s="246"/>
      <c r="AD258" s="246"/>
      <c r="AE258" s="1237"/>
      <c r="AF258" s="1237"/>
      <c r="AG258" s="246"/>
      <c r="AH258" s="246"/>
      <c r="AI258" s="246"/>
      <c r="AJ258" s="246"/>
      <c r="AK258" s="246"/>
      <c r="AL258" s="246"/>
      <c r="AM258" s="246"/>
      <c r="AN258" s="1417"/>
      <c r="AO258" s="441"/>
      <c r="AP258" s="1377"/>
      <c r="AQ258" s="1377"/>
      <c r="AR258" s="1377"/>
      <c r="AS258" s="1377"/>
      <c r="AT258" s="1377"/>
      <c r="AU258" s="1377"/>
    </row>
    <row r="259" spans="1:47" s="238" customFormat="1">
      <c r="A259" s="57"/>
      <c r="B259" s="463"/>
      <c r="C259" s="10"/>
      <c r="D259" s="10"/>
      <c r="E259" s="10"/>
      <c r="F259" s="10"/>
      <c r="G259" s="10"/>
      <c r="H259" s="10"/>
      <c r="I259" s="10"/>
      <c r="J259" s="10"/>
      <c r="K259" s="10"/>
      <c r="L259" s="10"/>
      <c r="M259" s="10"/>
      <c r="N259" s="10"/>
      <c r="O259" s="62"/>
      <c r="P259" s="10"/>
      <c r="Q259" s="13"/>
      <c r="U259" s="13"/>
      <c r="V259" s="13"/>
      <c r="W259" s="13"/>
      <c r="AB259" s="246"/>
      <c r="AC259" s="246"/>
      <c r="AD259" s="246"/>
      <c r="AE259" s="1237"/>
      <c r="AF259" s="1237"/>
      <c r="AG259" s="246"/>
      <c r="AH259" s="246"/>
      <c r="AI259" s="246"/>
      <c r="AJ259" s="246"/>
      <c r="AK259" s="246"/>
      <c r="AL259" s="246"/>
      <c r="AM259" s="246"/>
      <c r="AN259" s="1417"/>
      <c r="AO259" s="441"/>
      <c r="AP259" s="1377"/>
      <c r="AQ259" s="1377"/>
      <c r="AR259" s="1377"/>
      <c r="AS259" s="1377"/>
      <c r="AT259" s="1377"/>
      <c r="AU259" s="1377"/>
    </row>
    <row r="260" spans="1:47" s="238" customFormat="1">
      <c r="A260" s="57"/>
      <c r="B260" s="463"/>
      <c r="C260" s="10"/>
      <c r="D260" s="10"/>
      <c r="E260" s="10"/>
      <c r="F260" s="10"/>
      <c r="G260" s="10"/>
      <c r="H260" s="10"/>
      <c r="I260" s="10"/>
      <c r="J260" s="10"/>
      <c r="K260" s="10"/>
      <c r="L260" s="10"/>
      <c r="M260" s="10"/>
      <c r="N260" s="10"/>
      <c r="O260" s="62"/>
      <c r="P260" s="10"/>
      <c r="Q260" s="13"/>
      <c r="U260" s="13"/>
      <c r="V260" s="13"/>
      <c r="W260" s="13"/>
      <c r="AB260" s="246"/>
      <c r="AC260" s="246"/>
      <c r="AD260" s="246"/>
      <c r="AE260" s="1237"/>
      <c r="AF260" s="1237"/>
      <c r="AG260" s="246"/>
      <c r="AH260" s="246"/>
      <c r="AI260" s="246"/>
      <c r="AJ260" s="246"/>
      <c r="AK260" s="246"/>
      <c r="AL260" s="246"/>
      <c r="AM260" s="246"/>
      <c r="AN260" s="1417"/>
      <c r="AO260" s="441"/>
      <c r="AP260" s="1377"/>
      <c r="AQ260" s="1377"/>
      <c r="AR260" s="1377"/>
      <c r="AS260" s="1377"/>
      <c r="AT260" s="1377"/>
      <c r="AU260" s="1377"/>
    </row>
    <row r="261" spans="1:47" s="238" customFormat="1">
      <c r="A261" s="57"/>
      <c r="B261" s="463"/>
      <c r="C261" s="10"/>
      <c r="D261" s="10"/>
      <c r="E261" s="10"/>
      <c r="F261" s="10"/>
      <c r="G261" s="10"/>
      <c r="H261" s="10"/>
      <c r="I261" s="10"/>
      <c r="J261" s="10"/>
      <c r="K261" s="10"/>
      <c r="L261" s="10"/>
      <c r="M261" s="10"/>
      <c r="N261" s="10"/>
      <c r="O261" s="62"/>
      <c r="P261" s="10"/>
      <c r="Q261" s="13"/>
      <c r="U261" s="13"/>
      <c r="V261" s="13"/>
      <c r="W261" s="13"/>
      <c r="AB261" s="246"/>
      <c r="AC261" s="246"/>
      <c r="AD261" s="246"/>
      <c r="AE261" s="1237"/>
      <c r="AF261" s="1237"/>
      <c r="AG261" s="246"/>
      <c r="AH261" s="246"/>
      <c r="AI261" s="246"/>
      <c r="AJ261" s="246"/>
      <c r="AK261" s="246"/>
      <c r="AL261" s="246"/>
      <c r="AM261" s="246"/>
      <c r="AN261" s="1417"/>
      <c r="AO261" s="441"/>
      <c r="AP261" s="1377"/>
      <c r="AQ261" s="1377"/>
      <c r="AR261" s="1377"/>
      <c r="AS261" s="1377"/>
      <c r="AT261" s="1377"/>
      <c r="AU261" s="1377"/>
    </row>
    <row r="262" spans="1:47" s="238" customFormat="1">
      <c r="A262" s="57"/>
      <c r="B262" s="463"/>
      <c r="C262" s="10"/>
      <c r="D262" s="10"/>
      <c r="E262" s="10"/>
      <c r="F262" s="10"/>
      <c r="G262" s="10"/>
      <c r="H262" s="10"/>
      <c r="I262" s="10"/>
      <c r="J262" s="10"/>
      <c r="K262" s="10"/>
      <c r="L262" s="10"/>
      <c r="M262" s="10"/>
      <c r="N262" s="10"/>
      <c r="O262" s="62"/>
      <c r="P262" s="10"/>
      <c r="Q262" s="13"/>
      <c r="U262" s="13"/>
      <c r="V262" s="13"/>
      <c r="W262" s="13"/>
      <c r="AB262" s="246"/>
      <c r="AC262" s="246"/>
      <c r="AD262" s="246"/>
      <c r="AE262" s="1237"/>
      <c r="AF262" s="1237"/>
      <c r="AG262" s="246"/>
      <c r="AH262" s="246"/>
      <c r="AI262" s="246"/>
      <c r="AJ262" s="246"/>
      <c r="AK262" s="246"/>
      <c r="AL262" s="246"/>
      <c r="AM262" s="246"/>
      <c r="AN262" s="1417"/>
      <c r="AO262" s="441"/>
      <c r="AP262" s="1377"/>
      <c r="AQ262" s="1377"/>
      <c r="AR262" s="1377"/>
      <c r="AS262" s="1377"/>
      <c r="AT262" s="1377"/>
      <c r="AU262" s="1377"/>
    </row>
    <row r="263" spans="1:47" s="238" customFormat="1">
      <c r="A263" s="57"/>
      <c r="B263" s="463"/>
      <c r="C263" s="10"/>
      <c r="D263" s="10"/>
      <c r="E263" s="10"/>
      <c r="F263" s="10"/>
      <c r="G263" s="10"/>
      <c r="H263" s="10"/>
      <c r="I263" s="10"/>
      <c r="J263" s="10"/>
      <c r="K263" s="10"/>
      <c r="L263" s="10"/>
      <c r="M263" s="10"/>
      <c r="N263" s="10"/>
      <c r="O263" s="62"/>
      <c r="P263" s="10"/>
      <c r="Q263" s="13"/>
      <c r="U263" s="13"/>
      <c r="V263" s="13"/>
      <c r="W263" s="13"/>
      <c r="AB263" s="246"/>
      <c r="AC263" s="246"/>
      <c r="AD263" s="246"/>
      <c r="AE263" s="1237"/>
      <c r="AF263" s="1237"/>
      <c r="AG263" s="246"/>
      <c r="AH263" s="246"/>
      <c r="AI263" s="246"/>
      <c r="AJ263" s="246"/>
      <c r="AK263" s="246"/>
      <c r="AL263" s="246"/>
      <c r="AM263" s="246"/>
      <c r="AN263" s="1417"/>
      <c r="AO263" s="441"/>
      <c r="AP263" s="1377"/>
      <c r="AQ263" s="1377"/>
      <c r="AR263" s="1377"/>
      <c r="AS263" s="1377"/>
      <c r="AT263" s="1377"/>
      <c r="AU263" s="1377"/>
    </row>
    <row r="264" spans="1:47" s="238" customFormat="1">
      <c r="A264" s="57"/>
      <c r="B264" s="463"/>
      <c r="C264" s="10"/>
      <c r="D264" s="10"/>
      <c r="E264" s="10"/>
      <c r="F264" s="10"/>
      <c r="G264" s="10"/>
      <c r="H264" s="10"/>
      <c r="I264" s="10"/>
      <c r="J264" s="10"/>
      <c r="K264" s="10"/>
      <c r="L264" s="10"/>
      <c r="M264" s="10"/>
      <c r="N264" s="10"/>
      <c r="O264" s="62"/>
      <c r="P264" s="10"/>
      <c r="Q264" s="13"/>
      <c r="U264" s="13"/>
      <c r="V264" s="13"/>
      <c r="W264" s="13"/>
      <c r="AB264" s="246"/>
      <c r="AC264" s="246"/>
      <c r="AD264" s="246"/>
      <c r="AE264" s="1237"/>
      <c r="AF264" s="1237"/>
      <c r="AG264" s="246"/>
      <c r="AH264" s="246"/>
      <c r="AI264" s="246"/>
      <c r="AJ264" s="246"/>
      <c r="AK264" s="246"/>
      <c r="AL264" s="246"/>
      <c r="AM264" s="246"/>
      <c r="AN264" s="1417"/>
      <c r="AO264" s="441"/>
      <c r="AP264" s="1377"/>
      <c r="AQ264" s="1377"/>
      <c r="AR264" s="1377"/>
      <c r="AS264" s="1377"/>
      <c r="AT264" s="1377"/>
      <c r="AU264" s="1377"/>
    </row>
    <row r="265" spans="1:47" s="238" customFormat="1">
      <c r="A265" s="57"/>
      <c r="B265" s="463"/>
      <c r="C265" s="10"/>
      <c r="D265" s="10"/>
      <c r="E265" s="10"/>
      <c r="F265" s="10"/>
      <c r="G265" s="10"/>
      <c r="H265" s="10"/>
      <c r="I265" s="10"/>
      <c r="J265" s="10"/>
      <c r="K265" s="10"/>
      <c r="L265" s="10"/>
      <c r="M265" s="10"/>
      <c r="N265" s="10"/>
      <c r="O265" s="62"/>
      <c r="P265" s="10"/>
      <c r="Q265" s="13"/>
      <c r="U265" s="13"/>
      <c r="V265" s="13"/>
      <c r="W265" s="13"/>
      <c r="AB265" s="246"/>
      <c r="AC265" s="246"/>
      <c r="AD265" s="246"/>
      <c r="AE265" s="1237"/>
      <c r="AF265" s="1237"/>
      <c r="AG265" s="246"/>
      <c r="AH265" s="246"/>
      <c r="AI265" s="246"/>
      <c r="AJ265" s="246"/>
      <c r="AK265" s="246"/>
      <c r="AL265" s="246"/>
      <c r="AM265" s="246"/>
      <c r="AN265" s="1417"/>
      <c r="AO265" s="441"/>
      <c r="AP265" s="1377"/>
      <c r="AQ265" s="1377"/>
      <c r="AR265" s="1377"/>
      <c r="AS265" s="1377"/>
      <c r="AT265" s="1377"/>
      <c r="AU265" s="1377"/>
    </row>
    <row r="266" spans="1:47" s="238" customFormat="1">
      <c r="A266" s="57"/>
      <c r="B266" s="463"/>
      <c r="C266" s="10"/>
      <c r="D266" s="10"/>
      <c r="E266" s="10"/>
      <c r="F266" s="10"/>
      <c r="G266" s="10"/>
      <c r="H266" s="10"/>
      <c r="I266" s="10"/>
      <c r="J266" s="10"/>
      <c r="K266" s="10"/>
      <c r="L266" s="10"/>
      <c r="M266" s="10"/>
      <c r="N266" s="10"/>
      <c r="O266" s="62"/>
      <c r="P266" s="10"/>
      <c r="Q266" s="13"/>
      <c r="U266" s="13"/>
      <c r="V266" s="13"/>
      <c r="W266" s="13"/>
      <c r="AB266" s="246"/>
      <c r="AC266" s="246"/>
      <c r="AD266" s="246"/>
      <c r="AE266" s="1237"/>
      <c r="AF266" s="1237"/>
      <c r="AG266" s="246"/>
      <c r="AH266" s="246"/>
      <c r="AI266" s="246"/>
      <c r="AJ266" s="246"/>
      <c r="AK266" s="246"/>
      <c r="AL266" s="246"/>
      <c r="AM266" s="246"/>
      <c r="AN266" s="1417"/>
      <c r="AO266" s="441"/>
      <c r="AP266" s="1377"/>
      <c r="AQ266" s="1377"/>
      <c r="AR266" s="1377"/>
      <c r="AS266" s="1377"/>
      <c r="AT266" s="1377"/>
      <c r="AU266" s="1377"/>
    </row>
    <row r="267" spans="1:47" s="238" customFormat="1">
      <c r="A267" s="57"/>
      <c r="B267" s="463"/>
      <c r="C267" s="10"/>
      <c r="D267" s="10"/>
      <c r="E267" s="10"/>
      <c r="F267" s="10"/>
      <c r="G267" s="10"/>
      <c r="H267" s="10"/>
      <c r="I267" s="10"/>
      <c r="J267" s="10"/>
      <c r="K267" s="10"/>
      <c r="L267" s="10"/>
      <c r="M267" s="10"/>
      <c r="N267" s="10"/>
      <c r="O267" s="62"/>
      <c r="P267" s="10"/>
      <c r="Q267" s="13"/>
      <c r="U267" s="13"/>
      <c r="V267" s="13"/>
      <c r="W267" s="13"/>
      <c r="AB267" s="246"/>
      <c r="AC267" s="246"/>
      <c r="AD267" s="246"/>
      <c r="AE267" s="1237"/>
      <c r="AF267" s="1237"/>
      <c r="AG267" s="246"/>
      <c r="AH267" s="246"/>
      <c r="AI267" s="246"/>
      <c r="AJ267" s="246"/>
      <c r="AK267" s="246"/>
      <c r="AL267" s="246"/>
      <c r="AM267" s="246"/>
      <c r="AN267" s="1417"/>
      <c r="AO267" s="441"/>
      <c r="AP267" s="1377"/>
      <c r="AQ267" s="1377"/>
      <c r="AR267" s="1377"/>
      <c r="AS267" s="1377"/>
      <c r="AT267" s="1377"/>
      <c r="AU267" s="1377"/>
    </row>
    <row r="268" spans="1:47" s="238" customFormat="1">
      <c r="A268" s="57"/>
      <c r="B268" s="463"/>
      <c r="C268" s="10"/>
      <c r="D268" s="10"/>
      <c r="E268" s="10"/>
      <c r="F268" s="10"/>
      <c r="G268" s="10"/>
      <c r="H268" s="10"/>
      <c r="I268" s="10"/>
      <c r="J268" s="10"/>
      <c r="K268" s="10"/>
      <c r="L268" s="10"/>
      <c r="M268" s="10"/>
      <c r="N268" s="10"/>
      <c r="O268" s="62"/>
      <c r="P268" s="10"/>
      <c r="Q268" s="13"/>
      <c r="U268" s="13"/>
      <c r="V268" s="13"/>
      <c r="W268" s="13"/>
      <c r="AB268" s="246"/>
      <c r="AC268" s="246"/>
      <c r="AD268" s="246"/>
      <c r="AE268" s="1237"/>
      <c r="AF268" s="1237"/>
      <c r="AG268" s="246"/>
      <c r="AH268" s="246"/>
      <c r="AI268" s="246"/>
      <c r="AJ268" s="246"/>
      <c r="AK268" s="246"/>
      <c r="AL268" s="246"/>
      <c r="AM268" s="246"/>
      <c r="AN268" s="1417"/>
      <c r="AO268" s="441"/>
      <c r="AP268" s="1377"/>
      <c r="AQ268" s="1377"/>
      <c r="AR268" s="1377"/>
      <c r="AS268" s="1377"/>
      <c r="AT268" s="1377"/>
      <c r="AU268" s="1377"/>
    </row>
    <row r="269" spans="1:47" s="238" customFormat="1">
      <c r="A269" s="57"/>
      <c r="B269" s="463"/>
      <c r="C269" s="10"/>
      <c r="D269" s="10"/>
      <c r="E269" s="10"/>
      <c r="F269" s="10"/>
      <c r="G269" s="10"/>
      <c r="H269" s="10"/>
      <c r="I269" s="10"/>
      <c r="J269" s="10"/>
      <c r="K269" s="10"/>
      <c r="L269" s="10"/>
      <c r="M269" s="10"/>
      <c r="N269" s="10"/>
      <c r="O269" s="62"/>
      <c r="P269" s="10"/>
      <c r="Q269" s="13"/>
      <c r="U269" s="13"/>
      <c r="V269" s="13"/>
      <c r="W269" s="13"/>
      <c r="AB269" s="246"/>
      <c r="AC269" s="246"/>
      <c r="AD269" s="246"/>
      <c r="AE269" s="1237"/>
      <c r="AF269" s="1237"/>
      <c r="AG269" s="246"/>
      <c r="AH269" s="246"/>
      <c r="AI269" s="246"/>
      <c r="AJ269" s="246"/>
      <c r="AK269" s="246"/>
      <c r="AL269" s="246"/>
      <c r="AM269" s="246"/>
      <c r="AN269" s="1417"/>
      <c r="AO269" s="441"/>
      <c r="AP269" s="1377"/>
      <c r="AQ269" s="1377"/>
      <c r="AR269" s="1377"/>
      <c r="AS269" s="1377"/>
      <c r="AT269" s="1377"/>
      <c r="AU269" s="1377"/>
    </row>
    <row r="270" spans="1:47" s="238" customFormat="1">
      <c r="A270" s="57"/>
      <c r="B270" s="463"/>
      <c r="C270" s="10"/>
      <c r="D270" s="10"/>
      <c r="E270" s="10"/>
      <c r="F270" s="10"/>
      <c r="G270" s="10"/>
      <c r="H270" s="10"/>
      <c r="I270" s="10"/>
      <c r="J270" s="10"/>
      <c r="K270" s="10"/>
      <c r="L270" s="10"/>
      <c r="M270" s="10"/>
      <c r="N270" s="10"/>
      <c r="O270" s="62"/>
      <c r="P270" s="10"/>
      <c r="Q270" s="13"/>
      <c r="U270" s="13"/>
      <c r="V270" s="13"/>
      <c r="W270" s="13"/>
      <c r="AB270" s="246"/>
      <c r="AC270" s="246"/>
      <c r="AD270" s="246"/>
      <c r="AE270" s="1237"/>
      <c r="AF270" s="1237"/>
      <c r="AG270" s="246"/>
      <c r="AH270" s="246"/>
      <c r="AI270" s="246"/>
      <c r="AJ270" s="246"/>
      <c r="AK270" s="246"/>
      <c r="AL270" s="246"/>
      <c r="AM270" s="246"/>
      <c r="AN270" s="1417"/>
      <c r="AO270" s="441"/>
      <c r="AP270" s="1377"/>
      <c r="AQ270" s="1377"/>
      <c r="AR270" s="1377"/>
      <c r="AS270" s="1377"/>
      <c r="AT270" s="1377"/>
      <c r="AU270" s="1377"/>
    </row>
    <row r="271" spans="1:47" s="238" customFormat="1">
      <c r="A271" s="57"/>
      <c r="B271" s="463"/>
      <c r="C271" s="10"/>
      <c r="D271" s="10"/>
      <c r="E271" s="10"/>
      <c r="F271" s="10"/>
      <c r="G271" s="10"/>
      <c r="H271" s="10"/>
      <c r="I271" s="10"/>
      <c r="J271" s="10"/>
      <c r="K271" s="10"/>
      <c r="L271" s="10"/>
      <c r="M271" s="10"/>
      <c r="N271" s="10"/>
      <c r="O271" s="62"/>
      <c r="P271" s="10"/>
      <c r="Q271" s="13"/>
      <c r="U271" s="13"/>
      <c r="V271" s="13"/>
      <c r="W271" s="13"/>
      <c r="AB271" s="246"/>
      <c r="AC271" s="246"/>
      <c r="AD271" s="246"/>
      <c r="AE271" s="1237"/>
      <c r="AF271" s="1237"/>
      <c r="AG271" s="246"/>
      <c r="AH271" s="246"/>
      <c r="AI271" s="246"/>
      <c r="AJ271" s="246"/>
      <c r="AK271" s="246"/>
      <c r="AL271" s="246"/>
      <c r="AM271" s="246"/>
      <c r="AN271" s="1417"/>
      <c r="AO271" s="441"/>
      <c r="AP271" s="1377"/>
      <c r="AQ271" s="1377"/>
      <c r="AR271" s="1377"/>
      <c r="AS271" s="1377"/>
      <c r="AT271" s="1377"/>
      <c r="AU271" s="1377"/>
    </row>
    <row r="272" spans="1:47" s="238" customFormat="1">
      <c r="A272" s="57"/>
      <c r="B272" s="463"/>
      <c r="C272" s="10"/>
      <c r="D272" s="10"/>
      <c r="E272" s="10"/>
      <c r="F272" s="10"/>
      <c r="G272" s="10"/>
      <c r="H272" s="10"/>
      <c r="I272" s="10"/>
      <c r="J272" s="10"/>
      <c r="K272" s="10"/>
      <c r="L272" s="10"/>
      <c r="M272" s="10"/>
      <c r="N272" s="10"/>
      <c r="O272" s="62"/>
      <c r="P272" s="10"/>
      <c r="Q272" s="13"/>
      <c r="U272" s="13"/>
      <c r="V272" s="13"/>
      <c r="W272" s="13"/>
      <c r="AB272" s="246"/>
      <c r="AC272" s="246"/>
      <c r="AD272" s="246"/>
      <c r="AE272" s="1237"/>
      <c r="AF272" s="1237"/>
      <c r="AG272" s="246"/>
      <c r="AH272" s="246"/>
      <c r="AI272" s="246"/>
      <c r="AJ272" s="246"/>
      <c r="AK272" s="246"/>
      <c r="AL272" s="246"/>
      <c r="AM272" s="246"/>
      <c r="AN272" s="1417"/>
      <c r="AO272" s="441"/>
      <c r="AP272" s="1377"/>
      <c r="AQ272" s="1377"/>
      <c r="AR272" s="1377"/>
      <c r="AS272" s="1377"/>
      <c r="AT272" s="1377"/>
      <c r="AU272" s="1377"/>
    </row>
    <row r="273" spans="1:47" s="238" customFormat="1">
      <c r="A273" s="57"/>
      <c r="B273" s="463"/>
      <c r="C273" s="10"/>
      <c r="D273" s="10"/>
      <c r="E273" s="10"/>
      <c r="F273" s="10"/>
      <c r="G273" s="10"/>
      <c r="H273" s="10"/>
      <c r="I273" s="10"/>
      <c r="J273" s="10"/>
      <c r="K273" s="10"/>
      <c r="L273" s="10"/>
      <c r="M273" s="10"/>
      <c r="N273" s="10"/>
      <c r="O273" s="62"/>
      <c r="P273" s="10"/>
      <c r="Q273" s="13"/>
      <c r="U273" s="13"/>
      <c r="V273" s="13"/>
      <c r="W273" s="13"/>
      <c r="AB273" s="246"/>
      <c r="AC273" s="246"/>
      <c r="AD273" s="246"/>
      <c r="AE273" s="1237"/>
      <c r="AF273" s="1237"/>
      <c r="AG273" s="246"/>
      <c r="AH273" s="246"/>
      <c r="AI273" s="246"/>
      <c r="AJ273" s="246"/>
      <c r="AK273" s="246"/>
      <c r="AL273" s="246"/>
      <c r="AM273" s="246"/>
      <c r="AN273" s="1417"/>
      <c r="AO273" s="441"/>
      <c r="AP273" s="1377"/>
      <c r="AQ273" s="1377"/>
      <c r="AR273" s="1377"/>
      <c r="AS273" s="1377"/>
      <c r="AT273" s="1377"/>
      <c r="AU273" s="1377"/>
    </row>
    <row r="274" spans="1:47" s="238" customFormat="1">
      <c r="A274" s="57"/>
      <c r="B274" s="463"/>
      <c r="C274" s="10"/>
      <c r="D274" s="10"/>
      <c r="E274" s="10"/>
      <c r="F274" s="10"/>
      <c r="G274" s="10"/>
      <c r="H274" s="10"/>
      <c r="I274" s="10"/>
      <c r="J274" s="10"/>
      <c r="K274" s="10"/>
      <c r="L274" s="10"/>
      <c r="M274" s="10"/>
      <c r="N274" s="10"/>
      <c r="O274" s="62"/>
      <c r="P274" s="10"/>
      <c r="Q274" s="13"/>
      <c r="U274" s="13"/>
      <c r="V274" s="13"/>
      <c r="W274" s="13"/>
      <c r="AB274" s="246"/>
      <c r="AC274" s="246"/>
      <c r="AD274" s="246"/>
      <c r="AE274" s="1237"/>
      <c r="AF274" s="1237"/>
      <c r="AG274" s="246"/>
      <c r="AH274" s="246"/>
      <c r="AI274" s="246"/>
      <c r="AJ274" s="246"/>
      <c r="AK274" s="246"/>
      <c r="AL274" s="246"/>
      <c r="AM274" s="246"/>
      <c r="AN274" s="1417"/>
      <c r="AO274" s="441"/>
      <c r="AP274" s="1377"/>
      <c r="AQ274" s="1377"/>
      <c r="AR274" s="1377"/>
      <c r="AS274" s="1377"/>
      <c r="AT274" s="1377"/>
      <c r="AU274" s="1377"/>
    </row>
    <row r="275" spans="1:47" s="238" customFormat="1">
      <c r="A275" s="57"/>
      <c r="B275" s="463"/>
      <c r="C275" s="10"/>
      <c r="D275" s="10"/>
      <c r="E275" s="10"/>
      <c r="F275" s="10"/>
      <c r="G275" s="10"/>
      <c r="H275" s="10"/>
      <c r="I275" s="10"/>
      <c r="J275" s="10"/>
      <c r="K275" s="10"/>
      <c r="L275" s="10"/>
      <c r="M275" s="10"/>
      <c r="N275" s="10"/>
      <c r="O275" s="62"/>
      <c r="P275" s="10"/>
      <c r="Q275" s="13"/>
      <c r="U275" s="13"/>
      <c r="V275" s="13"/>
      <c r="W275" s="13"/>
      <c r="AB275" s="246"/>
      <c r="AC275" s="246"/>
      <c r="AD275" s="246"/>
      <c r="AE275" s="1237"/>
      <c r="AF275" s="1237"/>
      <c r="AG275" s="246"/>
      <c r="AH275" s="246"/>
      <c r="AI275" s="246"/>
      <c r="AJ275" s="246"/>
      <c r="AK275" s="246"/>
      <c r="AL275" s="246"/>
      <c r="AM275" s="246"/>
      <c r="AN275" s="1417"/>
      <c r="AO275" s="441"/>
      <c r="AP275" s="1377"/>
      <c r="AQ275" s="1377"/>
      <c r="AR275" s="1377"/>
      <c r="AS275" s="1377"/>
      <c r="AT275" s="1377"/>
      <c r="AU275" s="1377"/>
    </row>
    <row r="276" spans="1:47" s="238" customFormat="1">
      <c r="A276" s="57"/>
      <c r="B276" s="463"/>
      <c r="C276" s="10"/>
      <c r="D276" s="10"/>
      <c r="E276" s="10"/>
      <c r="F276" s="10"/>
      <c r="G276" s="10"/>
      <c r="H276" s="10"/>
      <c r="I276" s="10"/>
      <c r="J276" s="10"/>
      <c r="K276" s="10"/>
      <c r="L276" s="10"/>
      <c r="M276" s="10"/>
      <c r="N276" s="10"/>
      <c r="O276" s="62"/>
      <c r="P276" s="10"/>
      <c r="Q276" s="13"/>
      <c r="U276" s="13"/>
      <c r="V276" s="13"/>
      <c r="W276" s="13"/>
      <c r="AB276" s="246"/>
      <c r="AC276" s="246"/>
      <c r="AD276" s="246"/>
      <c r="AE276" s="1237"/>
      <c r="AF276" s="1237"/>
      <c r="AG276" s="246"/>
      <c r="AH276" s="246"/>
      <c r="AI276" s="246"/>
      <c r="AJ276" s="246"/>
      <c r="AK276" s="246"/>
      <c r="AL276" s="246"/>
      <c r="AM276" s="246"/>
      <c r="AN276" s="1417"/>
      <c r="AO276" s="441"/>
      <c r="AP276" s="1377"/>
      <c r="AQ276" s="1377"/>
      <c r="AR276" s="1377"/>
      <c r="AS276" s="1377"/>
      <c r="AT276" s="1377"/>
      <c r="AU276" s="1377"/>
    </row>
    <row r="277" spans="1:47" s="238" customFormat="1">
      <c r="A277" s="57"/>
      <c r="B277" s="463"/>
      <c r="C277" s="10"/>
      <c r="D277" s="10"/>
      <c r="E277" s="10"/>
      <c r="F277" s="10"/>
      <c r="G277" s="10"/>
      <c r="H277" s="10"/>
      <c r="I277" s="10"/>
      <c r="J277" s="10"/>
      <c r="K277" s="10"/>
      <c r="L277" s="10"/>
      <c r="M277" s="10"/>
      <c r="N277" s="10"/>
      <c r="O277" s="62"/>
      <c r="P277" s="10"/>
      <c r="Q277" s="13"/>
      <c r="U277" s="13"/>
      <c r="V277" s="13"/>
      <c r="W277" s="13"/>
      <c r="AB277" s="246"/>
      <c r="AC277" s="246"/>
      <c r="AD277" s="246"/>
      <c r="AE277" s="1237"/>
      <c r="AF277" s="1237"/>
      <c r="AG277" s="246"/>
      <c r="AH277" s="246"/>
      <c r="AI277" s="246"/>
      <c r="AJ277" s="246"/>
      <c r="AK277" s="246"/>
      <c r="AL277" s="246"/>
      <c r="AM277" s="246"/>
      <c r="AN277" s="1417"/>
      <c r="AO277" s="441"/>
      <c r="AP277" s="1377"/>
      <c r="AQ277" s="1377"/>
      <c r="AR277" s="1377"/>
      <c r="AS277" s="1377"/>
      <c r="AT277" s="1377"/>
      <c r="AU277" s="1377"/>
    </row>
    <row r="278" spans="1:47" s="238" customFormat="1">
      <c r="A278" s="57"/>
      <c r="B278" s="463"/>
      <c r="C278" s="10"/>
      <c r="D278" s="10"/>
      <c r="E278" s="10"/>
      <c r="F278" s="10"/>
      <c r="G278" s="10"/>
      <c r="H278" s="10"/>
      <c r="I278" s="10"/>
      <c r="J278" s="10"/>
      <c r="K278" s="10"/>
      <c r="L278" s="10"/>
      <c r="M278" s="10"/>
      <c r="N278" s="10"/>
      <c r="O278" s="62"/>
      <c r="P278" s="10"/>
      <c r="Q278" s="13"/>
      <c r="U278" s="13"/>
      <c r="V278" s="13"/>
      <c r="W278" s="13"/>
      <c r="AB278" s="246"/>
      <c r="AC278" s="246"/>
      <c r="AD278" s="246"/>
      <c r="AE278" s="1237"/>
      <c r="AF278" s="1237"/>
      <c r="AG278" s="246"/>
      <c r="AH278" s="246"/>
      <c r="AI278" s="246"/>
      <c r="AJ278" s="246"/>
      <c r="AK278" s="246"/>
      <c r="AL278" s="246"/>
      <c r="AM278" s="246"/>
      <c r="AN278" s="1417"/>
      <c r="AO278" s="441"/>
      <c r="AP278" s="1377"/>
      <c r="AQ278" s="1377"/>
      <c r="AR278" s="1377"/>
      <c r="AS278" s="1377"/>
      <c r="AT278" s="1377"/>
      <c r="AU278" s="1377"/>
    </row>
    <row r="279" spans="1:47" s="238" customFormat="1">
      <c r="A279" s="57"/>
      <c r="B279" s="463"/>
      <c r="C279" s="10"/>
      <c r="D279" s="10"/>
      <c r="E279" s="10"/>
      <c r="F279" s="10"/>
      <c r="G279" s="10"/>
      <c r="H279" s="10"/>
      <c r="I279" s="10"/>
      <c r="J279" s="10"/>
      <c r="K279" s="10"/>
      <c r="L279" s="10"/>
      <c r="M279" s="10"/>
      <c r="N279" s="10"/>
      <c r="O279" s="62"/>
      <c r="P279" s="10"/>
      <c r="Q279" s="13"/>
      <c r="U279" s="13"/>
      <c r="V279" s="13"/>
      <c r="W279" s="13"/>
      <c r="AB279" s="246"/>
      <c r="AC279" s="246"/>
      <c r="AD279" s="246"/>
      <c r="AE279" s="1237"/>
      <c r="AF279" s="1237"/>
      <c r="AG279" s="246"/>
      <c r="AH279" s="246"/>
      <c r="AI279" s="246"/>
      <c r="AJ279" s="246"/>
      <c r="AK279" s="246"/>
      <c r="AL279" s="246"/>
      <c r="AM279" s="246"/>
      <c r="AN279" s="1417"/>
      <c r="AO279" s="441"/>
      <c r="AP279" s="1377"/>
      <c r="AQ279" s="1377"/>
      <c r="AR279" s="1377"/>
      <c r="AS279" s="1377"/>
      <c r="AT279" s="1377"/>
      <c r="AU279" s="1377"/>
    </row>
    <row r="280" spans="1:47" s="238" customFormat="1">
      <c r="A280" s="57"/>
      <c r="B280" s="463"/>
      <c r="C280" s="10"/>
      <c r="D280" s="10"/>
      <c r="E280" s="10"/>
      <c r="F280" s="10"/>
      <c r="G280" s="10"/>
      <c r="H280" s="10"/>
      <c r="I280" s="10"/>
      <c r="J280" s="10"/>
      <c r="K280" s="10"/>
      <c r="L280" s="10"/>
      <c r="M280" s="10"/>
      <c r="N280" s="10"/>
      <c r="O280" s="62"/>
      <c r="P280" s="10"/>
      <c r="Q280" s="13"/>
      <c r="U280" s="13"/>
      <c r="V280" s="13"/>
      <c r="W280" s="13"/>
      <c r="AB280" s="246"/>
      <c r="AC280" s="246"/>
      <c r="AD280" s="246"/>
      <c r="AE280" s="1237"/>
      <c r="AF280" s="1237"/>
      <c r="AG280" s="246"/>
      <c r="AH280" s="246"/>
      <c r="AI280" s="246"/>
      <c r="AJ280" s="246"/>
      <c r="AK280" s="246"/>
      <c r="AL280" s="246"/>
      <c r="AM280" s="246"/>
      <c r="AN280" s="1417"/>
      <c r="AO280" s="441"/>
      <c r="AP280" s="1377"/>
      <c r="AQ280" s="1377"/>
      <c r="AR280" s="1377"/>
      <c r="AS280" s="1377"/>
      <c r="AT280" s="1377"/>
      <c r="AU280" s="1377"/>
    </row>
    <row r="281" spans="1:47" s="238" customFormat="1">
      <c r="A281" s="57"/>
      <c r="B281" s="463"/>
      <c r="C281" s="10"/>
      <c r="D281" s="10"/>
      <c r="E281" s="10"/>
      <c r="F281" s="10"/>
      <c r="G281" s="10"/>
      <c r="H281" s="10"/>
      <c r="I281" s="10"/>
      <c r="J281" s="10"/>
      <c r="K281" s="10"/>
      <c r="L281" s="10"/>
      <c r="M281" s="10"/>
      <c r="N281" s="10"/>
      <c r="O281" s="62"/>
      <c r="P281" s="10"/>
      <c r="Q281" s="13"/>
      <c r="U281" s="13"/>
      <c r="V281" s="13"/>
      <c r="W281" s="13"/>
      <c r="AB281" s="246"/>
      <c r="AC281" s="246"/>
      <c r="AD281" s="246"/>
      <c r="AE281" s="1237"/>
      <c r="AF281" s="1237"/>
      <c r="AG281" s="246"/>
      <c r="AH281" s="246"/>
      <c r="AI281" s="246"/>
      <c r="AJ281" s="246"/>
      <c r="AK281" s="246"/>
      <c r="AL281" s="246"/>
      <c r="AM281" s="246"/>
      <c r="AN281" s="1417"/>
      <c r="AO281" s="441"/>
      <c r="AP281" s="1377"/>
      <c r="AQ281" s="1377"/>
      <c r="AR281" s="1377"/>
      <c r="AS281" s="1377"/>
      <c r="AT281" s="1377"/>
      <c r="AU281" s="1377"/>
    </row>
    <row r="282" spans="1:47" s="238" customFormat="1">
      <c r="A282" s="57"/>
      <c r="B282" s="463"/>
      <c r="C282" s="10"/>
      <c r="D282" s="10"/>
      <c r="E282" s="10"/>
      <c r="F282" s="10"/>
      <c r="G282" s="10"/>
      <c r="H282" s="10"/>
      <c r="I282" s="10"/>
      <c r="J282" s="10"/>
      <c r="K282" s="10"/>
      <c r="L282" s="10"/>
      <c r="M282" s="10"/>
      <c r="N282" s="10"/>
      <c r="O282" s="62"/>
      <c r="P282" s="10"/>
      <c r="Q282" s="13"/>
      <c r="U282" s="13"/>
      <c r="V282" s="13"/>
      <c r="W282" s="13"/>
      <c r="AB282" s="246"/>
      <c r="AC282" s="246"/>
      <c r="AD282" s="246"/>
      <c r="AE282" s="1237"/>
      <c r="AF282" s="1237"/>
      <c r="AG282" s="246"/>
      <c r="AH282" s="246"/>
      <c r="AI282" s="246"/>
      <c r="AJ282" s="246"/>
      <c r="AK282" s="246"/>
      <c r="AL282" s="246"/>
      <c r="AM282" s="246"/>
      <c r="AN282" s="1417"/>
      <c r="AO282" s="441"/>
      <c r="AP282" s="1377"/>
      <c r="AQ282" s="1377"/>
      <c r="AR282" s="1377"/>
      <c r="AS282" s="1377"/>
      <c r="AT282" s="1377"/>
      <c r="AU282" s="1377"/>
    </row>
    <row r="283" spans="1:47" s="238" customFormat="1">
      <c r="A283" s="57"/>
      <c r="B283" s="463"/>
      <c r="C283" s="10"/>
      <c r="D283" s="10"/>
      <c r="E283" s="10"/>
      <c r="F283" s="10"/>
      <c r="G283" s="10"/>
      <c r="H283" s="10"/>
      <c r="I283" s="10"/>
      <c r="J283" s="10"/>
      <c r="K283" s="10"/>
      <c r="L283" s="10"/>
      <c r="M283" s="10"/>
      <c r="N283" s="10"/>
      <c r="O283" s="62"/>
      <c r="P283" s="10"/>
      <c r="Q283" s="13"/>
      <c r="U283" s="13"/>
      <c r="V283" s="13"/>
      <c r="W283" s="13"/>
      <c r="AB283" s="246"/>
      <c r="AC283" s="246"/>
      <c r="AD283" s="246"/>
      <c r="AE283" s="1237"/>
      <c r="AF283" s="1237"/>
      <c r="AG283" s="246"/>
      <c r="AH283" s="246"/>
      <c r="AI283" s="246"/>
      <c r="AJ283" s="246"/>
      <c r="AK283" s="246"/>
      <c r="AL283" s="246"/>
      <c r="AM283" s="246"/>
      <c r="AN283" s="1417"/>
      <c r="AO283" s="441"/>
      <c r="AP283" s="1377"/>
      <c r="AQ283" s="1377"/>
      <c r="AR283" s="1377"/>
      <c r="AS283" s="1377"/>
      <c r="AT283" s="1377"/>
      <c r="AU283" s="1377"/>
    </row>
    <row r="284" spans="1:47" s="238" customFormat="1">
      <c r="A284" s="57"/>
      <c r="B284" s="463"/>
      <c r="C284" s="10"/>
      <c r="D284" s="10"/>
      <c r="E284" s="10"/>
      <c r="F284" s="10"/>
      <c r="G284" s="10"/>
      <c r="H284" s="10"/>
      <c r="I284" s="10"/>
      <c r="J284" s="10"/>
      <c r="K284" s="10"/>
      <c r="L284" s="10"/>
      <c r="M284" s="10"/>
      <c r="N284" s="10"/>
      <c r="O284" s="62"/>
      <c r="P284" s="10"/>
      <c r="Q284" s="13"/>
      <c r="U284" s="13"/>
      <c r="V284" s="13"/>
      <c r="W284" s="13"/>
      <c r="AB284" s="246"/>
      <c r="AC284" s="246"/>
      <c r="AD284" s="246"/>
      <c r="AE284" s="1237"/>
      <c r="AF284" s="1237"/>
      <c r="AG284" s="246"/>
      <c r="AH284" s="246"/>
      <c r="AI284" s="246"/>
      <c r="AJ284" s="246"/>
      <c r="AK284" s="246"/>
      <c r="AL284" s="246"/>
      <c r="AM284" s="246"/>
      <c r="AN284" s="1417"/>
      <c r="AO284" s="441"/>
      <c r="AP284" s="1377"/>
      <c r="AQ284" s="1377"/>
      <c r="AR284" s="1377"/>
      <c r="AS284" s="1377"/>
      <c r="AT284" s="1377"/>
      <c r="AU284" s="1377"/>
    </row>
    <row r="285" spans="1:47" s="238" customFormat="1">
      <c r="A285" s="57"/>
      <c r="B285" s="463"/>
      <c r="C285" s="10"/>
      <c r="D285" s="10"/>
      <c r="E285" s="10"/>
      <c r="F285" s="10"/>
      <c r="G285" s="10"/>
      <c r="H285" s="10"/>
      <c r="I285" s="10"/>
      <c r="J285" s="10"/>
      <c r="K285" s="10"/>
      <c r="L285" s="10"/>
      <c r="M285" s="10"/>
      <c r="N285" s="10"/>
      <c r="O285" s="62"/>
      <c r="P285" s="10"/>
      <c r="Q285" s="13"/>
      <c r="U285" s="13"/>
      <c r="V285" s="13"/>
      <c r="W285" s="13"/>
      <c r="AB285" s="246"/>
      <c r="AC285" s="246"/>
      <c r="AD285" s="246"/>
      <c r="AE285" s="1237"/>
      <c r="AF285" s="1237"/>
      <c r="AG285" s="246"/>
      <c r="AH285" s="246"/>
      <c r="AI285" s="246"/>
      <c r="AJ285" s="246"/>
      <c r="AK285" s="246"/>
      <c r="AL285" s="246"/>
      <c r="AM285" s="246"/>
      <c r="AN285" s="1417"/>
      <c r="AO285" s="441"/>
      <c r="AP285" s="1377"/>
      <c r="AQ285" s="1377"/>
      <c r="AR285" s="1377"/>
      <c r="AS285" s="1377"/>
      <c r="AT285" s="1377"/>
      <c r="AU285" s="1377"/>
    </row>
    <row r="286" spans="1:47" s="238" customFormat="1">
      <c r="A286" s="57"/>
      <c r="B286" s="463"/>
      <c r="C286" s="10"/>
      <c r="D286" s="10"/>
      <c r="E286" s="10"/>
      <c r="F286" s="10"/>
      <c r="G286" s="10"/>
      <c r="H286" s="10"/>
      <c r="I286" s="10"/>
      <c r="J286" s="10"/>
      <c r="K286" s="10"/>
      <c r="L286" s="10"/>
      <c r="M286" s="10"/>
      <c r="N286" s="10"/>
      <c r="O286" s="62"/>
      <c r="P286" s="10"/>
      <c r="Q286" s="13"/>
      <c r="U286" s="13"/>
      <c r="V286" s="13"/>
      <c r="W286" s="13"/>
      <c r="AB286" s="246"/>
      <c r="AC286" s="246"/>
      <c r="AD286" s="246"/>
      <c r="AE286" s="1237"/>
      <c r="AF286" s="1237"/>
      <c r="AG286" s="246"/>
      <c r="AH286" s="246"/>
      <c r="AI286" s="246"/>
      <c r="AJ286" s="246"/>
      <c r="AK286" s="246"/>
      <c r="AL286" s="246"/>
      <c r="AM286" s="246"/>
      <c r="AN286" s="1417"/>
      <c r="AO286" s="441"/>
      <c r="AP286" s="1377"/>
      <c r="AQ286" s="1377"/>
      <c r="AR286" s="1377"/>
      <c r="AS286" s="1377"/>
      <c r="AT286" s="1377"/>
      <c r="AU286" s="1377"/>
    </row>
    <row r="287" spans="1:47" s="238" customFormat="1">
      <c r="A287" s="57"/>
      <c r="B287" s="463"/>
      <c r="C287" s="10"/>
      <c r="D287" s="10"/>
      <c r="E287" s="10"/>
      <c r="F287" s="10"/>
      <c r="G287" s="10"/>
      <c r="H287" s="10"/>
      <c r="I287" s="10"/>
      <c r="J287" s="10"/>
      <c r="K287" s="10"/>
      <c r="L287" s="10"/>
      <c r="M287" s="10"/>
      <c r="N287" s="10"/>
      <c r="O287" s="62"/>
      <c r="P287" s="10"/>
      <c r="Q287" s="13"/>
      <c r="U287" s="13"/>
      <c r="V287" s="13"/>
      <c r="W287" s="13"/>
      <c r="AB287" s="246"/>
      <c r="AC287" s="246"/>
      <c r="AD287" s="246"/>
      <c r="AE287" s="1237"/>
      <c r="AF287" s="1237"/>
      <c r="AG287" s="246"/>
      <c r="AH287" s="246"/>
      <c r="AI287" s="246"/>
      <c r="AJ287" s="246"/>
      <c r="AK287" s="246"/>
      <c r="AL287" s="246"/>
      <c r="AM287" s="246"/>
      <c r="AN287" s="1417"/>
      <c r="AO287" s="441"/>
      <c r="AP287" s="1377"/>
      <c r="AQ287" s="1377"/>
      <c r="AR287" s="1377"/>
      <c r="AS287" s="1377"/>
      <c r="AT287" s="1377"/>
      <c r="AU287" s="1377"/>
    </row>
    <row r="288" spans="1:47" s="238" customFormat="1">
      <c r="A288" s="57"/>
      <c r="B288" s="463"/>
      <c r="C288" s="10"/>
      <c r="D288" s="10"/>
      <c r="E288" s="10"/>
      <c r="F288" s="10"/>
      <c r="G288" s="10"/>
      <c r="H288" s="10"/>
      <c r="I288" s="10"/>
      <c r="J288" s="10"/>
      <c r="K288" s="10"/>
      <c r="L288" s="10"/>
      <c r="M288" s="10"/>
      <c r="N288" s="10"/>
      <c r="O288" s="62"/>
      <c r="P288" s="10"/>
      <c r="Q288" s="13"/>
      <c r="U288" s="13"/>
      <c r="V288" s="13"/>
      <c r="W288" s="13"/>
      <c r="AB288" s="246"/>
      <c r="AC288" s="246"/>
      <c r="AD288" s="246"/>
      <c r="AE288" s="1237"/>
      <c r="AF288" s="1237"/>
      <c r="AG288" s="246"/>
      <c r="AH288" s="246"/>
      <c r="AI288" s="246"/>
      <c r="AJ288" s="246"/>
      <c r="AK288" s="246"/>
      <c r="AL288" s="246"/>
      <c r="AM288" s="246"/>
      <c r="AN288" s="1417"/>
      <c r="AO288" s="441"/>
      <c r="AP288" s="1377"/>
      <c r="AQ288" s="1377"/>
      <c r="AR288" s="1377"/>
      <c r="AS288" s="1377"/>
      <c r="AT288" s="1377"/>
      <c r="AU288" s="1377"/>
    </row>
    <row r="289" spans="1:47" s="238" customFormat="1">
      <c r="A289" s="57"/>
      <c r="B289" s="463"/>
      <c r="C289" s="10"/>
      <c r="D289" s="10"/>
      <c r="E289" s="10"/>
      <c r="F289" s="10"/>
      <c r="G289" s="10"/>
      <c r="H289" s="10"/>
      <c r="I289" s="10"/>
      <c r="J289" s="10"/>
      <c r="K289" s="10"/>
      <c r="L289" s="10"/>
      <c r="M289" s="10"/>
      <c r="N289" s="10"/>
      <c r="O289" s="62"/>
      <c r="P289" s="10"/>
      <c r="Q289" s="13"/>
      <c r="U289" s="13"/>
      <c r="V289" s="13"/>
      <c r="W289" s="13"/>
      <c r="AB289" s="246"/>
      <c r="AC289" s="246"/>
      <c r="AD289" s="246"/>
      <c r="AE289" s="1237"/>
      <c r="AF289" s="1237"/>
      <c r="AG289" s="246"/>
      <c r="AH289" s="246"/>
      <c r="AI289" s="246"/>
      <c r="AJ289" s="246"/>
      <c r="AK289" s="246"/>
      <c r="AL289" s="246"/>
      <c r="AM289" s="246"/>
      <c r="AN289" s="1417"/>
      <c r="AO289" s="441"/>
      <c r="AP289" s="1377"/>
      <c r="AQ289" s="1377"/>
      <c r="AR289" s="1377"/>
      <c r="AS289" s="1377"/>
      <c r="AT289" s="1377"/>
      <c r="AU289" s="1377"/>
    </row>
    <row r="290" spans="1:47" s="238" customFormat="1">
      <c r="A290" s="57"/>
      <c r="B290" s="463"/>
      <c r="C290" s="10"/>
      <c r="D290" s="10"/>
      <c r="E290" s="10"/>
      <c r="F290" s="10"/>
      <c r="G290" s="10"/>
      <c r="H290" s="10"/>
      <c r="I290" s="10"/>
      <c r="J290" s="10"/>
      <c r="K290" s="10"/>
      <c r="L290" s="10"/>
      <c r="M290" s="10"/>
      <c r="N290" s="10"/>
      <c r="O290" s="62"/>
      <c r="P290" s="10"/>
      <c r="Q290" s="13"/>
      <c r="U290" s="13"/>
      <c r="V290" s="13"/>
      <c r="W290" s="13"/>
      <c r="AB290" s="246"/>
      <c r="AC290" s="246"/>
      <c r="AD290" s="246"/>
      <c r="AE290" s="1237"/>
      <c r="AF290" s="1237"/>
      <c r="AG290" s="246"/>
      <c r="AH290" s="246"/>
      <c r="AI290" s="246"/>
      <c r="AJ290" s="246"/>
      <c r="AK290" s="246"/>
      <c r="AL290" s="246"/>
      <c r="AM290" s="246"/>
      <c r="AN290" s="1417"/>
      <c r="AO290" s="441"/>
      <c r="AP290" s="1377"/>
      <c r="AQ290" s="1377"/>
      <c r="AR290" s="1377"/>
      <c r="AS290" s="1377"/>
      <c r="AT290" s="1377"/>
      <c r="AU290" s="1377"/>
    </row>
    <row r="291" spans="1:47" s="238" customFormat="1">
      <c r="A291" s="57"/>
      <c r="B291" s="463"/>
      <c r="C291" s="10"/>
      <c r="D291" s="10"/>
      <c r="E291" s="10"/>
      <c r="F291" s="10"/>
      <c r="G291" s="10"/>
      <c r="H291" s="10"/>
      <c r="I291" s="10"/>
      <c r="J291" s="10"/>
      <c r="K291" s="10"/>
      <c r="L291" s="10"/>
      <c r="M291" s="10"/>
      <c r="N291" s="10"/>
      <c r="O291" s="62"/>
      <c r="P291" s="10"/>
      <c r="Q291" s="13"/>
      <c r="U291" s="13"/>
      <c r="V291" s="13"/>
      <c r="W291" s="13"/>
      <c r="AB291" s="246"/>
      <c r="AC291" s="246"/>
      <c r="AD291" s="246"/>
      <c r="AE291" s="1237"/>
      <c r="AF291" s="1237"/>
      <c r="AG291" s="246"/>
      <c r="AH291" s="246"/>
      <c r="AI291" s="246"/>
      <c r="AJ291" s="246"/>
      <c r="AK291" s="246"/>
      <c r="AL291" s="246"/>
      <c r="AM291" s="246"/>
      <c r="AN291" s="1417"/>
      <c r="AO291" s="441"/>
      <c r="AP291" s="1377"/>
      <c r="AQ291" s="1377"/>
      <c r="AR291" s="1377"/>
      <c r="AS291" s="1377"/>
      <c r="AT291" s="1377"/>
      <c r="AU291" s="1377"/>
    </row>
    <row r="292" spans="1:47" s="238" customFormat="1">
      <c r="A292" s="57"/>
      <c r="B292" s="463"/>
      <c r="C292" s="10"/>
      <c r="D292" s="10"/>
      <c r="E292" s="10"/>
      <c r="F292" s="10"/>
      <c r="G292" s="10"/>
      <c r="H292" s="10"/>
      <c r="I292" s="10"/>
      <c r="J292" s="10"/>
      <c r="K292" s="10"/>
      <c r="L292" s="10"/>
      <c r="M292" s="10"/>
      <c r="N292" s="10"/>
      <c r="O292" s="62"/>
      <c r="P292" s="10"/>
      <c r="Q292" s="13"/>
      <c r="U292" s="13"/>
      <c r="V292" s="13"/>
      <c r="W292" s="13"/>
      <c r="AB292" s="246"/>
      <c r="AC292" s="246"/>
      <c r="AD292" s="246"/>
      <c r="AE292" s="1237"/>
      <c r="AF292" s="1237"/>
      <c r="AG292" s="246"/>
      <c r="AH292" s="246"/>
      <c r="AI292" s="246"/>
      <c r="AJ292" s="246"/>
      <c r="AK292" s="246"/>
      <c r="AL292" s="246"/>
      <c r="AM292" s="246"/>
      <c r="AN292" s="1417"/>
      <c r="AO292" s="441"/>
      <c r="AP292" s="1377"/>
      <c r="AQ292" s="1377"/>
      <c r="AR292" s="1377"/>
      <c r="AS292" s="1377"/>
      <c r="AT292" s="1377"/>
      <c r="AU292" s="1377"/>
    </row>
    <row r="293" spans="1:47" s="238" customFormat="1">
      <c r="A293" s="57"/>
      <c r="B293" s="463"/>
      <c r="C293" s="10"/>
      <c r="D293" s="10"/>
      <c r="E293" s="10"/>
      <c r="F293" s="10"/>
      <c r="G293" s="10"/>
      <c r="H293" s="10"/>
      <c r="I293" s="10"/>
      <c r="J293" s="10"/>
      <c r="K293" s="10"/>
      <c r="L293" s="10"/>
      <c r="M293" s="10"/>
      <c r="N293" s="10"/>
      <c r="O293" s="62"/>
      <c r="P293" s="10"/>
      <c r="Q293" s="13"/>
      <c r="U293" s="13"/>
      <c r="V293" s="13"/>
      <c r="W293" s="13"/>
      <c r="AB293" s="246"/>
      <c r="AC293" s="246"/>
      <c r="AD293" s="246"/>
      <c r="AE293" s="1237"/>
      <c r="AF293" s="1237"/>
      <c r="AG293" s="246"/>
      <c r="AH293" s="246"/>
      <c r="AI293" s="246"/>
      <c r="AJ293" s="246"/>
      <c r="AK293" s="246"/>
      <c r="AL293" s="246"/>
      <c r="AM293" s="246"/>
      <c r="AN293" s="1417"/>
      <c r="AO293" s="441"/>
      <c r="AP293" s="1377"/>
      <c r="AQ293" s="1377"/>
      <c r="AR293" s="1377"/>
      <c r="AS293" s="1377"/>
      <c r="AT293" s="1377"/>
      <c r="AU293" s="1377"/>
    </row>
    <row r="294" spans="1:47" s="238" customFormat="1">
      <c r="A294" s="57"/>
      <c r="B294" s="463"/>
      <c r="C294" s="10"/>
      <c r="D294" s="10"/>
      <c r="E294" s="10"/>
      <c r="F294" s="10"/>
      <c r="G294" s="10"/>
      <c r="H294" s="10"/>
      <c r="I294" s="10"/>
      <c r="J294" s="10"/>
      <c r="K294" s="10"/>
      <c r="L294" s="10"/>
      <c r="M294" s="10"/>
      <c r="N294" s="10"/>
      <c r="O294" s="62"/>
      <c r="P294" s="10"/>
      <c r="Q294" s="13"/>
      <c r="U294" s="13"/>
      <c r="V294" s="13"/>
      <c r="W294" s="13"/>
      <c r="AB294" s="246"/>
      <c r="AC294" s="246"/>
      <c r="AD294" s="246"/>
      <c r="AE294" s="1237"/>
      <c r="AF294" s="1237"/>
      <c r="AG294" s="246"/>
      <c r="AH294" s="246"/>
      <c r="AI294" s="246"/>
      <c r="AJ294" s="246"/>
      <c r="AK294" s="246"/>
      <c r="AL294" s="246"/>
      <c r="AM294" s="246"/>
      <c r="AN294" s="1417"/>
      <c r="AO294" s="441"/>
      <c r="AP294" s="1377"/>
      <c r="AQ294" s="1377"/>
      <c r="AR294" s="1377"/>
      <c r="AS294" s="1377"/>
      <c r="AT294" s="1377"/>
      <c r="AU294" s="1377"/>
    </row>
    <row r="295" spans="1:47" s="238" customFormat="1">
      <c r="A295" s="57"/>
      <c r="B295" s="463"/>
      <c r="C295" s="10"/>
      <c r="D295" s="10"/>
      <c r="E295" s="10"/>
      <c r="F295" s="10"/>
      <c r="G295" s="10"/>
      <c r="H295" s="10"/>
      <c r="I295" s="10"/>
      <c r="J295" s="10"/>
      <c r="K295" s="10"/>
      <c r="L295" s="10"/>
      <c r="M295" s="10"/>
      <c r="N295" s="10"/>
      <c r="O295" s="62"/>
      <c r="P295" s="10"/>
      <c r="Q295" s="13"/>
      <c r="U295" s="13"/>
      <c r="V295" s="13"/>
      <c r="W295" s="13"/>
      <c r="AB295" s="246"/>
      <c r="AC295" s="246"/>
      <c r="AD295" s="246"/>
      <c r="AE295" s="1237"/>
      <c r="AF295" s="1237"/>
      <c r="AG295" s="246"/>
      <c r="AH295" s="246"/>
      <c r="AI295" s="246"/>
      <c r="AJ295" s="246"/>
      <c r="AK295" s="246"/>
      <c r="AL295" s="246"/>
      <c r="AM295" s="246"/>
      <c r="AN295" s="1417"/>
      <c r="AO295" s="441"/>
      <c r="AP295" s="1377"/>
      <c r="AQ295" s="1377"/>
      <c r="AR295" s="1377"/>
      <c r="AS295" s="1377"/>
      <c r="AT295" s="1377"/>
      <c r="AU295" s="1377"/>
    </row>
    <row r="296" spans="1:47" s="238" customFormat="1">
      <c r="A296" s="57"/>
      <c r="B296" s="463"/>
      <c r="C296" s="10"/>
      <c r="D296" s="10"/>
      <c r="E296" s="10"/>
      <c r="F296" s="10"/>
      <c r="G296" s="10"/>
      <c r="H296" s="10"/>
      <c r="I296" s="10"/>
      <c r="J296" s="10"/>
      <c r="K296" s="10"/>
      <c r="L296" s="10"/>
      <c r="M296" s="10"/>
      <c r="N296" s="10"/>
      <c r="O296" s="62"/>
      <c r="P296" s="10"/>
      <c r="Q296" s="13"/>
      <c r="U296" s="13"/>
      <c r="V296" s="13"/>
      <c r="W296" s="13"/>
      <c r="AB296" s="246"/>
      <c r="AC296" s="246"/>
      <c r="AD296" s="246"/>
      <c r="AE296" s="1237"/>
      <c r="AF296" s="1237"/>
      <c r="AG296" s="246"/>
      <c r="AH296" s="246"/>
      <c r="AI296" s="246"/>
      <c r="AJ296" s="246"/>
      <c r="AK296" s="246"/>
      <c r="AL296" s="246"/>
      <c r="AM296" s="246"/>
      <c r="AN296" s="1417"/>
      <c r="AO296" s="441"/>
      <c r="AP296" s="1377"/>
      <c r="AQ296" s="1377"/>
      <c r="AR296" s="1377"/>
      <c r="AS296" s="1377"/>
      <c r="AT296" s="1377"/>
      <c r="AU296" s="1377"/>
    </row>
    <row r="297" spans="1:47" s="238" customFormat="1">
      <c r="A297" s="57"/>
      <c r="B297" s="463"/>
      <c r="C297" s="10"/>
      <c r="D297" s="10"/>
      <c r="E297" s="10"/>
      <c r="F297" s="10"/>
      <c r="G297" s="10"/>
      <c r="H297" s="10"/>
      <c r="I297" s="10"/>
      <c r="J297" s="10"/>
      <c r="K297" s="10"/>
      <c r="L297" s="10"/>
      <c r="M297" s="10"/>
      <c r="N297" s="10"/>
      <c r="O297" s="62"/>
      <c r="P297" s="10"/>
      <c r="Q297" s="13"/>
      <c r="U297" s="13"/>
      <c r="V297" s="13"/>
      <c r="W297" s="13"/>
      <c r="AB297" s="246"/>
      <c r="AC297" s="246"/>
      <c r="AD297" s="246"/>
      <c r="AE297" s="1237"/>
      <c r="AF297" s="1237"/>
      <c r="AG297" s="246"/>
      <c r="AH297" s="246"/>
      <c r="AI297" s="246"/>
      <c r="AJ297" s="246"/>
      <c r="AK297" s="246"/>
      <c r="AL297" s="246"/>
      <c r="AM297" s="246"/>
      <c r="AN297" s="1417"/>
      <c r="AO297" s="441"/>
      <c r="AP297" s="1377"/>
      <c r="AQ297" s="1377"/>
      <c r="AR297" s="1377"/>
      <c r="AS297" s="1377"/>
      <c r="AT297" s="1377"/>
      <c r="AU297" s="1377"/>
    </row>
    <row r="298" spans="1:47" s="238" customFormat="1">
      <c r="A298" s="57"/>
      <c r="B298" s="463"/>
      <c r="C298" s="10"/>
      <c r="D298" s="10"/>
      <c r="E298" s="10"/>
      <c r="F298" s="10"/>
      <c r="G298" s="10"/>
      <c r="H298" s="10"/>
      <c r="I298" s="10"/>
      <c r="J298" s="10"/>
      <c r="K298" s="10"/>
      <c r="L298" s="10"/>
      <c r="M298" s="10"/>
      <c r="N298" s="10"/>
      <c r="O298" s="62"/>
      <c r="P298" s="10"/>
      <c r="Q298" s="13"/>
      <c r="U298" s="13"/>
      <c r="V298" s="13"/>
      <c r="W298" s="13"/>
      <c r="AB298" s="246"/>
      <c r="AC298" s="246"/>
      <c r="AD298" s="246"/>
      <c r="AE298" s="1237"/>
      <c r="AF298" s="1237"/>
      <c r="AG298" s="246"/>
      <c r="AH298" s="246"/>
      <c r="AI298" s="246"/>
      <c r="AJ298" s="246"/>
      <c r="AK298" s="246"/>
      <c r="AL298" s="246"/>
      <c r="AM298" s="246"/>
      <c r="AN298" s="1417"/>
      <c r="AO298" s="441"/>
      <c r="AP298" s="1377"/>
      <c r="AQ298" s="1377"/>
      <c r="AR298" s="1377"/>
      <c r="AS298" s="1377"/>
      <c r="AT298" s="1377"/>
      <c r="AU298" s="1377"/>
    </row>
    <row r="299" spans="1:47" s="238" customFormat="1">
      <c r="A299" s="57"/>
      <c r="B299" s="463"/>
      <c r="C299" s="10"/>
      <c r="D299" s="10"/>
      <c r="E299" s="10"/>
      <c r="F299" s="10"/>
      <c r="G299" s="10"/>
      <c r="H299" s="10"/>
      <c r="I299" s="10"/>
      <c r="J299" s="10"/>
      <c r="K299" s="10"/>
      <c r="L299" s="10"/>
      <c r="M299" s="10"/>
      <c r="N299" s="10"/>
      <c r="O299" s="62"/>
      <c r="P299" s="10"/>
      <c r="Q299" s="13"/>
      <c r="U299" s="13"/>
      <c r="V299" s="13"/>
      <c r="W299" s="13"/>
      <c r="AB299" s="246"/>
      <c r="AC299" s="246"/>
      <c r="AD299" s="246"/>
      <c r="AE299" s="1237"/>
      <c r="AF299" s="1237"/>
      <c r="AG299" s="246"/>
      <c r="AH299" s="246"/>
      <c r="AI299" s="246"/>
      <c r="AJ299" s="246"/>
      <c r="AK299" s="246"/>
      <c r="AL299" s="246"/>
      <c r="AM299" s="246"/>
      <c r="AN299" s="1417"/>
      <c r="AO299" s="441"/>
      <c r="AP299" s="1377"/>
      <c r="AQ299" s="1377"/>
      <c r="AR299" s="1377"/>
      <c r="AS299" s="1377"/>
      <c r="AT299" s="1377"/>
      <c r="AU299" s="1377"/>
    </row>
    <row r="300" spans="1:47" s="238" customFormat="1">
      <c r="A300" s="57"/>
      <c r="B300" s="463"/>
      <c r="C300" s="10"/>
      <c r="D300" s="10"/>
      <c r="E300" s="10"/>
      <c r="F300" s="10"/>
      <c r="G300" s="10"/>
      <c r="H300" s="10"/>
      <c r="I300" s="10"/>
      <c r="J300" s="10"/>
      <c r="K300" s="10"/>
      <c r="L300" s="10"/>
      <c r="M300" s="10"/>
      <c r="N300" s="10"/>
      <c r="O300" s="62"/>
      <c r="P300" s="10"/>
      <c r="Q300" s="13"/>
      <c r="U300" s="13"/>
      <c r="V300" s="13"/>
      <c r="W300" s="13"/>
      <c r="AB300" s="246"/>
      <c r="AC300" s="246"/>
      <c r="AD300" s="246"/>
      <c r="AE300" s="1237"/>
      <c r="AF300" s="1237"/>
      <c r="AG300" s="246"/>
      <c r="AH300" s="246"/>
      <c r="AI300" s="246"/>
      <c r="AJ300" s="246"/>
      <c r="AK300" s="246"/>
      <c r="AL300" s="246"/>
      <c r="AM300" s="246"/>
      <c r="AN300" s="1417"/>
      <c r="AO300" s="441"/>
      <c r="AP300" s="1377"/>
      <c r="AQ300" s="1377"/>
      <c r="AR300" s="1377"/>
      <c r="AS300" s="1377"/>
      <c r="AT300" s="1377"/>
      <c r="AU300" s="1377"/>
    </row>
    <row r="301" spans="1:47" s="238" customFormat="1">
      <c r="A301" s="57"/>
      <c r="B301" s="463"/>
      <c r="C301" s="10"/>
      <c r="D301" s="10"/>
      <c r="E301" s="10"/>
      <c r="F301" s="10"/>
      <c r="G301" s="10"/>
      <c r="H301" s="10"/>
      <c r="I301" s="10"/>
      <c r="J301" s="10"/>
      <c r="K301" s="10"/>
      <c r="L301" s="10"/>
      <c r="M301" s="10"/>
      <c r="N301" s="10"/>
      <c r="O301" s="62"/>
      <c r="P301" s="10"/>
      <c r="Q301" s="13"/>
      <c r="U301" s="13"/>
      <c r="V301" s="13"/>
      <c r="W301" s="13"/>
      <c r="AB301" s="246"/>
      <c r="AC301" s="246"/>
      <c r="AD301" s="246"/>
      <c r="AE301" s="1237"/>
      <c r="AF301" s="1237"/>
      <c r="AG301" s="246"/>
      <c r="AH301" s="246"/>
      <c r="AI301" s="246"/>
      <c r="AJ301" s="246"/>
      <c r="AK301" s="246"/>
      <c r="AL301" s="246"/>
      <c r="AM301" s="246"/>
      <c r="AN301" s="1417"/>
      <c r="AO301" s="441"/>
      <c r="AP301" s="1377"/>
      <c r="AQ301" s="1377"/>
      <c r="AR301" s="1377"/>
      <c r="AS301" s="1377"/>
      <c r="AT301" s="1377"/>
      <c r="AU301" s="1377"/>
    </row>
    <row r="302" spans="1:47" s="238" customFormat="1">
      <c r="A302" s="57"/>
      <c r="B302" s="463"/>
      <c r="C302" s="10"/>
      <c r="D302" s="10"/>
      <c r="E302" s="10"/>
      <c r="F302" s="10"/>
      <c r="G302" s="10"/>
      <c r="H302" s="10"/>
      <c r="I302" s="10"/>
      <c r="J302" s="10"/>
      <c r="K302" s="10"/>
      <c r="L302" s="10"/>
      <c r="M302" s="10"/>
      <c r="N302" s="10"/>
      <c r="O302" s="62"/>
      <c r="P302" s="10"/>
      <c r="Q302" s="13"/>
      <c r="U302" s="13"/>
      <c r="V302" s="13"/>
      <c r="W302" s="13"/>
      <c r="AB302" s="246"/>
      <c r="AC302" s="246"/>
      <c r="AD302" s="246"/>
      <c r="AE302" s="1237"/>
      <c r="AF302" s="1237"/>
      <c r="AG302" s="246"/>
      <c r="AH302" s="246"/>
      <c r="AI302" s="246"/>
      <c r="AJ302" s="246"/>
      <c r="AK302" s="246"/>
      <c r="AL302" s="246"/>
      <c r="AM302" s="246"/>
      <c r="AN302" s="1417"/>
      <c r="AO302" s="441"/>
      <c r="AP302" s="1377"/>
      <c r="AQ302" s="1377"/>
      <c r="AR302" s="1377"/>
      <c r="AS302" s="1377"/>
      <c r="AT302" s="1377"/>
      <c r="AU302" s="1377"/>
    </row>
    <row r="303" spans="1:47" s="238" customFormat="1">
      <c r="A303" s="57"/>
      <c r="B303" s="463"/>
      <c r="C303" s="10"/>
      <c r="D303" s="10"/>
      <c r="E303" s="10"/>
      <c r="F303" s="10"/>
      <c r="G303" s="10"/>
      <c r="H303" s="10"/>
      <c r="I303" s="10"/>
      <c r="J303" s="10"/>
      <c r="K303" s="10"/>
      <c r="L303" s="10"/>
      <c r="M303" s="10"/>
      <c r="N303" s="10"/>
      <c r="O303" s="62"/>
      <c r="P303" s="10"/>
      <c r="Q303" s="13"/>
      <c r="U303" s="13"/>
      <c r="V303" s="13"/>
      <c r="W303" s="13"/>
      <c r="AB303" s="246"/>
      <c r="AC303" s="246"/>
      <c r="AD303" s="246"/>
      <c r="AE303" s="1237"/>
      <c r="AF303" s="1237"/>
      <c r="AG303" s="246"/>
      <c r="AH303" s="246"/>
      <c r="AI303" s="246"/>
      <c r="AJ303" s="246"/>
      <c r="AK303" s="246"/>
      <c r="AL303" s="246"/>
      <c r="AM303" s="246"/>
      <c r="AN303" s="1417"/>
      <c r="AO303" s="441"/>
      <c r="AP303" s="1377"/>
      <c r="AQ303" s="1377"/>
      <c r="AR303" s="1377"/>
      <c r="AS303" s="1377"/>
      <c r="AT303" s="1377"/>
      <c r="AU303" s="1377"/>
    </row>
    <row r="304" spans="1:47" s="238" customFormat="1">
      <c r="A304" s="57"/>
      <c r="B304" s="463"/>
      <c r="C304" s="10"/>
      <c r="D304" s="10"/>
      <c r="E304" s="10"/>
      <c r="F304" s="10"/>
      <c r="G304" s="10"/>
      <c r="H304" s="10"/>
      <c r="I304" s="10"/>
      <c r="J304" s="10"/>
      <c r="K304" s="10"/>
      <c r="L304" s="10"/>
      <c r="M304" s="10"/>
      <c r="N304" s="10"/>
      <c r="O304" s="62"/>
      <c r="P304" s="10"/>
      <c r="Q304" s="13"/>
      <c r="U304" s="13"/>
      <c r="V304" s="13"/>
      <c r="W304" s="13"/>
      <c r="AB304" s="246"/>
      <c r="AC304" s="246"/>
      <c r="AD304" s="246"/>
      <c r="AE304" s="1237"/>
      <c r="AF304" s="1237"/>
      <c r="AG304" s="246"/>
      <c r="AH304" s="246"/>
      <c r="AI304" s="246"/>
      <c r="AJ304" s="246"/>
      <c r="AK304" s="246"/>
      <c r="AL304" s="246"/>
      <c r="AM304" s="246"/>
      <c r="AN304" s="1417"/>
      <c r="AO304" s="441"/>
      <c r="AP304" s="1377"/>
      <c r="AQ304" s="1377"/>
      <c r="AR304" s="1377"/>
      <c r="AS304" s="1377"/>
      <c r="AT304" s="1377"/>
      <c r="AU304" s="1377"/>
    </row>
    <row r="305" spans="1:47" s="238" customFormat="1">
      <c r="A305" s="57"/>
      <c r="B305" s="463"/>
      <c r="C305" s="10"/>
      <c r="D305" s="10"/>
      <c r="E305" s="10"/>
      <c r="F305" s="10"/>
      <c r="G305" s="10"/>
      <c r="H305" s="10"/>
      <c r="I305" s="10"/>
      <c r="J305" s="10"/>
      <c r="K305" s="10"/>
      <c r="L305" s="10"/>
      <c r="M305" s="10"/>
      <c r="N305" s="10"/>
      <c r="O305" s="62"/>
      <c r="P305" s="10"/>
      <c r="Q305" s="13"/>
      <c r="U305" s="13"/>
      <c r="V305" s="13"/>
      <c r="W305" s="13"/>
      <c r="AB305" s="246"/>
      <c r="AC305" s="246"/>
      <c r="AD305" s="246"/>
      <c r="AE305" s="1237"/>
      <c r="AF305" s="1237"/>
      <c r="AG305" s="246"/>
      <c r="AH305" s="246"/>
      <c r="AI305" s="246"/>
      <c r="AJ305" s="246"/>
      <c r="AK305" s="246"/>
      <c r="AL305" s="246"/>
      <c r="AM305" s="246"/>
      <c r="AN305" s="1417"/>
      <c r="AO305" s="441"/>
      <c r="AP305" s="1377"/>
      <c r="AQ305" s="1377"/>
      <c r="AR305" s="1377"/>
      <c r="AS305" s="1377"/>
      <c r="AT305" s="1377"/>
      <c r="AU305" s="1377"/>
    </row>
    <row r="306" spans="1:47" s="238" customFormat="1">
      <c r="A306" s="57"/>
      <c r="B306" s="463"/>
      <c r="C306" s="10"/>
      <c r="D306" s="10"/>
      <c r="E306" s="10"/>
      <c r="F306" s="10"/>
      <c r="G306" s="10"/>
      <c r="H306" s="10"/>
      <c r="I306" s="10"/>
      <c r="J306" s="10"/>
      <c r="K306" s="10"/>
      <c r="L306" s="10"/>
      <c r="M306" s="10"/>
      <c r="N306" s="10"/>
      <c r="O306" s="62"/>
      <c r="P306" s="10"/>
      <c r="Q306" s="13"/>
      <c r="U306" s="13"/>
      <c r="V306" s="13"/>
      <c r="W306" s="13"/>
      <c r="AB306" s="246"/>
      <c r="AC306" s="246"/>
      <c r="AD306" s="246"/>
      <c r="AE306" s="1237"/>
      <c r="AF306" s="1237"/>
      <c r="AG306" s="246"/>
      <c r="AH306" s="246"/>
      <c r="AI306" s="246"/>
      <c r="AJ306" s="246"/>
      <c r="AK306" s="246"/>
      <c r="AL306" s="246"/>
      <c r="AM306" s="246"/>
      <c r="AN306" s="1417"/>
      <c r="AO306" s="441"/>
      <c r="AP306" s="1377"/>
      <c r="AQ306" s="1377"/>
      <c r="AR306" s="1377"/>
      <c r="AS306" s="1377"/>
      <c r="AT306" s="1377"/>
      <c r="AU306" s="1377"/>
    </row>
    <row r="307" spans="1:47" s="238" customFormat="1">
      <c r="A307" s="57"/>
      <c r="B307" s="463"/>
      <c r="C307" s="10"/>
      <c r="D307" s="10"/>
      <c r="E307" s="10"/>
      <c r="F307" s="10"/>
      <c r="G307" s="10"/>
      <c r="H307" s="10"/>
      <c r="I307" s="10"/>
      <c r="J307" s="10"/>
      <c r="K307" s="10"/>
      <c r="L307" s="10"/>
      <c r="M307" s="10"/>
      <c r="N307" s="10"/>
      <c r="O307" s="62"/>
      <c r="P307" s="10"/>
      <c r="Q307" s="13"/>
      <c r="U307" s="13"/>
      <c r="V307" s="13"/>
      <c r="W307" s="13"/>
      <c r="AB307" s="246"/>
      <c r="AC307" s="246"/>
      <c r="AD307" s="246"/>
      <c r="AE307" s="1237"/>
      <c r="AF307" s="1237"/>
      <c r="AG307" s="246"/>
      <c r="AH307" s="246"/>
      <c r="AI307" s="246"/>
      <c r="AJ307" s="246"/>
      <c r="AK307" s="246"/>
      <c r="AL307" s="246"/>
      <c r="AM307" s="246"/>
      <c r="AN307" s="1417"/>
      <c r="AO307" s="441"/>
      <c r="AP307" s="1377"/>
      <c r="AQ307" s="1377"/>
      <c r="AR307" s="1377"/>
      <c r="AS307" s="1377"/>
      <c r="AT307" s="1377"/>
      <c r="AU307" s="1377"/>
    </row>
    <row r="308" spans="1:47" s="238" customFormat="1">
      <c r="A308" s="57"/>
      <c r="B308" s="463"/>
      <c r="C308" s="10"/>
      <c r="D308" s="10"/>
      <c r="E308" s="10"/>
      <c r="F308" s="10"/>
      <c r="G308" s="10"/>
      <c r="H308" s="10"/>
      <c r="I308" s="10"/>
      <c r="J308" s="10"/>
      <c r="K308" s="10"/>
      <c r="L308" s="10"/>
      <c r="M308" s="10"/>
      <c r="N308" s="10"/>
      <c r="O308" s="62"/>
      <c r="P308" s="10"/>
      <c r="Q308" s="13"/>
      <c r="U308" s="13"/>
      <c r="V308" s="13"/>
      <c r="W308" s="13"/>
      <c r="AB308" s="246"/>
      <c r="AC308" s="246"/>
      <c r="AD308" s="246"/>
      <c r="AE308" s="1237"/>
      <c r="AF308" s="1237"/>
      <c r="AG308" s="246"/>
      <c r="AH308" s="246"/>
      <c r="AI308" s="246"/>
      <c r="AJ308" s="246"/>
      <c r="AK308" s="246"/>
      <c r="AL308" s="246"/>
      <c r="AM308" s="246"/>
      <c r="AN308" s="1417"/>
      <c r="AO308" s="441"/>
      <c r="AP308" s="1377"/>
      <c r="AQ308" s="1377"/>
      <c r="AR308" s="1377"/>
      <c r="AS308" s="1377"/>
      <c r="AT308" s="1377"/>
      <c r="AU308" s="1377"/>
    </row>
    <row r="309" spans="1:47" s="238" customFormat="1">
      <c r="A309" s="57"/>
      <c r="B309" s="463"/>
      <c r="C309" s="10"/>
      <c r="D309" s="10"/>
      <c r="E309" s="10"/>
      <c r="F309" s="10"/>
      <c r="G309" s="10"/>
      <c r="H309" s="10"/>
      <c r="I309" s="10"/>
      <c r="J309" s="10"/>
      <c r="K309" s="10"/>
      <c r="L309" s="10"/>
      <c r="M309" s="10"/>
      <c r="N309" s="10"/>
      <c r="O309" s="62"/>
      <c r="P309" s="10"/>
      <c r="Q309" s="13"/>
      <c r="U309" s="13"/>
      <c r="V309" s="13"/>
      <c r="W309" s="13"/>
      <c r="AB309" s="246"/>
      <c r="AC309" s="246"/>
      <c r="AD309" s="246"/>
      <c r="AE309" s="1237"/>
      <c r="AF309" s="1237"/>
      <c r="AG309" s="246"/>
      <c r="AH309" s="246"/>
      <c r="AI309" s="246"/>
      <c r="AJ309" s="246"/>
      <c r="AK309" s="246"/>
      <c r="AL309" s="246"/>
      <c r="AM309" s="246"/>
      <c r="AN309" s="1417"/>
      <c r="AO309" s="441"/>
      <c r="AP309" s="1377"/>
      <c r="AQ309" s="1377"/>
      <c r="AR309" s="1377"/>
      <c r="AS309" s="1377"/>
      <c r="AT309" s="1377"/>
      <c r="AU309" s="1377"/>
    </row>
    <row r="310" spans="1:47" s="238" customFormat="1">
      <c r="A310" s="57"/>
      <c r="B310" s="463"/>
      <c r="C310" s="10"/>
      <c r="D310" s="10"/>
      <c r="E310" s="10"/>
      <c r="F310" s="10"/>
      <c r="G310" s="10"/>
      <c r="H310" s="10"/>
      <c r="I310" s="10"/>
      <c r="J310" s="10"/>
      <c r="K310" s="10"/>
      <c r="L310" s="10"/>
      <c r="M310" s="10"/>
      <c r="N310" s="10"/>
      <c r="O310" s="62"/>
      <c r="P310" s="10"/>
      <c r="Q310" s="13"/>
      <c r="U310" s="13"/>
      <c r="V310" s="13"/>
      <c r="W310" s="13"/>
      <c r="AB310" s="246"/>
      <c r="AC310" s="246"/>
      <c r="AD310" s="246"/>
      <c r="AE310" s="1237"/>
      <c r="AF310" s="1237"/>
      <c r="AG310" s="246"/>
      <c r="AH310" s="246"/>
      <c r="AI310" s="246"/>
      <c r="AJ310" s="246"/>
      <c r="AK310" s="246"/>
      <c r="AL310" s="246"/>
      <c r="AM310" s="246"/>
      <c r="AN310" s="1417"/>
      <c r="AO310" s="441"/>
      <c r="AP310" s="1377"/>
      <c r="AQ310" s="1377"/>
      <c r="AR310" s="1377"/>
      <c r="AS310" s="1377"/>
      <c r="AT310" s="1377"/>
      <c r="AU310" s="1377"/>
    </row>
    <row r="311" spans="1:47" s="238" customFormat="1">
      <c r="A311" s="57"/>
      <c r="B311" s="463"/>
      <c r="C311" s="10"/>
      <c r="D311" s="10"/>
      <c r="E311" s="10"/>
      <c r="F311" s="10"/>
      <c r="G311" s="10"/>
      <c r="H311" s="10"/>
      <c r="I311" s="10"/>
      <c r="J311" s="10"/>
      <c r="K311" s="10"/>
      <c r="L311" s="10"/>
      <c r="M311" s="10"/>
      <c r="N311" s="10"/>
      <c r="O311" s="62"/>
      <c r="P311" s="10"/>
      <c r="Q311" s="13"/>
      <c r="U311" s="13"/>
      <c r="V311" s="13"/>
      <c r="W311" s="13"/>
      <c r="AB311" s="246"/>
      <c r="AC311" s="246"/>
      <c r="AD311" s="246"/>
      <c r="AE311" s="1237"/>
      <c r="AF311" s="1237"/>
      <c r="AG311" s="246"/>
      <c r="AH311" s="246"/>
      <c r="AI311" s="246"/>
      <c r="AJ311" s="246"/>
      <c r="AK311" s="246"/>
      <c r="AL311" s="246"/>
      <c r="AM311" s="246"/>
      <c r="AN311" s="1417"/>
      <c r="AO311" s="441"/>
      <c r="AP311" s="1377"/>
      <c r="AQ311" s="1377"/>
      <c r="AR311" s="1377"/>
      <c r="AS311" s="1377"/>
      <c r="AT311" s="1377"/>
      <c r="AU311" s="1377"/>
    </row>
    <row r="312" spans="1:47" s="238" customFormat="1">
      <c r="A312" s="57"/>
      <c r="B312" s="463"/>
      <c r="C312" s="10"/>
      <c r="D312" s="10"/>
      <c r="E312" s="10"/>
      <c r="F312" s="10"/>
      <c r="G312" s="10"/>
      <c r="H312" s="10"/>
      <c r="I312" s="10"/>
      <c r="J312" s="10"/>
      <c r="K312" s="10"/>
      <c r="L312" s="10"/>
      <c r="M312" s="10"/>
      <c r="N312" s="10"/>
      <c r="O312" s="62"/>
      <c r="P312" s="10"/>
      <c r="Q312" s="13"/>
      <c r="U312" s="13"/>
      <c r="V312" s="13"/>
      <c r="W312" s="13"/>
      <c r="AB312" s="246"/>
      <c r="AC312" s="246"/>
      <c r="AD312" s="246"/>
      <c r="AE312" s="1237"/>
      <c r="AF312" s="1237"/>
      <c r="AG312" s="246"/>
      <c r="AH312" s="246"/>
      <c r="AI312" s="246"/>
      <c r="AJ312" s="246"/>
      <c r="AK312" s="246"/>
      <c r="AL312" s="246"/>
      <c r="AM312" s="246"/>
      <c r="AN312" s="1417"/>
      <c r="AO312" s="441"/>
      <c r="AP312" s="1377"/>
      <c r="AQ312" s="1377"/>
      <c r="AR312" s="1377"/>
      <c r="AS312" s="1377"/>
      <c r="AT312" s="1377"/>
      <c r="AU312" s="1377"/>
    </row>
    <row r="313" spans="1:47" s="238" customFormat="1">
      <c r="A313" s="57"/>
      <c r="B313" s="463"/>
      <c r="C313" s="10"/>
      <c r="D313" s="10"/>
      <c r="E313" s="10"/>
      <c r="F313" s="10"/>
      <c r="G313" s="10"/>
      <c r="H313" s="10"/>
      <c r="I313" s="10"/>
      <c r="J313" s="10"/>
      <c r="K313" s="10"/>
      <c r="L313" s="10"/>
      <c r="M313" s="10"/>
      <c r="N313" s="10"/>
      <c r="O313" s="62"/>
      <c r="P313" s="10"/>
      <c r="Q313" s="13"/>
      <c r="U313" s="13"/>
      <c r="V313" s="13"/>
      <c r="W313" s="13"/>
      <c r="AB313" s="246"/>
      <c r="AC313" s="246"/>
      <c r="AD313" s="246"/>
      <c r="AE313" s="1237"/>
      <c r="AF313" s="1237"/>
      <c r="AG313" s="246"/>
      <c r="AH313" s="246"/>
      <c r="AI313" s="246"/>
      <c r="AJ313" s="246"/>
      <c r="AK313" s="246"/>
      <c r="AL313" s="246"/>
      <c r="AM313" s="246"/>
      <c r="AN313" s="1417"/>
      <c r="AO313" s="441"/>
      <c r="AP313" s="1377"/>
      <c r="AQ313" s="1377"/>
      <c r="AR313" s="1377"/>
      <c r="AS313" s="1377"/>
      <c r="AT313" s="1377"/>
      <c r="AU313" s="1377"/>
    </row>
    <row r="314" spans="1:47" s="238" customFormat="1">
      <c r="A314" s="57"/>
      <c r="B314" s="463"/>
      <c r="C314" s="10"/>
      <c r="D314" s="10"/>
      <c r="E314" s="10"/>
      <c r="F314" s="10"/>
      <c r="G314" s="10"/>
      <c r="H314" s="10"/>
      <c r="I314" s="10"/>
      <c r="J314" s="10"/>
      <c r="K314" s="10"/>
      <c r="L314" s="10"/>
      <c r="M314" s="10"/>
      <c r="N314" s="10"/>
      <c r="O314" s="62"/>
      <c r="P314" s="10"/>
      <c r="Q314" s="13"/>
      <c r="U314" s="13"/>
      <c r="V314" s="13"/>
      <c r="W314" s="13"/>
      <c r="AB314" s="246"/>
      <c r="AC314" s="246"/>
      <c r="AD314" s="246"/>
      <c r="AE314" s="1237"/>
      <c r="AF314" s="1237"/>
      <c r="AG314" s="246"/>
      <c r="AH314" s="246"/>
      <c r="AI314" s="246"/>
      <c r="AJ314" s="246"/>
      <c r="AK314" s="246"/>
      <c r="AL314" s="246"/>
      <c r="AM314" s="246"/>
      <c r="AN314" s="1417"/>
      <c r="AO314" s="441"/>
      <c r="AP314" s="1377"/>
      <c r="AQ314" s="1377"/>
      <c r="AR314" s="1377"/>
      <c r="AS314" s="1377"/>
      <c r="AT314" s="1377"/>
      <c r="AU314" s="1377"/>
    </row>
    <row r="315" spans="1:47" s="238" customFormat="1">
      <c r="A315" s="57"/>
      <c r="B315" s="463"/>
      <c r="C315" s="10"/>
      <c r="D315" s="10"/>
      <c r="E315" s="10"/>
      <c r="F315" s="10"/>
      <c r="G315" s="10"/>
      <c r="H315" s="10"/>
      <c r="I315" s="10"/>
      <c r="J315" s="10"/>
      <c r="K315" s="10"/>
      <c r="L315" s="10"/>
      <c r="M315" s="10"/>
      <c r="N315" s="10"/>
      <c r="O315" s="62"/>
      <c r="P315" s="10"/>
      <c r="Q315" s="13"/>
      <c r="U315" s="13"/>
      <c r="V315" s="13"/>
      <c r="W315" s="13"/>
      <c r="AB315" s="246"/>
      <c r="AC315" s="246"/>
      <c r="AD315" s="246"/>
      <c r="AE315" s="1237"/>
      <c r="AF315" s="1237"/>
      <c r="AG315" s="246"/>
      <c r="AH315" s="246"/>
      <c r="AI315" s="246"/>
      <c r="AJ315" s="246"/>
      <c r="AK315" s="246"/>
      <c r="AL315" s="246"/>
      <c r="AM315" s="246"/>
      <c r="AN315" s="1417"/>
      <c r="AO315" s="441"/>
      <c r="AP315" s="1377"/>
      <c r="AQ315" s="1377"/>
      <c r="AR315" s="1377"/>
      <c r="AS315" s="1377"/>
      <c r="AT315" s="1377"/>
      <c r="AU315" s="1377"/>
    </row>
    <row r="316" spans="1:47" s="238" customFormat="1">
      <c r="A316" s="57"/>
      <c r="B316" s="463"/>
      <c r="C316" s="10"/>
      <c r="D316" s="10"/>
      <c r="E316" s="10"/>
      <c r="F316" s="10"/>
      <c r="G316" s="10"/>
      <c r="H316" s="10"/>
      <c r="I316" s="10"/>
      <c r="J316" s="10"/>
      <c r="K316" s="10"/>
      <c r="L316" s="10"/>
      <c r="M316" s="10"/>
      <c r="N316" s="10"/>
      <c r="O316" s="62"/>
      <c r="P316" s="10"/>
      <c r="Q316" s="13"/>
      <c r="U316" s="13"/>
      <c r="V316" s="13"/>
      <c r="W316" s="13"/>
      <c r="AB316" s="246"/>
      <c r="AC316" s="246"/>
      <c r="AD316" s="246"/>
      <c r="AE316" s="1237"/>
      <c r="AF316" s="1237"/>
      <c r="AG316" s="246"/>
      <c r="AH316" s="246"/>
      <c r="AI316" s="246"/>
      <c r="AJ316" s="246"/>
      <c r="AK316" s="246"/>
      <c r="AL316" s="246"/>
      <c r="AM316" s="246"/>
      <c r="AN316" s="1417"/>
      <c r="AO316" s="441"/>
      <c r="AP316" s="1377"/>
      <c r="AQ316" s="1377"/>
      <c r="AR316" s="1377"/>
      <c r="AS316" s="1377"/>
      <c r="AT316" s="1377"/>
      <c r="AU316" s="1377"/>
    </row>
    <row r="317" spans="1:47" s="238" customFormat="1">
      <c r="A317" s="57"/>
      <c r="B317" s="463"/>
      <c r="C317" s="10"/>
      <c r="D317" s="10"/>
      <c r="E317" s="10"/>
      <c r="F317" s="10"/>
      <c r="G317" s="10"/>
      <c r="H317" s="10"/>
      <c r="I317" s="10"/>
      <c r="J317" s="10"/>
      <c r="K317" s="10"/>
      <c r="L317" s="10"/>
      <c r="M317" s="10"/>
      <c r="N317" s="10"/>
      <c r="O317" s="62"/>
      <c r="P317" s="10"/>
      <c r="Q317" s="13"/>
      <c r="U317" s="13"/>
      <c r="V317" s="13"/>
      <c r="W317" s="13"/>
      <c r="AB317" s="246"/>
      <c r="AC317" s="246"/>
      <c r="AD317" s="246"/>
      <c r="AE317" s="1237"/>
      <c r="AF317" s="1237"/>
      <c r="AG317" s="246"/>
      <c r="AH317" s="246"/>
      <c r="AI317" s="246"/>
      <c r="AJ317" s="246"/>
      <c r="AK317" s="246"/>
      <c r="AL317" s="246"/>
      <c r="AM317" s="246"/>
      <c r="AN317" s="1417"/>
      <c r="AO317" s="441"/>
      <c r="AP317" s="1377"/>
      <c r="AQ317" s="1377"/>
      <c r="AR317" s="1377"/>
      <c r="AS317" s="1377"/>
      <c r="AT317" s="1377"/>
      <c r="AU317" s="1377"/>
    </row>
    <row r="318" spans="1:47" s="238" customFormat="1">
      <c r="A318" s="57"/>
      <c r="B318" s="463"/>
      <c r="C318" s="10"/>
      <c r="D318" s="10"/>
      <c r="E318" s="10"/>
      <c r="F318" s="10"/>
      <c r="G318" s="10"/>
      <c r="H318" s="10"/>
      <c r="I318" s="10"/>
      <c r="J318" s="10"/>
      <c r="K318" s="10"/>
      <c r="L318" s="10"/>
      <c r="M318" s="10"/>
      <c r="N318" s="10"/>
      <c r="O318" s="62"/>
      <c r="P318" s="10"/>
      <c r="Q318" s="13"/>
      <c r="U318" s="13"/>
      <c r="V318" s="13"/>
      <c r="W318" s="13"/>
      <c r="AB318" s="246"/>
      <c r="AC318" s="246"/>
      <c r="AD318" s="246"/>
      <c r="AE318" s="1237"/>
      <c r="AF318" s="1237"/>
      <c r="AG318" s="246"/>
      <c r="AH318" s="246"/>
      <c r="AI318" s="246"/>
      <c r="AJ318" s="246"/>
      <c r="AK318" s="246"/>
      <c r="AL318" s="246"/>
      <c r="AM318" s="246"/>
      <c r="AN318" s="1417"/>
      <c r="AO318" s="441"/>
      <c r="AP318" s="1377"/>
      <c r="AQ318" s="1377"/>
      <c r="AR318" s="1377"/>
      <c r="AS318" s="1377"/>
      <c r="AT318" s="1377"/>
      <c r="AU318" s="1377"/>
    </row>
    <row r="319" spans="1:47" s="238" customFormat="1">
      <c r="A319" s="57"/>
      <c r="B319" s="463"/>
      <c r="C319" s="10"/>
      <c r="D319" s="10"/>
      <c r="E319" s="10"/>
      <c r="F319" s="10"/>
      <c r="G319" s="10"/>
      <c r="H319" s="10"/>
      <c r="I319" s="10"/>
      <c r="J319" s="10"/>
      <c r="K319" s="10"/>
      <c r="L319" s="10"/>
      <c r="M319" s="10"/>
      <c r="N319" s="10"/>
      <c r="O319" s="62"/>
      <c r="P319" s="10"/>
      <c r="Q319" s="13"/>
      <c r="U319" s="13"/>
      <c r="V319" s="13"/>
      <c r="W319" s="13"/>
      <c r="AB319" s="246"/>
      <c r="AC319" s="246"/>
      <c r="AD319" s="246"/>
      <c r="AE319" s="1237"/>
      <c r="AF319" s="1237"/>
      <c r="AG319" s="246"/>
      <c r="AH319" s="246"/>
      <c r="AI319" s="246"/>
      <c r="AJ319" s="246"/>
      <c r="AK319" s="246"/>
      <c r="AL319" s="246"/>
      <c r="AM319" s="246"/>
      <c r="AN319" s="1417"/>
      <c r="AO319" s="441"/>
      <c r="AP319" s="1377"/>
      <c r="AQ319" s="1377"/>
      <c r="AR319" s="1377"/>
      <c r="AS319" s="1377"/>
      <c r="AT319" s="1377"/>
      <c r="AU319" s="1377"/>
    </row>
    <row r="320" spans="1:47" s="238" customFormat="1">
      <c r="A320" s="57"/>
      <c r="B320" s="463"/>
      <c r="C320" s="10"/>
      <c r="D320" s="10"/>
      <c r="E320" s="10"/>
      <c r="F320" s="10"/>
      <c r="G320" s="10"/>
      <c r="H320" s="10"/>
      <c r="I320" s="10"/>
      <c r="J320" s="10"/>
      <c r="K320" s="10"/>
      <c r="L320" s="10"/>
      <c r="M320" s="10"/>
      <c r="N320" s="10"/>
      <c r="O320" s="62"/>
      <c r="P320" s="10"/>
      <c r="Q320" s="13"/>
      <c r="U320" s="13"/>
      <c r="V320" s="13"/>
      <c r="W320" s="13"/>
      <c r="AB320" s="246"/>
      <c r="AC320" s="246"/>
      <c r="AD320" s="246"/>
      <c r="AE320" s="1237"/>
      <c r="AF320" s="1237"/>
      <c r="AG320" s="246"/>
      <c r="AH320" s="246"/>
      <c r="AI320" s="246"/>
      <c r="AJ320" s="246"/>
      <c r="AK320" s="246"/>
      <c r="AL320" s="246"/>
      <c r="AM320" s="246"/>
      <c r="AN320" s="1417"/>
      <c r="AO320" s="441"/>
      <c r="AP320" s="1377"/>
      <c r="AQ320" s="1377"/>
      <c r="AR320" s="1377"/>
      <c r="AS320" s="1377"/>
      <c r="AT320" s="1377"/>
      <c r="AU320" s="1377"/>
    </row>
    <row r="321" spans="1:47" s="238" customFormat="1">
      <c r="A321" s="57"/>
      <c r="B321" s="463"/>
      <c r="C321" s="10"/>
      <c r="D321" s="10"/>
      <c r="E321" s="10"/>
      <c r="F321" s="10"/>
      <c r="G321" s="10"/>
      <c r="H321" s="10"/>
      <c r="I321" s="10"/>
      <c r="J321" s="10"/>
      <c r="K321" s="10"/>
      <c r="L321" s="10"/>
      <c r="M321" s="10"/>
      <c r="N321" s="10"/>
      <c r="O321" s="62"/>
      <c r="P321" s="10"/>
      <c r="Q321" s="13"/>
      <c r="U321" s="13"/>
      <c r="V321" s="13"/>
      <c r="W321" s="13"/>
      <c r="AB321" s="246"/>
      <c r="AC321" s="246"/>
      <c r="AD321" s="246"/>
      <c r="AE321" s="1237"/>
      <c r="AF321" s="1237"/>
      <c r="AG321" s="246"/>
      <c r="AH321" s="246"/>
      <c r="AI321" s="246"/>
      <c r="AJ321" s="246"/>
      <c r="AK321" s="246"/>
      <c r="AL321" s="246"/>
      <c r="AM321" s="246"/>
      <c r="AN321" s="1417"/>
      <c r="AO321" s="441"/>
      <c r="AP321" s="1377"/>
      <c r="AQ321" s="1377"/>
      <c r="AR321" s="1377"/>
      <c r="AS321" s="1377"/>
      <c r="AT321" s="1377"/>
      <c r="AU321" s="1377"/>
    </row>
    <row r="322" spans="1:47" s="238" customFormat="1">
      <c r="A322" s="57"/>
      <c r="B322" s="463"/>
      <c r="C322" s="10"/>
      <c r="D322" s="10"/>
      <c r="E322" s="10"/>
      <c r="F322" s="10"/>
      <c r="G322" s="10"/>
      <c r="H322" s="10"/>
      <c r="I322" s="10"/>
      <c r="J322" s="10"/>
      <c r="K322" s="10"/>
      <c r="L322" s="10"/>
      <c r="M322" s="10"/>
      <c r="N322" s="10"/>
      <c r="O322" s="62"/>
      <c r="P322" s="10"/>
      <c r="Q322" s="13"/>
      <c r="U322" s="13"/>
      <c r="V322" s="13"/>
      <c r="W322" s="13"/>
      <c r="AB322" s="246"/>
      <c r="AC322" s="246"/>
      <c r="AD322" s="246"/>
      <c r="AE322" s="1237"/>
      <c r="AF322" s="1237"/>
      <c r="AG322" s="246"/>
      <c r="AH322" s="246"/>
      <c r="AI322" s="246"/>
      <c r="AJ322" s="246"/>
      <c r="AK322" s="246"/>
      <c r="AL322" s="246"/>
      <c r="AM322" s="246"/>
      <c r="AN322" s="1417"/>
      <c r="AO322" s="441"/>
      <c r="AP322" s="1377"/>
      <c r="AQ322" s="1377"/>
      <c r="AR322" s="1377"/>
      <c r="AS322" s="1377"/>
      <c r="AT322" s="1377"/>
      <c r="AU322" s="1377"/>
    </row>
    <row r="323" spans="1:47" s="238" customFormat="1">
      <c r="A323" s="57"/>
      <c r="B323" s="463"/>
      <c r="C323" s="10"/>
      <c r="D323" s="10"/>
      <c r="E323" s="10"/>
      <c r="F323" s="10"/>
      <c r="G323" s="10"/>
      <c r="H323" s="10"/>
      <c r="I323" s="10"/>
      <c r="J323" s="10"/>
      <c r="K323" s="10"/>
      <c r="L323" s="10"/>
      <c r="M323" s="10"/>
      <c r="N323" s="10"/>
      <c r="O323" s="62"/>
      <c r="P323" s="10"/>
      <c r="Q323" s="13"/>
      <c r="U323" s="13"/>
      <c r="V323" s="13"/>
      <c r="W323" s="13"/>
      <c r="AB323" s="246"/>
      <c r="AC323" s="246"/>
      <c r="AD323" s="246"/>
      <c r="AE323" s="1237"/>
      <c r="AF323" s="1237"/>
      <c r="AG323" s="246"/>
      <c r="AH323" s="246"/>
      <c r="AI323" s="246"/>
      <c r="AJ323" s="246"/>
      <c r="AK323" s="246"/>
      <c r="AL323" s="246"/>
      <c r="AM323" s="246"/>
      <c r="AN323" s="1417"/>
      <c r="AO323" s="441"/>
      <c r="AP323" s="1377"/>
      <c r="AQ323" s="1377"/>
      <c r="AR323" s="1377"/>
      <c r="AS323" s="1377"/>
      <c r="AT323" s="1377"/>
      <c r="AU323" s="1377"/>
    </row>
    <row r="324" spans="1:47" s="238" customFormat="1">
      <c r="A324" s="57"/>
      <c r="B324" s="463"/>
      <c r="C324" s="10"/>
      <c r="D324" s="10"/>
      <c r="E324" s="10"/>
      <c r="F324" s="10"/>
      <c r="G324" s="10"/>
      <c r="H324" s="10"/>
      <c r="I324" s="10"/>
      <c r="J324" s="10"/>
      <c r="K324" s="10"/>
      <c r="L324" s="10"/>
      <c r="M324" s="10"/>
      <c r="N324" s="10"/>
      <c r="O324" s="62"/>
      <c r="P324" s="10"/>
      <c r="Q324" s="13"/>
      <c r="U324" s="13"/>
      <c r="V324" s="13"/>
      <c r="W324" s="13"/>
      <c r="AB324" s="246"/>
      <c r="AC324" s="246"/>
      <c r="AD324" s="246"/>
      <c r="AE324" s="1237"/>
      <c r="AF324" s="1237"/>
      <c r="AG324" s="246"/>
      <c r="AH324" s="246"/>
      <c r="AI324" s="246"/>
      <c r="AJ324" s="246"/>
      <c r="AK324" s="246"/>
      <c r="AL324" s="246"/>
      <c r="AM324" s="246"/>
      <c r="AN324" s="1417"/>
      <c r="AO324" s="441"/>
      <c r="AP324" s="1377"/>
      <c r="AQ324" s="1377"/>
      <c r="AR324" s="1377"/>
      <c r="AS324" s="1377"/>
      <c r="AT324" s="1377"/>
      <c r="AU324" s="1377"/>
    </row>
    <row r="325" spans="1:47" s="238" customFormat="1">
      <c r="A325" s="57"/>
      <c r="B325" s="463"/>
      <c r="C325" s="10"/>
      <c r="D325" s="10"/>
      <c r="E325" s="10"/>
      <c r="F325" s="10"/>
      <c r="G325" s="10"/>
      <c r="H325" s="10"/>
      <c r="I325" s="10"/>
      <c r="J325" s="10"/>
      <c r="K325" s="10"/>
      <c r="L325" s="10"/>
      <c r="M325" s="10"/>
      <c r="N325" s="10"/>
      <c r="O325" s="62"/>
      <c r="P325" s="10"/>
      <c r="Q325" s="13"/>
      <c r="U325" s="13"/>
      <c r="V325" s="13"/>
      <c r="W325" s="13"/>
      <c r="AB325" s="246"/>
      <c r="AC325" s="246"/>
      <c r="AD325" s="246"/>
      <c r="AE325" s="1237"/>
      <c r="AF325" s="1237"/>
      <c r="AG325" s="246"/>
      <c r="AH325" s="246"/>
      <c r="AI325" s="246"/>
      <c r="AJ325" s="246"/>
      <c r="AK325" s="246"/>
      <c r="AL325" s="246"/>
      <c r="AM325" s="246"/>
      <c r="AN325" s="1417"/>
      <c r="AO325" s="441"/>
      <c r="AP325" s="1377"/>
      <c r="AQ325" s="1377"/>
      <c r="AR325" s="1377"/>
      <c r="AS325" s="1377"/>
      <c r="AT325" s="1377"/>
      <c r="AU325" s="1377"/>
    </row>
    <row r="326" spans="1:47" s="238" customFormat="1">
      <c r="A326" s="57"/>
      <c r="B326" s="463"/>
      <c r="C326" s="10"/>
      <c r="D326" s="10"/>
      <c r="E326" s="10"/>
      <c r="F326" s="10"/>
      <c r="G326" s="10"/>
      <c r="H326" s="10"/>
      <c r="I326" s="10"/>
      <c r="J326" s="10"/>
      <c r="K326" s="10"/>
      <c r="L326" s="10"/>
      <c r="M326" s="10"/>
      <c r="N326" s="10"/>
      <c r="O326" s="62"/>
      <c r="P326" s="10"/>
      <c r="Q326" s="13"/>
      <c r="U326" s="13"/>
      <c r="V326" s="13"/>
      <c r="W326" s="13"/>
      <c r="AB326" s="246"/>
      <c r="AC326" s="246"/>
      <c r="AD326" s="246"/>
      <c r="AE326" s="1237"/>
      <c r="AF326" s="1237"/>
      <c r="AG326" s="246"/>
      <c r="AH326" s="246"/>
      <c r="AI326" s="246"/>
      <c r="AJ326" s="246"/>
      <c r="AK326" s="246"/>
      <c r="AL326" s="246"/>
      <c r="AM326" s="246"/>
      <c r="AN326" s="1417"/>
      <c r="AO326" s="441"/>
      <c r="AP326" s="1377"/>
      <c r="AQ326" s="1377"/>
      <c r="AR326" s="1377"/>
      <c r="AS326" s="1377"/>
      <c r="AT326" s="1377"/>
      <c r="AU326" s="1377"/>
    </row>
    <row r="327" spans="1:47" s="238" customFormat="1">
      <c r="A327" s="57"/>
      <c r="B327" s="463"/>
      <c r="C327" s="10"/>
      <c r="D327" s="10"/>
      <c r="E327" s="10"/>
      <c r="F327" s="10"/>
      <c r="G327" s="10"/>
      <c r="H327" s="10"/>
      <c r="I327" s="10"/>
      <c r="J327" s="10"/>
      <c r="K327" s="10"/>
      <c r="L327" s="10"/>
      <c r="M327" s="10"/>
      <c r="N327" s="10"/>
      <c r="O327" s="62"/>
      <c r="P327" s="10"/>
      <c r="Q327" s="13"/>
      <c r="U327" s="13"/>
      <c r="V327" s="13"/>
      <c r="W327" s="13"/>
      <c r="AB327" s="246"/>
      <c r="AC327" s="246"/>
      <c r="AD327" s="246"/>
      <c r="AE327" s="1237"/>
      <c r="AF327" s="1237"/>
      <c r="AG327" s="246"/>
      <c r="AH327" s="246"/>
      <c r="AI327" s="246"/>
      <c r="AJ327" s="246"/>
      <c r="AK327" s="246"/>
      <c r="AL327" s="246"/>
      <c r="AM327" s="246"/>
      <c r="AN327" s="1417"/>
      <c r="AO327" s="441"/>
      <c r="AP327" s="1377"/>
      <c r="AQ327" s="1377"/>
      <c r="AR327" s="1377"/>
      <c r="AS327" s="1377"/>
      <c r="AT327" s="1377"/>
      <c r="AU327" s="1377"/>
    </row>
    <row r="328" spans="1:47" s="238" customFormat="1">
      <c r="A328" s="57"/>
      <c r="B328" s="463"/>
      <c r="C328" s="10"/>
      <c r="D328" s="10"/>
      <c r="E328" s="10"/>
      <c r="F328" s="10"/>
      <c r="G328" s="10"/>
      <c r="H328" s="10"/>
      <c r="I328" s="10"/>
      <c r="J328" s="10"/>
      <c r="K328" s="10"/>
      <c r="L328" s="10"/>
      <c r="M328" s="10"/>
      <c r="N328" s="10"/>
      <c r="O328" s="62"/>
      <c r="P328" s="10"/>
      <c r="Q328" s="13"/>
      <c r="U328" s="13"/>
      <c r="V328" s="13"/>
      <c r="W328" s="13"/>
      <c r="AB328" s="246"/>
      <c r="AC328" s="246"/>
      <c r="AD328" s="246"/>
      <c r="AE328" s="1237"/>
      <c r="AF328" s="1237"/>
      <c r="AG328" s="246"/>
      <c r="AH328" s="246"/>
      <c r="AI328" s="246"/>
      <c r="AJ328" s="246"/>
      <c r="AK328" s="246"/>
      <c r="AL328" s="246"/>
      <c r="AM328" s="246"/>
      <c r="AN328" s="1417"/>
      <c r="AO328" s="441"/>
      <c r="AP328" s="1377"/>
      <c r="AQ328" s="1377"/>
      <c r="AR328" s="1377"/>
      <c r="AS328" s="1377"/>
      <c r="AT328" s="1377"/>
      <c r="AU328" s="1377"/>
    </row>
    <row r="329" spans="1:47" s="238" customFormat="1">
      <c r="A329" s="57"/>
      <c r="B329" s="463"/>
      <c r="C329" s="10"/>
      <c r="D329" s="10"/>
      <c r="E329" s="10"/>
      <c r="F329" s="10"/>
      <c r="G329" s="10"/>
      <c r="H329" s="10"/>
      <c r="I329" s="10"/>
      <c r="J329" s="10"/>
      <c r="K329" s="10"/>
      <c r="L329" s="10"/>
      <c r="M329" s="10"/>
      <c r="N329" s="10"/>
      <c r="O329" s="62"/>
      <c r="P329" s="10"/>
      <c r="Q329" s="13"/>
      <c r="U329" s="13"/>
      <c r="V329" s="13"/>
      <c r="W329" s="13"/>
      <c r="AB329" s="246"/>
      <c r="AC329" s="246"/>
      <c r="AD329" s="246"/>
      <c r="AE329" s="1237"/>
      <c r="AF329" s="1237"/>
      <c r="AG329" s="246"/>
      <c r="AH329" s="246"/>
      <c r="AI329" s="246"/>
      <c r="AJ329" s="246"/>
      <c r="AK329" s="246"/>
      <c r="AL329" s="246"/>
      <c r="AM329" s="246"/>
      <c r="AN329" s="1417"/>
      <c r="AO329" s="441"/>
      <c r="AP329" s="1377"/>
      <c r="AQ329" s="1377"/>
      <c r="AR329" s="1377"/>
      <c r="AS329" s="1377"/>
      <c r="AT329" s="1377"/>
      <c r="AU329" s="1377"/>
    </row>
    <row r="330" spans="1:47" s="238" customFormat="1">
      <c r="A330" s="57"/>
      <c r="B330" s="463"/>
      <c r="C330" s="10"/>
      <c r="D330" s="10"/>
      <c r="E330" s="10"/>
      <c r="F330" s="10"/>
      <c r="G330" s="10"/>
      <c r="H330" s="10"/>
      <c r="I330" s="10"/>
      <c r="J330" s="10"/>
      <c r="K330" s="10"/>
      <c r="L330" s="10"/>
      <c r="M330" s="10"/>
      <c r="N330" s="10"/>
      <c r="O330" s="62"/>
      <c r="P330" s="10"/>
      <c r="Q330" s="13"/>
      <c r="U330" s="13"/>
      <c r="V330" s="13"/>
      <c r="W330" s="13"/>
      <c r="AB330" s="246"/>
      <c r="AC330" s="246"/>
      <c r="AD330" s="246"/>
      <c r="AE330" s="1237"/>
      <c r="AF330" s="1237"/>
      <c r="AG330" s="246"/>
      <c r="AH330" s="246"/>
      <c r="AI330" s="246"/>
      <c r="AJ330" s="246"/>
      <c r="AK330" s="246"/>
      <c r="AL330" s="246"/>
      <c r="AM330" s="246"/>
      <c r="AN330" s="1417"/>
      <c r="AO330" s="441"/>
      <c r="AP330" s="1377"/>
      <c r="AQ330" s="1377"/>
      <c r="AR330" s="1377"/>
      <c r="AS330" s="1377"/>
      <c r="AT330" s="1377"/>
      <c r="AU330" s="1377"/>
    </row>
    <row r="331" spans="1:47" s="238" customFormat="1">
      <c r="A331" s="57"/>
      <c r="B331" s="463"/>
      <c r="C331" s="10"/>
      <c r="D331" s="10"/>
      <c r="E331" s="10"/>
      <c r="F331" s="10"/>
      <c r="G331" s="10"/>
      <c r="H331" s="10"/>
      <c r="I331" s="10"/>
      <c r="J331" s="10"/>
      <c r="K331" s="10"/>
      <c r="L331" s="10"/>
      <c r="M331" s="10"/>
      <c r="N331" s="10"/>
      <c r="O331" s="62"/>
      <c r="P331" s="10"/>
      <c r="Q331" s="13"/>
      <c r="U331" s="13"/>
      <c r="V331" s="13"/>
      <c r="W331" s="13"/>
      <c r="AB331" s="246"/>
      <c r="AC331" s="246"/>
      <c r="AD331" s="246"/>
      <c r="AE331" s="1237"/>
      <c r="AF331" s="1237"/>
      <c r="AG331" s="246"/>
      <c r="AH331" s="246"/>
      <c r="AI331" s="246"/>
      <c r="AJ331" s="246"/>
      <c r="AK331" s="246"/>
      <c r="AL331" s="246"/>
      <c r="AM331" s="246"/>
      <c r="AN331" s="1417"/>
      <c r="AO331" s="441"/>
      <c r="AP331" s="1377"/>
      <c r="AQ331" s="1377"/>
      <c r="AR331" s="1377"/>
      <c r="AS331" s="1377"/>
      <c r="AT331" s="1377"/>
      <c r="AU331" s="1377"/>
    </row>
    <row r="332" spans="1:47" s="238" customFormat="1">
      <c r="A332" s="57"/>
      <c r="B332" s="463"/>
      <c r="C332" s="10"/>
      <c r="D332" s="10"/>
      <c r="E332" s="10"/>
      <c r="F332" s="10"/>
      <c r="G332" s="10"/>
      <c r="H332" s="10"/>
      <c r="I332" s="10"/>
      <c r="J332" s="10"/>
      <c r="K332" s="10"/>
      <c r="L332" s="10"/>
      <c r="M332" s="10"/>
      <c r="N332" s="10"/>
      <c r="O332" s="62"/>
      <c r="P332" s="10"/>
      <c r="Q332" s="13"/>
      <c r="U332" s="13"/>
      <c r="V332" s="13"/>
      <c r="W332" s="13"/>
      <c r="AB332" s="246"/>
      <c r="AC332" s="246"/>
      <c r="AD332" s="246"/>
      <c r="AE332" s="1237"/>
      <c r="AF332" s="1237"/>
      <c r="AG332" s="246"/>
      <c r="AH332" s="246"/>
      <c r="AI332" s="246"/>
      <c r="AJ332" s="246"/>
      <c r="AK332" s="246"/>
      <c r="AL332" s="246"/>
      <c r="AM332" s="246"/>
      <c r="AN332" s="1417"/>
      <c r="AO332" s="441"/>
      <c r="AP332" s="1377"/>
      <c r="AQ332" s="1377"/>
      <c r="AR332" s="1377"/>
      <c r="AS332" s="1377"/>
      <c r="AT332" s="1377"/>
      <c r="AU332" s="1377"/>
    </row>
    <row r="333" spans="1:47" s="238" customFormat="1">
      <c r="A333" s="57"/>
      <c r="B333" s="463"/>
      <c r="C333" s="10"/>
      <c r="D333" s="10"/>
      <c r="E333" s="10"/>
      <c r="F333" s="10"/>
      <c r="G333" s="10"/>
      <c r="H333" s="10"/>
      <c r="I333" s="10"/>
      <c r="J333" s="10"/>
      <c r="K333" s="10"/>
      <c r="L333" s="10"/>
      <c r="M333" s="10"/>
      <c r="N333" s="10"/>
      <c r="O333" s="62"/>
      <c r="P333" s="10"/>
      <c r="Q333" s="13"/>
      <c r="U333" s="13"/>
      <c r="V333" s="13"/>
      <c r="W333" s="13"/>
      <c r="AB333" s="246"/>
      <c r="AC333" s="246"/>
      <c r="AD333" s="246"/>
      <c r="AE333" s="1237"/>
      <c r="AF333" s="1237"/>
      <c r="AG333" s="246"/>
      <c r="AH333" s="246"/>
      <c r="AI333" s="246"/>
      <c r="AJ333" s="246"/>
      <c r="AK333" s="246"/>
      <c r="AL333" s="246"/>
      <c r="AM333" s="246"/>
      <c r="AN333" s="1417"/>
      <c r="AO333" s="441"/>
      <c r="AP333" s="1377"/>
      <c r="AQ333" s="1377"/>
      <c r="AR333" s="1377"/>
      <c r="AS333" s="1377"/>
      <c r="AT333" s="1377"/>
      <c r="AU333" s="1377"/>
    </row>
    <row r="334" spans="1:47" s="238" customFormat="1">
      <c r="A334" s="57"/>
      <c r="B334" s="463"/>
      <c r="C334" s="10"/>
      <c r="D334" s="10"/>
      <c r="E334" s="10"/>
      <c r="F334" s="10"/>
      <c r="G334" s="10"/>
      <c r="H334" s="10"/>
      <c r="I334" s="10"/>
      <c r="J334" s="10"/>
      <c r="K334" s="10"/>
      <c r="L334" s="10"/>
      <c r="M334" s="10"/>
      <c r="N334" s="10"/>
      <c r="O334" s="62"/>
      <c r="P334" s="10"/>
      <c r="Q334" s="13"/>
      <c r="U334" s="13"/>
      <c r="V334" s="13"/>
      <c r="W334" s="13"/>
      <c r="AB334" s="246"/>
      <c r="AC334" s="246"/>
      <c r="AD334" s="246"/>
      <c r="AE334" s="1237"/>
      <c r="AF334" s="1237"/>
      <c r="AG334" s="246"/>
      <c r="AH334" s="246"/>
      <c r="AI334" s="246"/>
      <c r="AJ334" s="246"/>
      <c r="AK334" s="246"/>
      <c r="AL334" s="246"/>
      <c r="AM334" s="246"/>
      <c r="AN334" s="1417"/>
      <c r="AO334" s="441"/>
      <c r="AP334" s="1377"/>
      <c r="AQ334" s="1377"/>
      <c r="AR334" s="1377"/>
      <c r="AS334" s="1377"/>
      <c r="AT334" s="1377"/>
      <c r="AU334" s="1377"/>
    </row>
    <row r="335" spans="1:47" s="238" customFormat="1">
      <c r="A335" s="57"/>
      <c r="B335" s="463"/>
      <c r="C335" s="10"/>
      <c r="D335" s="10"/>
      <c r="E335" s="10"/>
      <c r="F335" s="10"/>
      <c r="G335" s="10"/>
      <c r="H335" s="10"/>
      <c r="I335" s="10"/>
      <c r="J335" s="10"/>
      <c r="K335" s="10"/>
      <c r="L335" s="10"/>
      <c r="M335" s="10"/>
      <c r="N335" s="10"/>
      <c r="O335" s="62"/>
      <c r="P335" s="10"/>
      <c r="Q335" s="13"/>
      <c r="U335" s="13"/>
      <c r="V335" s="13"/>
      <c r="W335" s="13"/>
      <c r="AB335" s="246"/>
      <c r="AC335" s="246"/>
      <c r="AD335" s="246"/>
      <c r="AE335" s="1237"/>
      <c r="AF335" s="1237"/>
      <c r="AG335" s="246"/>
      <c r="AH335" s="246"/>
      <c r="AI335" s="246"/>
      <c r="AJ335" s="246"/>
      <c r="AK335" s="246"/>
      <c r="AL335" s="246"/>
      <c r="AM335" s="246"/>
      <c r="AN335" s="1417"/>
      <c r="AO335" s="441"/>
      <c r="AP335" s="1377"/>
      <c r="AQ335" s="1377"/>
      <c r="AR335" s="1377"/>
      <c r="AS335" s="1377"/>
      <c r="AT335" s="1377"/>
      <c r="AU335" s="1377"/>
    </row>
    <row r="336" spans="1:47" s="238" customFormat="1">
      <c r="A336" s="57"/>
      <c r="B336" s="463"/>
      <c r="C336" s="10"/>
      <c r="D336" s="10"/>
      <c r="E336" s="10"/>
      <c r="F336" s="10"/>
      <c r="G336" s="10"/>
      <c r="H336" s="10"/>
      <c r="I336" s="10"/>
      <c r="J336" s="10"/>
      <c r="K336" s="10"/>
      <c r="L336" s="10"/>
      <c r="M336" s="10"/>
      <c r="N336" s="10"/>
      <c r="O336" s="62"/>
      <c r="P336" s="10"/>
      <c r="Q336" s="13"/>
      <c r="U336" s="13"/>
      <c r="V336" s="13"/>
      <c r="W336" s="13"/>
      <c r="AB336" s="246"/>
      <c r="AC336" s="246"/>
      <c r="AD336" s="246"/>
      <c r="AE336" s="1237"/>
      <c r="AF336" s="1237"/>
      <c r="AG336" s="246"/>
      <c r="AH336" s="246"/>
      <c r="AI336" s="246"/>
      <c r="AJ336" s="246"/>
      <c r="AK336" s="246"/>
      <c r="AL336" s="246"/>
      <c r="AM336" s="246"/>
      <c r="AN336" s="1417"/>
      <c r="AO336" s="441"/>
      <c r="AP336" s="1377"/>
      <c r="AQ336" s="1377"/>
      <c r="AR336" s="1377"/>
      <c r="AS336" s="1377"/>
      <c r="AT336" s="1377"/>
      <c r="AU336" s="1377"/>
    </row>
    <row r="337" spans="1:47" s="238" customFormat="1">
      <c r="A337" s="57"/>
      <c r="B337" s="463"/>
      <c r="C337" s="10"/>
      <c r="D337" s="10"/>
      <c r="E337" s="10"/>
      <c r="F337" s="10"/>
      <c r="G337" s="10"/>
      <c r="H337" s="10"/>
      <c r="I337" s="10"/>
      <c r="J337" s="10"/>
      <c r="K337" s="10"/>
      <c r="L337" s="10"/>
      <c r="M337" s="10"/>
      <c r="N337" s="10"/>
      <c r="O337" s="62"/>
      <c r="P337" s="10"/>
      <c r="Q337" s="13"/>
      <c r="U337" s="13"/>
      <c r="V337" s="13"/>
      <c r="W337" s="13"/>
      <c r="AB337" s="246"/>
      <c r="AC337" s="246"/>
      <c r="AD337" s="246"/>
      <c r="AE337" s="1237"/>
      <c r="AF337" s="1237"/>
      <c r="AG337" s="246"/>
      <c r="AH337" s="246"/>
      <c r="AI337" s="246"/>
      <c r="AJ337" s="246"/>
      <c r="AK337" s="246"/>
      <c r="AL337" s="246"/>
      <c r="AM337" s="246"/>
      <c r="AN337" s="1417"/>
      <c r="AO337" s="441"/>
      <c r="AP337" s="1377"/>
      <c r="AQ337" s="1377"/>
      <c r="AR337" s="1377"/>
      <c r="AS337" s="1377"/>
      <c r="AT337" s="1377"/>
      <c r="AU337" s="1377"/>
    </row>
    <row r="338" spans="1:47" s="238" customFormat="1">
      <c r="A338" s="57"/>
      <c r="B338" s="463"/>
      <c r="C338" s="10"/>
      <c r="D338" s="10"/>
      <c r="E338" s="10"/>
      <c r="F338" s="10"/>
      <c r="G338" s="10"/>
      <c r="H338" s="10"/>
      <c r="I338" s="10"/>
      <c r="J338" s="10"/>
      <c r="K338" s="10"/>
      <c r="L338" s="10"/>
      <c r="M338" s="10"/>
      <c r="N338" s="10"/>
      <c r="O338" s="62"/>
      <c r="P338" s="10"/>
      <c r="Q338" s="13"/>
      <c r="U338" s="13"/>
      <c r="V338" s="13"/>
      <c r="W338" s="13"/>
      <c r="AB338" s="246"/>
      <c r="AC338" s="246"/>
      <c r="AD338" s="246"/>
      <c r="AE338" s="1237"/>
      <c r="AF338" s="1237"/>
      <c r="AG338" s="246"/>
      <c r="AH338" s="246"/>
      <c r="AI338" s="246"/>
      <c r="AJ338" s="246"/>
      <c r="AK338" s="246"/>
      <c r="AL338" s="246"/>
      <c r="AM338" s="246"/>
      <c r="AN338" s="1417"/>
      <c r="AO338" s="441"/>
      <c r="AP338" s="1377"/>
      <c r="AQ338" s="1377"/>
      <c r="AR338" s="1377"/>
      <c r="AS338" s="1377"/>
      <c r="AT338" s="1377"/>
      <c r="AU338" s="1377"/>
    </row>
    <row r="339" spans="1:47" s="238" customFormat="1">
      <c r="A339" s="57"/>
      <c r="B339" s="463"/>
      <c r="C339" s="10"/>
      <c r="D339" s="10"/>
      <c r="E339" s="10"/>
      <c r="F339" s="10"/>
      <c r="G339" s="10"/>
      <c r="H339" s="10"/>
      <c r="I339" s="10"/>
      <c r="J339" s="10"/>
      <c r="K339" s="10"/>
      <c r="L339" s="10"/>
      <c r="M339" s="10"/>
      <c r="N339" s="10"/>
      <c r="O339" s="62"/>
      <c r="P339" s="10"/>
      <c r="Q339" s="13"/>
      <c r="U339" s="13"/>
      <c r="V339" s="13"/>
      <c r="W339" s="13"/>
      <c r="AB339" s="246"/>
      <c r="AC339" s="246"/>
      <c r="AD339" s="246"/>
      <c r="AE339" s="1237"/>
      <c r="AF339" s="1237"/>
      <c r="AG339" s="246"/>
      <c r="AH339" s="246"/>
      <c r="AI339" s="246"/>
      <c r="AJ339" s="246"/>
      <c r="AK339" s="246"/>
      <c r="AL339" s="246"/>
      <c r="AM339" s="246"/>
      <c r="AN339" s="1417"/>
      <c r="AO339" s="441"/>
      <c r="AP339" s="1377"/>
      <c r="AQ339" s="1377"/>
      <c r="AR339" s="1377"/>
      <c r="AS339" s="1377"/>
      <c r="AT339" s="1377"/>
      <c r="AU339" s="1377"/>
    </row>
    <row r="340" spans="1:47" s="238" customFormat="1">
      <c r="A340" s="57"/>
      <c r="B340" s="463"/>
      <c r="C340" s="10"/>
      <c r="D340" s="10"/>
      <c r="E340" s="10"/>
      <c r="F340" s="10"/>
      <c r="G340" s="10"/>
      <c r="H340" s="10"/>
      <c r="I340" s="10"/>
      <c r="J340" s="10"/>
      <c r="K340" s="10"/>
      <c r="L340" s="10"/>
      <c r="M340" s="10"/>
      <c r="N340" s="10"/>
      <c r="O340" s="62"/>
      <c r="P340" s="10"/>
      <c r="Q340" s="13"/>
      <c r="U340" s="13"/>
      <c r="V340" s="13"/>
      <c r="W340" s="13"/>
      <c r="AB340" s="246"/>
      <c r="AC340" s="246"/>
      <c r="AD340" s="246"/>
      <c r="AE340" s="1237"/>
      <c r="AF340" s="1237"/>
      <c r="AG340" s="246"/>
      <c r="AH340" s="246"/>
      <c r="AI340" s="246"/>
      <c r="AJ340" s="246"/>
      <c r="AK340" s="246"/>
      <c r="AL340" s="246"/>
      <c r="AM340" s="246"/>
      <c r="AN340" s="1417"/>
      <c r="AO340" s="441"/>
      <c r="AP340" s="1377"/>
      <c r="AQ340" s="1377"/>
      <c r="AR340" s="1377"/>
      <c r="AS340" s="1377"/>
      <c r="AT340" s="1377"/>
      <c r="AU340" s="1377"/>
    </row>
    <row r="341" spans="1:47" s="238" customFormat="1">
      <c r="A341" s="57"/>
      <c r="B341" s="463"/>
      <c r="C341" s="10"/>
      <c r="D341" s="10"/>
      <c r="E341" s="10"/>
      <c r="F341" s="10"/>
      <c r="G341" s="10"/>
      <c r="H341" s="10"/>
      <c r="I341" s="10"/>
      <c r="J341" s="10"/>
      <c r="K341" s="10"/>
      <c r="L341" s="10"/>
      <c r="M341" s="10"/>
      <c r="N341" s="10"/>
      <c r="O341" s="62"/>
      <c r="P341" s="10"/>
      <c r="Q341" s="13"/>
      <c r="U341" s="13"/>
      <c r="V341" s="13"/>
      <c r="W341" s="13"/>
      <c r="AB341" s="246"/>
      <c r="AC341" s="246"/>
      <c r="AD341" s="246"/>
      <c r="AE341" s="1237"/>
      <c r="AF341" s="1237"/>
      <c r="AG341" s="246"/>
      <c r="AH341" s="246"/>
      <c r="AI341" s="246"/>
      <c r="AJ341" s="246"/>
      <c r="AK341" s="246"/>
      <c r="AL341" s="246"/>
      <c r="AM341" s="246"/>
      <c r="AN341" s="1417"/>
      <c r="AO341" s="441"/>
      <c r="AP341" s="1377"/>
      <c r="AQ341" s="1377"/>
      <c r="AR341" s="1377"/>
      <c r="AS341" s="1377"/>
      <c r="AT341" s="1377"/>
      <c r="AU341" s="1377"/>
    </row>
    <row r="342" spans="1:47" s="238" customFormat="1">
      <c r="A342" s="57"/>
      <c r="B342" s="463"/>
      <c r="C342" s="10"/>
      <c r="D342" s="10"/>
      <c r="E342" s="10"/>
      <c r="F342" s="10"/>
      <c r="G342" s="10"/>
      <c r="H342" s="10"/>
      <c r="I342" s="10"/>
      <c r="J342" s="10"/>
      <c r="K342" s="10"/>
      <c r="L342" s="10"/>
      <c r="M342" s="10"/>
      <c r="N342" s="10"/>
      <c r="O342" s="62"/>
      <c r="P342" s="10"/>
      <c r="Q342" s="13"/>
      <c r="U342" s="13"/>
      <c r="V342" s="13"/>
      <c r="W342" s="13"/>
      <c r="AB342" s="246"/>
      <c r="AC342" s="246"/>
      <c r="AD342" s="246"/>
      <c r="AE342" s="1237"/>
      <c r="AF342" s="1237"/>
      <c r="AG342" s="246"/>
      <c r="AH342" s="246"/>
      <c r="AI342" s="246"/>
      <c r="AJ342" s="246"/>
      <c r="AK342" s="246"/>
      <c r="AL342" s="246"/>
      <c r="AM342" s="246"/>
      <c r="AN342" s="1417"/>
      <c r="AO342" s="441"/>
      <c r="AP342" s="1377"/>
      <c r="AQ342" s="1377"/>
      <c r="AR342" s="1377"/>
      <c r="AS342" s="1377"/>
      <c r="AT342" s="1377"/>
      <c r="AU342" s="1377"/>
    </row>
    <row r="343" spans="1:47" s="238" customFormat="1">
      <c r="A343" s="57"/>
      <c r="B343" s="463"/>
      <c r="C343" s="10"/>
      <c r="D343" s="10"/>
      <c r="E343" s="10"/>
      <c r="F343" s="10"/>
      <c r="G343" s="10"/>
      <c r="H343" s="10"/>
      <c r="I343" s="10"/>
      <c r="J343" s="10"/>
      <c r="K343" s="10"/>
      <c r="L343" s="10"/>
      <c r="M343" s="10"/>
      <c r="N343" s="10"/>
      <c r="O343" s="62"/>
      <c r="P343" s="10"/>
      <c r="Q343" s="13"/>
      <c r="U343" s="13"/>
      <c r="V343" s="13"/>
      <c r="W343" s="13"/>
      <c r="AB343" s="246"/>
      <c r="AC343" s="246"/>
      <c r="AD343" s="246"/>
      <c r="AE343" s="1237"/>
      <c r="AF343" s="1237"/>
      <c r="AG343" s="246"/>
      <c r="AH343" s="246"/>
      <c r="AI343" s="246"/>
      <c r="AJ343" s="246"/>
      <c r="AK343" s="246"/>
      <c r="AL343" s="246"/>
      <c r="AM343" s="246"/>
      <c r="AN343" s="1417"/>
      <c r="AO343" s="441"/>
      <c r="AP343" s="1377"/>
      <c r="AQ343" s="1377"/>
      <c r="AR343" s="1377"/>
      <c r="AS343" s="1377"/>
      <c r="AT343" s="1377"/>
      <c r="AU343" s="1377"/>
    </row>
    <row r="344" spans="1:47" s="238" customFormat="1">
      <c r="A344" s="57"/>
      <c r="B344" s="463"/>
      <c r="C344" s="10"/>
      <c r="D344" s="10"/>
      <c r="E344" s="10"/>
      <c r="F344" s="10"/>
      <c r="G344" s="10"/>
      <c r="H344" s="10"/>
      <c r="I344" s="10"/>
      <c r="J344" s="10"/>
      <c r="K344" s="10"/>
      <c r="L344" s="10"/>
      <c r="M344" s="10"/>
      <c r="N344" s="10"/>
      <c r="O344" s="62"/>
      <c r="P344" s="10"/>
      <c r="Q344" s="13"/>
      <c r="U344" s="13"/>
      <c r="V344" s="13"/>
      <c r="W344" s="13"/>
      <c r="AB344" s="246"/>
      <c r="AC344" s="246"/>
      <c r="AD344" s="246"/>
      <c r="AE344" s="1237"/>
      <c r="AF344" s="1237"/>
      <c r="AG344" s="246"/>
      <c r="AH344" s="246"/>
      <c r="AI344" s="246"/>
      <c r="AJ344" s="246"/>
      <c r="AK344" s="246"/>
      <c r="AL344" s="246"/>
      <c r="AM344" s="246"/>
      <c r="AN344" s="1417"/>
      <c r="AO344" s="441"/>
      <c r="AP344" s="1377"/>
      <c r="AQ344" s="1377"/>
      <c r="AR344" s="1377"/>
      <c r="AS344" s="1377"/>
      <c r="AT344" s="1377"/>
      <c r="AU344" s="1377"/>
    </row>
    <row r="345" spans="1:47" s="238" customFormat="1">
      <c r="A345" s="57"/>
      <c r="B345" s="463"/>
      <c r="C345" s="10"/>
      <c r="D345" s="10"/>
      <c r="E345" s="10"/>
      <c r="F345" s="10"/>
      <c r="G345" s="10"/>
      <c r="H345" s="10"/>
      <c r="I345" s="10"/>
      <c r="J345" s="10"/>
      <c r="K345" s="10"/>
      <c r="L345" s="10"/>
      <c r="M345" s="10"/>
      <c r="N345" s="10"/>
      <c r="O345" s="62"/>
      <c r="P345" s="10"/>
      <c r="Q345" s="13"/>
      <c r="U345" s="13"/>
      <c r="V345" s="13"/>
      <c r="W345" s="13"/>
      <c r="AB345" s="246"/>
      <c r="AC345" s="246"/>
      <c r="AD345" s="246"/>
      <c r="AE345" s="1237"/>
      <c r="AF345" s="1237"/>
      <c r="AG345" s="246"/>
      <c r="AH345" s="246"/>
      <c r="AI345" s="246"/>
      <c r="AJ345" s="246"/>
      <c r="AK345" s="246"/>
      <c r="AL345" s="246"/>
      <c r="AM345" s="246"/>
      <c r="AN345" s="1417"/>
      <c r="AO345" s="441"/>
      <c r="AP345" s="1377"/>
      <c r="AQ345" s="1377"/>
      <c r="AR345" s="1377"/>
      <c r="AS345" s="1377"/>
      <c r="AT345" s="1377"/>
      <c r="AU345" s="1377"/>
    </row>
    <row r="346" spans="1:47" s="238" customFormat="1">
      <c r="A346" s="57"/>
      <c r="B346" s="463"/>
      <c r="C346" s="10"/>
      <c r="D346" s="10"/>
      <c r="E346" s="10"/>
      <c r="F346" s="10"/>
      <c r="G346" s="10"/>
      <c r="H346" s="10"/>
      <c r="I346" s="10"/>
      <c r="J346" s="10"/>
      <c r="K346" s="10"/>
      <c r="L346" s="10"/>
      <c r="M346" s="10"/>
      <c r="N346" s="10"/>
      <c r="O346" s="62"/>
      <c r="P346" s="10"/>
      <c r="Q346" s="13"/>
      <c r="U346" s="13"/>
      <c r="V346" s="13"/>
      <c r="W346" s="13"/>
      <c r="AB346" s="246"/>
      <c r="AC346" s="246"/>
      <c r="AD346" s="246"/>
      <c r="AE346" s="1237"/>
      <c r="AF346" s="1237"/>
      <c r="AG346" s="246"/>
      <c r="AH346" s="246"/>
      <c r="AI346" s="246"/>
      <c r="AJ346" s="246"/>
      <c r="AK346" s="246"/>
      <c r="AL346" s="246"/>
      <c r="AM346" s="246"/>
      <c r="AN346" s="1417"/>
      <c r="AO346" s="441"/>
      <c r="AP346" s="1377"/>
      <c r="AQ346" s="1377"/>
      <c r="AR346" s="1377"/>
      <c r="AS346" s="1377"/>
      <c r="AT346" s="1377"/>
      <c r="AU346" s="1377"/>
    </row>
    <row r="347" spans="1:47" s="238" customFormat="1">
      <c r="A347" s="57"/>
      <c r="B347" s="463"/>
      <c r="C347" s="10"/>
      <c r="D347" s="10"/>
      <c r="E347" s="10"/>
      <c r="F347" s="10"/>
      <c r="G347" s="10"/>
      <c r="H347" s="10"/>
      <c r="I347" s="10"/>
      <c r="J347" s="10"/>
      <c r="K347" s="10"/>
      <c r="L347" s="10"/>
      <c r="M347" s="10"/>
      <c r="N347" s="10"/>
      <c r="O347" s="62"/>
      <c r="P347" s="10"/>
      <c r="Q347" s="13"/>
      <c r="U347" s="13"/>
      <c r="V347" s="13"/>
      <c r="W347" s="13"/>
      <c r="AB347" s="246"/>
      <c r="AC347" s="246"/>
      <c r="AD347" s="246"/>
      <c r="AE347" s="1237"/>
      <c r="AF347" s="1237"/>
      <c r="AG347" s="246"/>
      <c r="AH347" s="246"/>
      <c r="AI347" s="246"/>
      <c r="AJ347" s="246"/>
      <c r="AK347" s="246"/>
      <c r="AL347" s="246"/>
      <c r="AM347" s="246"/>
      <c r="AN347" s="1417"/>
      <c r="AO347" s="441"/>
      <c r="AP347" s="1377"/>
      <c r="AQ347" s="1377"/>
      <c r="AR347" s="1377"/>
      <c r="AS347" s="1377"/>
      <c r="AT347" s="1377"/>
      <c r="AU347" s="1377"/>
    </row>
    <row r="348" spans="1:47" s="238" customFormat="1">
      <c r="A348" s="57"/>
      <c r="B348" s="463"/>
      <c r="C348" s="10"/>
      <c r="D348" s="10"/>
      <c r="E348" s="10"/>
      <c r="F348" s="10"/>
      <c r="G348" s="10"/>
      <c r="H348" s="10"/>
      <c r="I348" s="10"/>
      <c r="J348" s="10"/>
      <c r="K348" s="10"/>
      <c r="L348" s="10"/>
      <c r="M348" s="10"/>
      <c r="N348" s="10"/>
      <c r="O348" s="62"/>
      <c r="P348" s="10"/>
      <c r="Q348" s="13"/>
      <c r="U348" s="13"/>
      <c r="V348" s="13"/>
      <c r="W348" s="13"/>
      <c r="AB348" s="246"/>
      <c r="AC348" s="246"/>
      <c r="AD348" s="246"/>
      <c r="AE348" s="1237"/>
      <c r="AF348" s="1237"/>
      <c r="AG348" s="246"/>
      <c r="AH348" s="246"/>
      <c r="AI348" s="246"/>
      <c r="AJ348" s="246"/>
      <c r="AK348" s="246"/>
      <c r="AL348" s="246"/>
      <c r="AM348" s="246"/>
      <c r="AN348" s="1417"/>
      <c r="AO348" s="441"/>
      <c r="AP348" s="1377"/>
      <c r="AQ348" s="1377"/>
      <c r="AR348" s="1377"/>
      <c r="AS348" s="1377"/>
      <c r="AT348" s="1377"/>
      <c r="AU348" s="1377"/>
    </row>
    <row r="349" spans="1:47" s="238" customFormat="1">
      <c r="A349" s="57"/>
      <c r="B349" s="463"/>
      <c r="C349" s="10"/>
      <c r="D349" s="10"/>
      <c r="E349" s="10"/>
      <c r="F349" s="10"/>
      <c r="G349" s="10"/>
      <c r="H349" s="10"/>
      <c r="I349" s="10"/>
      <c r="J349" s="10"/>
      <c r="K349" s="10"/>
      <c r="L349" s="10"/>
      <c r="M349" s="10"/>
      <c r="N349" s="10"/>
      <c r="O349" s="62"/>
      <c r="P349" s="10"/>
      <c r="Q349" s="13"/>
      <c r="U349" s="13"/>
      <c r="V349" s="13"/>
      <c r="W349" s="13"/>
      <c r="AB349" s="246"/>
      <c r="AC349" s="246"/>
      <c r="AD349" s="246"/>
      <c r="AE349" s="1237"/>
      <c r="AF349" s="1237"/>
      <c r="AG349" s="246"/>
      <c r="AH349" s="246"/>
      <c r="AI349" s="246"/>
      <c r="AJ349" s="246"/>
      <c r="AK349" s="246"/>
      <c r="AL349" s="246"/>
      <c r="AM349" s="246"/>
      <c r="AN349" s="1417"/>
      <c r="AO349" s="441"/>
      <c r="AP349" s="1377"/>
      <c r="AQ349" s="1377"/>
      <c r="AR349" s="1377"/>
      <c r="AS349" s="1377"/>
      <c r="AT349" s="1377"/>
      <c r="AU349" s="1377"/>
    </row>
    <row r="350" spans="1:47" s="238" customFormat="1">
      <c r="A350" s="57"/>
      <c r="B350" s="463"/>
      <c r="C350" s="10"/>
      <c r="D350" s="10"/>
      <c r="E350" s="10"/>
      <c r="F350" s="10"/>
      <c r="G350" s="10"/>
      <c r="H350" s="10"/>
      <c r="I350" s="10"/>
      <c r="J350" s="10"/>
      <c r="K350" s="10"/>
      <c r="L350" s="10"/>
      <c r="M350" s="10"/>
      <c r="N350" s="10"/>
      <c r="O350" s="62"/>
      <c r="P350" s="10"/>
      <c r="Q350" s="13"/>
      <c r="U350" s="13"/>
      <c r="V350" s="13"/>
      <c r="W350" s="13"/>
      <c r="AB350" s="246"/>
      <c r="AC350" s="246"/>
      <c r="AD350" s="246"/>
      <c r="AE350" s="1237"/>
      <c r="AF350" s="1237"/>
      <c r="AG350" s="246"/>
      <c r="AH350" s="246"/>
      <c r="AI350" s="246"/>
      <c r="AJ350" s="246"/>
      <c r="AK350" s="246"/>
      <c r="AL350" s="246"/>
      <c r="AM350" s="246"/>
      <c r="AN350" s="1417"/>
      <c r="AO350" s="441"/>
      <c r="AP350" s="1377"/>
      <c r="AQ350" s="1377"/>
      <c r="AR350" s="1377"/>
      <c r="AS350" s="1377"/>
      <c r="AT350" s="1377"/>
      <c r="AU350" s="1377"/>
    </row>
    <row r="351" spans="1:47" s="238" customFormat="1">
      <c r="A351" s="57"/>
      <c r="B351" s="463"/>
      <c r="C351" s="10"/>
      <c r="D351" s="10"/>
      <c r="E351" s="10"/>
      <c r="F351" s="10"/>
      <c r="G351" s="10"/>
      <c r="H351" s="10"/>
      <c r="I351" s="10"/>
      <c r="J351" s="10"/>
      <c r="K351" s="10"/>
      <c r="L351" s="10"/>
      <c r="M351" s="10"/>
      <c r="N351" s="10"/>
      <c r="O351" s="62"/>
      <c r="P351" s="10"/>
      <c r="Q351" s="13"/>
      <c r="U351" s="13"/>
      <c r="V351" s="13"/>
      <c r="W351" s="13"/>
      <c r="AB351" s="246"/>
      <c r="AC351" s="246"/>
      <c r="AD351" s="246"/>
      <c r="AE351" s="1237"/>
      <c r="AF351" s="1237"/>
      <c r="AG351" s="246"/>
      <c r="AH351" s="246"/>
      <c r="AI351" s="246"/>
      <c r="AJ351" s="246"/>
      <c r="AK351" s="246"/>
      <c r="AL351" s="246"/>
      <c r="AM351" s="246"/>
      <c r="AN351" s="1417"/>
      <c r="AO351" s="441"/>
      <c r="AP351" s="1377"/>
      <c r="AQ351" s="1377"/>
      <c r="AR351" s="1377"/>
      <c r="AS351" s="1377"/>
      <c r="AT351" s="1377"/>
      <c r="AU351" s="1377"/>
    </row>
    <row r="352" spans="1:47" s="238" customFormat="1">
      <c r="A352" s="57"/>
      <c r="B352" s="463"/>
      <c r="C352" s="10"/>
      <c r="D352" s="10"/>
      <c r="E352" s="10"/>
      <c r="F352" s="10"/>
      <c r="G352" s="10"/>
      <c r="H352" s="10"/>
      <c r="I352" s="10"/>
      <c r="J352" s="10"/>
      <c r="K352" s="10"/>
      <c r="L352" s="10"/>
      <c r="M352" s="10"/>
      <c r="N352" s="10"/>
      <c r="O352" s="62"/>
      <c r="P352" s="10"/>
      <c r="Q352" s="13"/>
      <c r="U352" s="13"/>
      <c r="V352" s="13"/>
      <c r="W352" s="13"/>
      <c r="AB352" s="246"/>
      <c r="AC352" s="246"/>
      <c r="AD352" s="246"/>
      <c r="AE352" s="1237"/>
      <c r="AF352" s="1237"/>
      <c r="AG352" s="246"/>
      <c r="AH352" s="246"/>
      <c r="AI352" s="246"/>
      <c r="AJ352" s="246"/>
      <c r="AK352" s="246"/>
      <c r="AL352" s="246"/>
      <c r="AM352" s="246"/>
      <c r="AN352" s="1417"/>
      <c r="AO352" s="441"/>
      <c r="AP352" s="1377"/>
      <c r="AQ352" s="1377"/>
      <c r="AR352" s="1377"/>
      <c r="AS352" s="1377"/>
      <c r="AT352" s="1377"/>
      <c r="AU352" s="1377"/>
    </row>
    <row r="353" spans="1:47" s="238" customFormat="1">
      <c r="A353" s="57"/>
      <c r="B353" s="463"/>
      <c r="C353" s="10"/>
      <c r="D353" s="10"/>
      <c r="E353" s="10"/>
      <c r="F353" s="10"/>
      <c r="G353" s="10"/>
      <c r="H353" s="10"/>
      <c r="I353" s="10"/>
      <c r="J353" s="10"/>
      <c r="K353" s="10"/>
      <c r="L353" s="10"/>
      <c r="M353" s="10"/>
      <c r="N353" s="10"/>
      <c r="O353" s="62"/>
      <c r="P353" s="10"/>
      <c r="Q353" s="13"/>
      <c r="U353" s="13"/>
      <c r="V353" s="13"/>
      <c r="W353" s="13"/>
      <c r="AB353" s="246"/>
      <c r="AC353" s="246"/>
      <c r="AD353" s="246"/>
      <c r="AE353" s="1237"/>
      <c r="AF353" s="1237"/>
      <c r="AG353" s="246"/>
      <c r="AH353" s="246"/>
      <c r="AI353" s="246"/>
      <c r="AJ353" s="246"/>
      <c r="AK353" s="246"/>
      <c r="AL353" s="246"/>
      <c r="AM353" s="246"/>
      <c r="AN353" s="1417"/>
      <c r="AO353" s="441"/>
      <c r="AP353" s="1377"/>
      <c r="AQ353" s="1377"/>
      <c r="AR353" s="1377"/>
      <c r="AS353" s="1377"/>
      <c r="AT353" s="1377"/>
      <c r="AU353" s="1377"/>
    </row>
    <row r="354" spans="1:47" s="238" customFormat="1">
      <c r="A354" s="57"/>
      <c r="B354" s="463"/>
      <c r="C354" s="10"/>
      <c r="D354" s="10"/>
      <c r="E354" s="10"/>
      <c r="F354" s="10"/>
      <c r="G354" s="10"/>
      <c r="H354" s="10"/>
      <c r="I354" s="10"/>
      <c r="J354" s="10"/>
      <c r="K354" s="10"/>
      <c r="L354" s="10"/>
      <c r="M354" s="10"/>
      <c r="N354" s="10"/>
      <c r="O354" s="62"/>
      <c r="P354" s="10"/>
      <c r="Q354" s="13"/>
      <c r="U354" s="13"/>
      <c r="V354" s="13"/>
      <c r="W354" s="13"/>
      <c r="AB354" s="246"/>
      <c r="AC354" s="246"/>
      <c r="AD354" s="246"/>
      <c r="AE354" s="1237"/>
      <c r="AF354" s="1237"/>
      <c r="AG354" s="246"/>
      <c r="AH354" s="246"/>
      <c r="AI354" s="246"/>
      <c r="AJ354" s="246"/>
      <c r="AK354" s="246"/>
      <c r="AL354" s="246"/>
      <c r="AM354" s="246"/>
      <c r="AN354" s="1417"/>
      <c r="AO354" s="441"/>
      <c r="AP354" s="1377"/>
      <c r="AQ354" s="1377"/>
      <c r="AR354" s="1377"/>
      <c r="AS354" s="1377"/>
      <c r="AT354" s="1377"/>
      <c r="AU354" s="1377"/>
    </row>
    <row r="355" spans="1:47" s="238" customFormat="1">
      <c r="A355" s="57"/>
      <c r="B355" s="463"/>
      <c r="C355" s="10"/>
      <c r="D355" s="10"/>
      <c r="E355" s="10"/>
      <c r="F355" s="10"/>
      <c r="G355" s="10"/>
      <c r="H355" s="10"/>
      <c r="I355" s="10"/>
      <c r="J355" s="10"/>
      <c r="K355" s="10"/>
      <c r="L355" s="10"/>
      <c r="M355" s="10"/>
      <c r="N355" s="10"/>
      <c r="O355" s="62"/>
      <c r="P355" s="10"/>
      <c r="Q355" s="13"/>
      <c r="U355" s="13"/>
      <c r="V355" s="13"/>
      <c r="W355" s="13"/>
      <c r="AB355" s="246"/>
      <c r="AC355" s="246"/>
      <c r="AD355" s="246"/>
      <c r="AE355" s="1237"/>
      <c r="AF355" s="1237"/>
      <c r="AG355" s="246"/>
      <c r="AH355" s="246"/>
      <c r="AI355" s="246"/>
      <c r="AJ355" s="246"/>
      <c r="AK355" s="246"/>
      <c r="AL355" s="246"/>
      <c r="AM355" s="246"/>
      <c r="AN355" s="1417"/>
      <c r="AO355" s="441"/>
      <c r="AP355" s="1377"/>
      <c r="AQ355" s="1377"/>
      <c r="AR355" s="1377"/>
      <c r="AS355" s="1377"/>
      <c r="AT355" s="1377"/>
      <c r="AU355" s="1377"/>
    </row>
    <row r="356" spans="1:47" s="238" customFormat="1">
      <c r="A356" s="57"/>
      <c r="B356" s="463"/>
      <c r="C356" s="10"/>
      <c r="D356" s="10"/>
      <c r="E356" s="10"/>
      <c r="F356" s="10"/>
      <c r="G356" s="10"/>
      <c r="H356" s="10"/>
      <c r="I356" s="10"/>
      <c r="J356" s="10"/>
      <c r="K356" s="10"/>
      <c r="L356" s="10"/>
      <c r="M356" s="10"/>
      <c r="N356" s="10"/>
      <c r="O356" s="62"/>
      <c r="P356" s="10"/>
      <c r="Q356" s="13"/>
      <c r="U356" s="13"/>
      <c r="V356" s="13"/>
      <c r="W356" s="13"/>
      <c r="AB356" s="246"/>
      <c r="AC356" s="246"/>
      <c r="AD356" s="246"/>
      <c r="AE356" s="1237"/>
      <c r="AF356" s="1237"/>
      <c r="AG356" s="246"/>
      <c r="AH356" s="246"/>
      <c r="AI356" s="246"/>
      <c r="AJ356" s="246"/>
      <c r="AK356" s="246"/>
      <c r="AL356" s="246"/>
      <c r="AM356" s="246"/>
      <c r="AN356" s="1417"/>
      <c r="AO356" s="441"/>
      <c r="AP356" s="1377"/>
      <c r="AQ356" s="1377"/>
      <c r="AR356" s="1377"/>
      <c r="AS356" s="1377"/>
      <c r="AT356" s="1377"/>
      <c r="AU356" s="1377"/>
    </row>
    <row r="357" spans="1:47" s="238" customFormat="1">
      <c r="A357" s="57"/>
      <c r="B357" s="463"/>
      <c r="C357" s="10"/>
      <c r="D357" s="10"/>
      <c r="E357" s="10"/>
      <c r="F357" s="10"/>
      <c r="G357" s="10"/>
      <c r="H357" s="10"/>
      <c r="I357" s="10"/>
      <c r="J357" s="10"/>
      <c r="K357" s="10"/>
      <c r="L357" s="10"/>
      <c r="M357" s="10"/>
      <c r="N357" s="10"/>
      <c r="O357" s="62"/>
      <c r="P357" s="10"/>
      <c r="Q357" s="13"/>
      <c r="U357" s="13"/>
      <c r="V357" s="13"/>
      <c r="W357" s="13"/>
      <c r="AB357" s="246"/>
      <c r="AC357" s="246"/>
      <c r="AD357" s="246"/>
      <c r="AE357" s="1237"/>
      <c r="AF357" s="1237"/>
      <c r="AG357" s="246"/>
      <c r="AH357" s="246"/>
      <c r="AI357" s="246"/>
      <c r="AJ357" s="246"/>
      <c r="AK357" s="246"/>
      <c r="AL357" s="246"/>
      <c r="AM357" s="246"/>
      <c r="AN357" s="1417"/>
      <c r="AO357" s="441"/>
      <c r="AP357" s="1377"/>
      <c r="AQ357" s="1377"/>
      <c r="AR357" s="1377"/>
      <c r="AS357" s="1377"/>
      <c r="AT357" s="1377"/>
      <c r="AU357" s="1377"/>
    </row>
    <row r="358" spans="1:47" s="238" customFormat="1">
      <c r="A358" s="57"/>
      <c r="B358" s="463"/>
      <c r="C358" s="10"/>
      <c r="D358" s="10"/>
      <c r="E358" s="10"/>
      <c r="F358" s="10"/>
      <c r="G358" s="10"/>
      <c r="H358" s="10"/>
      <c r="I358" s="10"/>
      <c r="J358" s="10"/>
      <c r="K358" s="10"/>
      <c r="L358" s="10"/>
      <c r="M358" s="10"/>
      <c r="N358" s="10"/>
      <c r="O358" s="62"/>
      <c r="P358" s="10"/>
      <c r="Q358" s="13"/>
      <c r="U358" s="13"/>
      <c r="V358" s="13"/>
      <c r="W358" s="13"/>
      <c r="AB358" s="246"/>
      <c r="AC358" s="246"/>
      <c r="AD358" s="246"/>
      <c r="AE358" s="1237"/>
      <c r="AF358" s="1237"/>
      <c r="AG358" s="246"/>
      <c r="AH358" s="246"/>
      <c r="AI358" s="246"/>
      <c r="AJ358" s="246"/>
      <c r="AK358" s="246"/>
      <c r="AL358" s="246"/>
      <c r="AM358" s="246"/>
      <c r="AN358" s="1417"/>
      <c r="AO358" s="441"/>
      <c r="AP358" s="1377"/>
      <c r="AQ358" s="1377"/>
      <c r="AR358" s="1377"/>
      <c r="AS358" s="1377"/>
      <c r="AT358" s="1377"/>
      <c r="AU358" s="1377"/>
    </row>
    <row r="359" spans="1:47" s="238" customFormat="1">
      <c r="A359" s="57"/>
      <c r="B359" s="463"/>
      <c r="C359" s="10"/>
      <c r="D359" s="10"/>
      <c r="E359" s="10"/>
      <c r="F359" s="10"/>
      <c r="G359" s="10"/>
      <c r="H359" s="10"/>
      <c r="I359" s="10"/>
      <c r="J359" s="10"/>
      <c r="K359" s="10"/>
      <c r="L359" s="10"/>
      <c r="M359" s="10"/>
      <c r="N359" s="10"/>
      <c r="O359" s="62"/>
      <c r="P359" s="10"/>
      <c r="Q359" s="13"/>
      <c r="U359" s="13"/>
      <c r="V359" s="13"/>
      <c r="W359" s="13"/>
      <c r="AB359" s="246"/>
      <c r="AC359" s="246"/>
      <c r="AD359" s="246"/>
      <c r="AE359" s="1237"/>
      <c r="AF359" s="1237"/>
      <c r="AG359" s="246"/>
      <c r="AH359" s="246"/>
      <c r="AI359" s="246"/>
      <c r="AJ359" s="246"/>
      <c r="AK359" s="246"/>
      <c r="AL359" s="246"/>
      <c r="AM359" s="246"/>
      <c r="AN359" s="1417"/>
      <c r="AO359" s="441"/>
      <c r="AP359" s="1377"/>
      <c r="AQ359" s="1377"/>
      <c r="AR359" s="1377"/>
      <c r="AS359" s="1377"/>
      <c r="AT359" s="1377"/>
      <c r="AU359" s="1377"/>
    </row>
    <row r="360" spans="1:47" s="238" customFormat="1">
      <c r="A360" s="57"/>
      <c r="B360" s="463"/>
      <c r="C360" s="10"/>
      <c r="D360" s="10"/>
      <c r="E360" s="10"/>
      <c r="F360" s="10"/>
      <c r="G360" s="10"/>
      <c r="H360" s="10"/>
      <c r="I360" s="10"/>
      <c r="J360" s="10"/>
      <c r="K360" s="10"/>
      <c r="L360" s="10"/>
      <c r="M360" s="10"/>
      <c r="N360" s="10"/>
      <c r="O360" s="62"/>
      <c r="P360" s="10"/>
      <c r="Q360" s="13"/>
      <c r="U360" s="13"/>
      <c r="V360" s="13"/>
      <c r="W360" s="13"/>
      <c r="AB360" s="246"/>
      <c r="AC360" s="246"/>
      <c r="AD360" s="246"/>
      <c r="AE360" s="1237"/>
      <c r="AF360" s="1237"/>
      <c r="AG360" s="246"/>
      <c r="AH360" s="246"/>
      <c r="AI360" s="246"/>
      <c r="AJ360" s="246"/>
      <c r="AK360" s="246"/>
      <c r="AL360" s="246"/>
      <c r="AM360" s="246"/>
      <c r="AN360" s="1417"/>
      <c r="AO360" s="441"/>
      <c r="AP360" s="1377"/>
      <c r="AQ360" s="1377"/>
      <c r="AR360" s="1377"/>
      <c r="AS360" s="1377"/>
      <c r="AT360" s="1377"/>
      <c r="AU360" s="1377"/>
    </row>
    <row r="361" spans="1:47" s="238" customFormat="1">
      <c r="A361" s="57"/>
      <c r="B361" s="463"/>
      <c r="C361" s="10"/>
      <c r="D361" s="10"/>
      <c r="E361" s="10"/>
      <c r="F361" s="10"/>
      <c r="G361" s="10"/>
      <c r="H361" s="10"/>
      <c r="I361" s="10"/>
      <c r="J361" s="10"/>
      <c r="K361" s="10"/>
      <c r="L361" s="10"/>
      <c r="M361" s="10"/>
      <c r="N361" s="10"/>
      <c r="O361" s="62"/>
      <c r="P361" s="10"/>
      <c r="Q361" s="13"/>
      <c r="U361" s="13"/>
      <c r="V361" s="13"/>
      <c r="W361" s="13"/>
      <c r="AB361" s="246"/>
      <c r="AC361" s="246"/>
      <c r="AD361" s="246"/>
      <c r="AE361" s="1237"/>
      <c r="AF361" s="1237"/>
      <c r="AG361" s="246"/>
      <c r="AH361" s="246"/>
      <c r="AI361" s="246"/>
      <c r="AJ361" s="246"/>
      <c r="AK361" s="246"/>
      <c r="AL361" s="246"/>
      <c r="AM361" s="246"/>
      <c r="AN361" s="1417"/>
      <c r="AO361" s="441"/>
      <c r="AP361" s="1377"/>
      <c r="AQ361" s="1377"/>
      <c r="AR361" s="1377"/>
      <c r="AS361" s="1377"/>
      <c r="AT361" s="1377"/>
      <c r="AU361" s="1377"/>
    </row>
    <row r="362" spans="1:47" s="238" customFormat="1">
      <c r="A362" s="57"/>
      <c r="B362" s="463"/>
      <c r="C362" s="10"/>
      <c r="D362" s="10"/>
      <c r="E362" s="10"/>
      <c r="F362" s="10"/>
      <c r="G362" s="10"/>
      <c r="H362" s="10"/>
      <c r="I362" s="10"/>
      <c r="J362" s="10"/>
      <c r="K362" s="10"/>
      <c r="L362" s="10"/>
      <c r="M362" s="10"/>
      <c r="N362" s="10"/>
      <c r="O362" s="62"/>
      <c r="P362" s="10"/>
      <c r="Q362" s="13"/>
      <c r="U362" s="13"/>
      <c r="V362" s="13"/>
      <c r="W362" s="13"/>
      <c r="AB362" s="246"/>
      <c r="AC362" s="246"/>
      <c r="AD362" s="246"/>
      <c r="AE362" s="1237"/>
      <c r="AF362" s="1237"/>
      <c r="AG362" s="246"/>
      <c r="AH362" s="246"/>
      <c r="AI362" s="246"/>
      <c r="AJ362" s="246"/>
      <c r="AK362" s="246"/>
      <c r="AL362" s="246"/>
      <c r="AM362" s="246"/>
      <c r="AN362" s="1417"/>
      <c r="AO362" s="441"/>
      <c r="AP362" s="1377"/>
      <c r="AQ362" s="1377"/>
      <c r="AR362" s="1377"/>
      <c r="AS362" s="1377"/>
      <c r="AT362" s="1377"/>
      <c r="AU362" s="1377"/>
    </row>
    <row r="363" spans="1:47" s="238" customFormat="1">
      <c r="A363" s="57"/>
      <c r="B363" s="463"/>
      <c r="C363" s="10"/>
      <c r="D363" s="10"/>
      <c r="E363" s="10"/>
      <c r="F363" s="10"/>
      <c r="G363" s="10"/>
      <c r="H363" s="10"/>
      <c r="I363" s="10"/>
      <c r="J363" s="10"/>
      <c r="K363" s="10"/>
      <c r="L363" s="10"/>
      <c r="M363" s="10"/>
      <c r="N363" s="10"/>
      <c r="O363" s="62"/>
      <c r="P363" s="10"/>
      <c r="Q363" s="13"/>
      <c r="U363" s="13"/>
      <c r="V363" s="13"/>
      <c r="W363" s="13"/>
      <c r="AB363" s="246"/>
      <c r="AC363" s="246"/>
      <c r="AD363" s="246"/>
      <c r="AE363" s="1237"/>
      <c r="AF363" s="1237"/>
      <c r="AG363" s="246"/>
      <c r="AH363" s="246"/>
      <c r="AI363" s="246"/>
      <c r="AJ363" s="246"/>
      <c r="AK363" s="246"/>
      <c r="AL363" s="246"/>
      <c r="AM363" s="246"/>
      <c r="AN363" s="1417"/>
      <c r="AO363" s="441"/>
      <c r="AP363" s="1377"/>
      <c r="AQ363" s="1377"/>
      <c r="AR363" s="1377"/>
      <c r="AS363" s="1377"/>
      <c r="AT363" s="1377"/>
      <c r="AU363" s="1377"/>
    </row>
    <row r="364" spans="1:47" s="238" customFormat="1">
      <c r="A364" s="57"/>
      <c r="B364" s="463"/>
      <c r="C364" s="10"/>
      <c r="D364" s="10"/>
      <c r="E364" s="10"/>
      <c r="F364" s="10"/>
      <c r="G364" s="10"/>
      <c r="H364" s="10"/>
      <c r="I364" s="10"/>
      <c r="J364" s="10"/>
      <c r="K364" s="10"/>
      <c r="L364" s="10"/>
      <c r="M364" s="10"/>
      <c r="N364" s="10"/>
      <c r="O364" s="62"/>
      <c r="P364" s="10"/>
      <c r="Q364" s="13"/>
      <c r="U364" s="13"/>
      <c r="V364" s="13"/>
      <c r="W364" s="13"/>
      <c r="AB364" s="246"/>
      <c r="AC364" s="246"/>
      <c r="AD364" s="246"/>
      <c r="AE364" s="1237"/>
      <c r="AF364" s="1237"/>
      <c r="AG364" s="246"/>
      <c r="AH364" s="246"/>
      <c r="AI364" s="246"/>
      <c r="AJ364" s="246"/>
      <c r="AK364" s="246"/>
      <c r="AL364" s="246"/>
      <c r="AM364" s="246"/>
      <c r="AN364" s="1417"/>
      <c r="AO364" s="441"/>
      <c r="AP364" s="1377"/>
      <c r="AQ364" s="1377"/>
      <c r="AR364" s="1377"/>
      <c r="AS364" s="1377"/>
      <c r="AT364" s="1377"/>
      <c r="AU364" s="1377"/>
    </row>
    <row r="365" spans="1:47" s="238" customFormat="1">
      <c r="A365" s="57"/>
      <c r="B365" s="463"/>
      <c r="C365" s="10"/>
      <c r="D365" s="10"/>
      <c r="E365" s="10"/>
      <c r="F365" s="10"/>
      <c r="G365" s="10"/>
      <c r="H365" s="10"/>
      <c r="I365" s="10"/>
      <c r="J365" s="10"/>
      <c r="K365" s="10"/>
      <c r="L365" s="10"/>
      <c r="M365" s="10"/>
      <c r="N365" s="10"/>
      <c r="O365" s="62"/>
      <c r="P365" s="10"/>
      <c r="Q365" s="13"/>
      <c r="U365" s="13"/>
      <c r="V365" s="13"/>
      <c r="W365" s="13"/>
      <c r="AB365" s="246"/>
      <c r="AC365" s="246"/>
      <c r="AD365" s="246"/>
      <c r="AE365" s="1237"/>
      <c r="AF365" s="1237"/>
      <c r="AG365" s="246"/>
      <c r="AH365" s="246"/>
      <c r="AI365" s="246"/>
      <c r="AJ365" s="246"/>
      <c r="AK365" s="246"/>
      <c r="AL365" s="246"/>
      <c r="AM365" s="246"/>
      <c r="AN365" s="1417"/>
      <c r="AO365" s="441"/>
      <c r="AP365" s="1377"/>
      <c r="AQ365" s="1377"/>
      <c r="AR365" s="1377"/>
      <c r="AS365" s="1377"/>
      <c r="AT365" s="1377"/>
      <c r="AU365" s="1377"/>
    </row>
    <row r="366" spans="1:47" s="238" customFormat="1">
      <c r="A366" s="57"/>
      <c r="B366" s="463"/>
      <c r="C366" s="10"/>
      <c r="D366" s="10"/>
      <c r="E366" s="10"/>
      <c r="F366" s="10"/>
      <c r="G366" s="10"/>
      <c r="H366" s="10"/>
      <c r="I366" s="10"/>
      <c r="J366" s="10"/>
      <c r="K366" s="10"/>
      <c r="L366" s="10"/>
      <c r="M366" s="10"/>
      <c r="N366" s="10"/>
      <c r="O366" s="62"/>
      <c r="P366" s="10"/>
      <c r="Q366" s="13"/>
      <c r="U366" s="13"/>
      <c r="V366" s="13"/>
      <c r="W366" s="13"/>
      <c r="AB366" s="246"/>
      <c r="AC366" s="246"/>
      <c r="AD366" s="246"/>
      <c r="AE366" s="1237"/>
      <c r="AF366" s="1237"/>
      <c r="AG366" s="246"/>
      <c r="AH366" s="246"/>
      <c r="AI366" s="246"/>
      <c r="AJ366" s="246"/>
      <c r="AK366" s="246"/>
      <c r="AL366" s="246"/>
      <c r="AM366" s="246"/>
      <c r="AN366" s="1417"/>
      <c r="AO366" s="441"/>
      <c r="AP366" s="1377"/>
      <c r="AQ366" s="1377"/>
      <c r="AR366" s="1377"/>
      <c r="AS366" s="1377"/>
      <c r="AT366" s="1377"/>
      <c r="AU366" s="1377"/>
    </row>
    <row r="367" spans="1:47" s="238" customFormat="1">
      <c r="A367" s="57"/>
      <c r="B367" s="463"/>
      <c r="C367" s="10"/>
      <c r="D367" s="10"/>
      <c r="E367" s="10"/>
      <c r="F367" s="10"/>
      <c r="G367" s="10"/>
      <c r="H367" s="10"/>
      <c r="I367" s="10"/>
      <c r="J367" s="10"/>
      <c r="K367" s="10"/>
      <c r="L367" s="10"/>
      <c r="M367" s="10"/>
      <c r="N367" s="10"/>
      <c r="O367" s="62"/>
      <c r="P367" s="10"/>
      <c r="Q367" s="13"/>
      <c r="U367" s="13"/>
      <c r="V367" s="13"/>
      <c r="W367" s="13"/>
      <c r="AB367" s="246"/>
      <c r="AC367" s="246"/>
      <c r="AD367" s="246"/>
      <c r="AE367" s="1237"/>
      <c r="AF367" s="1237"/>
      <c r="AG367" s="246"/>
      <c r="AH367" s="246"/>
      <c r="AI367" s="246"/>
      <c r="AJ367" s="246"/>
      <c r="AK367" s="246"/>
      <c r="AL367" s="246"/>
      <c r="AM367" s="246"/>
      <c r="AN367" s="1417"/>
      <c r="AO367" s="441"/>
      <c r="AP367" s="1377"/>
      <c r="AQ367" s="1377"/>
      <c r="AR367" s="1377"/>
      <c r="AS367" s="1377"/>
      <c r="AT367" s="1377"/>
      <c r="AU367" s="1377"/>
    </row>
    <row r="368" spans="1:47" s="238" customFormat="1">
      <c r="A368" s="57"/>
      <c r="B368" s="463"/>
      <c r="C368" s="10"/>
      <c r="D368" s="10"/>
      <c r="E368" s="10"/>
      <c r="F368" s="10"/>
      <c r="G368" s="10"/>
      <c r="H368" s="10"/>
      <c r="I368" s="10"/>
      <c r="J368" s="10"/>
      <c r="K368" s="10"/>
      <c r="L368" s="10"/>
      <c r="M368" s="10"/>
      <c r="N368" s="10"/>
      <c r="O368" s="62"/>
      <c r="P368" s="10"/>
      <c r="Q368" s="13"/>
      <c r="U368" s="13"/>
      <c r="V368" s="13"/>
      <c r="W368" s="13"/>
      <c r="AB368" s="246"/>
      <c r="AC368" s="246"/>
      <c r="AD368" s="246"/>
      <c r="AE368" s="1237"/>
      <c r="AF368" s="1237"/>
      <c r="AG368" s="246"/>
      <c r="AH368" s="246"/>
      <c r="AI368" s="246"/>
      <c r="AJ368" s="246"/>
      <c r="AK368" s="246"/>
      <c r="AL368" s="246"/>
      <c r="AM368" s="246"/>
      <c r="AN368" s="1417"/>
      <c r="AO368" s="441"/>
      <c r="AP368" s="1377"/>
      <c r="AQ368" s="1377"/>
      <c r="AR368" s="1377"/>
      <c r="AS368" s="1377"/>
      <c r="AT368" s="1377"/>
      <c r="AU368" s="1377"/>
    </row>
    <row r="369" spans="1:47" s="238" customFormat="1">
      <c r="A369" s="57"/>
      <c r="B369" s="463"/>
      <c r="C369" s="10"/>
      <c r="D369" s="10"/>
      <c r="E369" s="10"/>
      <c r="F369" s="10"/>
      <c r="G369" s="10"/>
      <c r="H369" s="10"/>
      <c r="I369" s="10"/>
      <c r="J369" s="10"/>
      <c r="K369" s="10"/>
      <c r="L369" s="10"/>
      <c r="M369" s="10"/>
      <c r="N369" s="10"/>
      <c r="O369" s="62"/>
      <c r="P369" s="10"/>
      <c r="Q369" s="13"/>
      <c r="U369" s="13"/>
      <c r="V369" s="13"/>
      <c r="W369" s="13"/>
      <c r="AB369" s="246"/>
      <c r="AC369" s="246"/>
      <c r="AD369" s="246"/>
      <c r="AE369" s="1237"/>
      <c r="AF369" s="1237"/>
      <c r="AG369" s="246"/>
      <c r="AH369" s="246"/>
      <c r="AI369" s="246"/>
      <c r="AJ369" s="246"/>
      <c r="AK369" s="246"/>
      <c r="AL369" s="246"/>
      <c r="AM369" s="246"/>
      <c r="AN369" s="1417"/>
      <c r="AO369" s="441"/>
      <c r="AP369" s="1377"/>
      <c r="AQ369" s="1377"/>
      <c r="AR369" s="1377"/>
      <c r="AS369" s="1377"/>
      <c r="AT369" s="1377"/>
      <c r="AU369" s="1377"/>
    </row>
    <row r="370" spans="1:47" s="238" customFormat="1">
      <c r="A370" s="57"/>
      <c r="B370" s="463"/>
      <c r="C370" s="10"/>
      <c r="D370" s="10"/>
      <c r="E370" s="10"/>
      <c r="F370" s="10"/>
      <c r="G370" s="10"/>
      <c r="H370" s="10"/>
      <c r="I370" s="10"/>
      <c r="J370" s="10"/>
      <c r="K370" s="10"/>
      <c r="L370" s="10"/>
      <c r="M370" s="10"/>
      <c r="N370" s="10"/>
      <c r="O370" s="62"/>
      <c r="P370" s="10"/>
      <c r="Q370" s="13"/>
      <c r="U370" s="13"/>
      <c r="V370" s="13"/>
      <c r="W370" s="13"/>
      <c r="AB370" s="246"/>
      <c r="AC370" s="246"/>
      <c r="AD370" s="246"/>
      <c r="AE370" s="1237"/>
      <c r="AF370" s="1237"/>
      <c r="AG370" s="246"/>
      <c r="AH370" s="246"/>
      <c r="AI370" s="246"/>
      <c r="AJ370" s="246"/>
      <c r="AK370" s="246"/>
      <c r="AL370" s="246"/>
      <c r="AM370" s="246"/>
      <c r="AN370" s="1417"/>
      <c r="AO370" s="441"/>
      <c r="AP370" s="1377"/>
      <c r="AQ370" s="1377"/>
      <c r="AR370" s="1377"/>
      <c r="AS370" s="1377"/>
      <c r="AT370" s="1377"/>
      <c r="AU370" s="1377"/>
    </row>
    <row r="371" spans="1:47" s="238" customFormat="1">
      <c r="A371" s="57"/>
      <c r="B371" s="463"/>
      <c r="C371" s="10"/>
      <c r="D371" s="10"/>
      <c r="E371" s="10"/>
      <c r="F371" s="10"/>
      <c r="G371" s="10"/>
      <c r="H371" s="10"/>
      <c r="I371" s="10"/>
      <c r="J371" s="10"/>
      <c r="K371" s="10"/>
      <c r="L371" s="10"/>
      <c r="M371" s="10"/>
      <c r="N371" s="10"/>
      <c r="O371" s="62"/>
      <c r="P371" s="10"/>
      <c r="Q371" s="13"/>
      <c r="U371" s="13"/>
      <c r="V371" s="13"/>
      <c r="W371" s="13"/>
      <c r="AB371" s="246"/>
      <c r="AC371" s="246"/>
      <c r="AD371" s="246"/>
      <c r="AE371" s="1237"/>
      <c r="AF371" s="1237"/>
      <c r="AG371" s="246"/>
      <c r="AH371" s="246"/>
      <c r="AI371" s="246"/>
      <c r="AJ371" s="246"/>
      <c r="AK371" s="246"/>
      <c r="AL371" s="246"/>
      <c r="AM371" s="246"/>
      <c r="AN371" s="1417"/>
      <c r="AO371" s="441"/>
      <c r="AP371" s="1377"/>
      <c r="AQ371" s="1377"/>
      <c r="AR371" s="1377"/>
      <c r="AS371" s="1377"/>
      <c r="AT371" s="1377"/>
      <c r="AU371" s="1377"/>
    </row>
    <row r="372" spans="1:47" s="238" customFormat="1">
      <c r="A372" s="57"/>
      <c r="B372" s="463"/>
      <c r="C372" s="10"/>
      <c r="D372" s="10"/>
      <c r="E372" s="10"/>
      <c r="F372" s="10"/>
      <c r="G372" s="10"/>
      <c r="H372" s="10"/>
      <c r="I372" s="10"/>
      <c r="J372" s="10"/>
      <c r="K372" s="10"/>
      <c r="L372" s="10"/>
      <c r="M372" s="10"/>
      <c r="N372" s="10"/>
      <c r="O372" s="62"/>
      <c r="P372" s="10"/>
      <c r="Q372" s="13"/>
      <c r="U372" s="13"/>
      <c r="V372" s="13"/>
      <c r="W372" s="13"/>
      <c r="AB372" s="246"/>
      <c r="AC372" s="246"/>
      <c r="AD372" s="246"/>
      <c r="AE372" s="1237"/>
      <c r="AF372" s="1237"/>
      <c r="AG372" s="246"/>
      <c r="AH372" s="246"/>
      <c r="AI372" s="246"/>
      <c r="AJ372" s="246"/>
      <c r="AK372" s="246"/>
      <c r="AL372" s="246"/>
      <c r="AM372" s="246"/>
      <c r="AN372" s="1417"/>
      <c r="AO372" s="441"/>
      <c r="AP372" s="1377"/>
      <c r="AQ372" s="1377"/>
      <c r="AR372" s="1377"/>
      <c r="AS372" s="1377"/>
      <c r="AT372" s="1377"/>
      <c r="AU372" s="1377"/>
    </row>
    <row r="373" spans="1:47" s="238" customFormat="1">
      <c r="A373" s="57"/>
      <c r="B373" s="463"/>
      <c r="C373" s="10"/>
      <c r="D373" s="10"/>
      <c r="E373" s="10"/>
      <c r="F373" s="10"/>
      <c r="G373" s="10"/>
      <c r="H373" s="10"/>
      <c r="I373" s="10"/>
      <c r="J373" s="10"/>
      <c r="K373" s="10"/>
      <c r="L373" s="10"/>
      <c r="M373" s="10"/>
      <c r="N373" s="10"/>
      <c r="O373" s="62"/>
      <c r="P373" s="10"/>
      <c r="Q373" s="13"/>
      <c r="U373" s="13"/>
      <c r="V373" s="13"/>
      <c r="W373" s="13"/>
      <c r="AB373" s="246"/>
      <c r="AC373" s="246"/>
      <c r="AD373" s="246"/>
      <c r="AE373" s="1237"/>
      <c r="AF373" s="1237"/>
      <c r="AG373" s="246"/>
      <c r="AH373" s="246"/>
      <c r="AI373" s="246"/>
      <c r="AJ373" s="246"/>
      <c r="AK373" s="246"/>
      <c r="AL373" s="246"/>
      <c r="AM373" s="246"/>
      <c r="AN373" s="1417"/>
      <c r="AO373" s="441"/>
      <c r="AP373" s="1377"/>
      <c r="AQ373" s="1377"/>
      <c r="AR373" s="1377"/>
      <c r="AS373" s="1377"/>
      <c r="AT373" s="1377"/>
      <c r="AU373" s="1377"/>
    </row>
    <row r="374" spans="1:47" s="238" customFormat="1">
      <c r="A374" s="57"/>
      <c r="B374" s="463"/>
      <c r="C374" s="10"/>
      <c r="D374" s="10"/>
      <c r="E374" s="10"/>
      <c r="F374" s="10"/>
      <c r="G374" s="10"/>
      <c r="H374" s="10"/>
      <c r="I374" s="10"/>
      <c r="J374" s="10"/>
      <c r="K374" s="10"/>
      <c r="L374" s="10"/>
      <c r="M374" s="10"/>
      <c r="N374" s="10"/>
      <c r="O374" s="62"/>
      <c r="P374" s="10"/>
      <c r="Q374" s="13"/>
      <c r="U374" s="13"/>
      <c r="V374" s="13"/>
      <c r="W374" s="13"/>
      <c r="AB374" s="246"/>
      <c r="AC374" s="246"/>
      <c r="AD374" s="246"/>
      <c r="AE374" s="1237"/>
      <c r="AF374" s="1237"/>
      <c r="AG374" s="246"/>
      <c r="AH374" s="246"/>
      <c r="AI374" s="246"/>
      <c r="AJ374" s="246"/>
      <c r="AK374" s="246"/>
      <c r="AL374" s="246"/>
      <c r="AM374" s="246"/>
      <c r="AN374" s="1417"/>
      <c r="AO374" s="441"/>
      <c r="AP374" s="1377"/>
      <c r="AQ374" s="1377"/>
      <c r="AR374" s="1377"/>
      <c r="AS374" s="1377"/>
      <c r="AT374" s="1377"/>
      <c r="AU374" s="1377"/>
    </row>
    <row r="375" spans="1:47" s="238" customFormat="1">
      <c r="A375" s="57"/>
      <c r="B375" s="463"/>
      <c r="C375" s="10"/>
      <c r="D375" s="10"/>
      <c r="E375" s="10"/>
      <c r="F375" s="10"/>
      <c r="G375" s="10"/>
      <c r="H375" s="10"/>
      <c r="I375" s="10"/>
      <c r="J375" s="10"/>
      <c r="K375" s="10"/>
      <c r="L375" s="10"/>
      <c r="M375" s="10"/>
      <c r="N375" s="10"/>
      <c r="O375" s="62"/>
      <c r="P375" s="10"/>
      <c r="Q375" s="13"/>
      <c r="U375" s="13"/>
      <c r="V375" s="13"/>
      <c r="W375" s="13"/>
      <c r="AB375" s="246"/>
      <c r="AC375" s="246"/>
      <c r="AD375" s="246"/>
      <c r="AE375" s="1237"/>
      <c r="AF375" s="1237"/>
      <c r="AG375" s="246"/>
      <c r="AH375" s="246"/>
      <c r="AI375" s="246"/>
      <c r="AJ375" s="246"/>
      <c r="AK375" s="246"/>
      <c r="AL375" s="246"/>
      <c r="AM375" s="246"/>
      <c r="AN375" s="1417"/>
      <c r="AO375" s="441"/>
      <c r="AP375" s="1377"/>
      <c r="AQ375" s="1377"/>
      <c r="AR375" s="1377"/>
      <c r="AS375" s="1377"/>
      <c r="AT375" s="1377"/>
      <c r="AU375" s="1377"/>
    </row>
    <row r="376" spans="1:47" s="238" customFormat="1">
      <c r="A376" s="57"/>
      <c r="B376" s="463"/>
      <c r="C376" s="10"/>
      <c r="D376" s="10"/>
      <c r="E376" s="10"/>
      <c r="F376" s="10"/>
      <c r="G376" s="10"/>
      <c r="H376" s="10"/>
      <c r="I376" s="10"/>
      <c r="J376" s="10"/>
      <c r="K376" s="10"/>
      <c r="L376" s="10"/>
      <c r="M376" s="10"/>
      <c r="N376" s="10"/>
      <c r="O376" s="62"/>
      <c r="P376" s="10"/>
      <c r="Q376" s="13"/>
      <c r="U376" s="13"/>
      <c r="V376" s="13"/>
      <c r="W376" s="13"/>
      <c r="AB376" s="246"/>
      <c r="AC376" s="246"/>
      <c r="AD376" s="246"/>
      <c r="AE376" s="1237"/>
      <c r="AF376" s="1237"/>
      <c r="AG376" s="246"/>
      <c r="AH376" s="246"/>
      <c r="AI376" s="246"/>
      <c r="AJ376" s="246"/>
      <c r="AK376" s="246"/>
      <c r="AL376" s="246"/>
      <c r="AM376" s="246"/>
      <c r="AN376" s="1417"/>
      <c r="AO376" s="441"/>
      <c r="AP376" s="1377"/>
      <c r="AQ376" s="1377"/>
      <c r="AR376" s="1377"/>
      <c r="AS376" s="1377"/>
      <c r="AT376" s="1377"/>
      <c r="AU376" s="1377"/>
    </row>
    <row r="377" spans="1:47" s="238" customFormat="1">
      <c r="A377" s="57"/>
      <c r="B377" s="463"/>
      <c r="C377" s="10"/>
      <c r="D377" s="10"/>
      <c r="E377" s="10"/>
      <c r="F377" s="10"/>
      <c r="G377" s="10"/>
      <c r="H377" s="10"/>
      <c r="I377" s="10"/>
      <c r="J377" s="10"/>
      <c r="K377" s="10"/>
      <c r="L377" s="10"/>
      <c r="M377" s="10"/>
      <c r="N377" s="10"/>
      <c r="O377" s="62"/>
      <c r="P377" s="10"/>
      <c r="Q377" s="13"/>
      <c r="U377" s="13"/>
      <c r="V377" s="13"/>
      <c r="W377" s="13"/>
      <c r="AB377" s="246"/>
      <c r="AC377" s="246"/>
      <c r="AD377" s="246"/>
      <c r="AE377" s="1237"/>
      <c r="AF377" s="1237"/>
      <c r="AG377" s="246"/>
      <c r="AH377" s="246"/>
      <c r="AI377" s="246"/>
      <c r="AJ377" s="246"/>
      <c r="AK377" s="246"/>
      <c r="AL377" s="246"/>
      <c r="AM377" s="246"/>
      <c r="AN377" s="1417"/>
      <c r="AO377" s="441"/>
      <c r="AP377" s="1377"/>
      <c r="AQ377" s="1377"/>
      <c r="AR377" s="1377"/>
      <c r="AS377" s="1377"/>
      <c r="AT377" s="1377"/>
      <c r="AU377" s="1377"/>
    </row>
    <row r="378" spans="1:47" s="238" customFormat="1">
      <c r="A378" s="57"/>
      <c r="B378" s="463"/>
      <c r="C378" s="10"/>
      <c r="D378" s="10"/>
      <c r="E378" s="10"/>
      <c r="F378" s="10"/>
      <c r="G378" s="10"/>
      <c r="H378" s="10"/>
      <c r="I378" s="10"/>
      <c r="J378" s="10"/>
      <c r="K378" s="10"/>
      <c r="L378" s="10"/>
      <c r="M378" s="10"/>
      <c r="N378" s="10"/>
      <c r="O378" s="62"/>
      <c r="P378" s="10"/>
      <c r="Q378" s="13"/>
      <c r="U378" s="13"/>
      <c r="V378" s="13"/>
      <c r="W378" s="13"/>
      <c r="AB378" s="246"/>
      <c r="AC378" s="246"/>
      <c r="AD378" s="246"/>
      <c r="AE378" s="1237"/>
      <c r="AF378" s="1237"/>
      <c r="AG378" s="246"/>
      <c r="AH378" s="246"/>
      <c r="AI378" s="246"/>
      <c r="AJ378" s="246"/>
      <c r="AK378" s="246"/>
      <c r="AL378" s="246"/>
      <c r="AM378" s="246"/>
      <c r="AN378" s="1417"/>
      <c r="AO378" s="441"/>
      <c r="AP378" s="1377"/>
      <c r="AQ378" s="1377"/>
      <c r="AR378" s="1377"/>
      <c r="AS378" s="1377"/>
      <c r="AT378" s="1377"/>
      <c r="AU378" s="1377"/>
    </row>
    <row r="379" spans="1:47" s="238" customFormat="1">
      <c r="A379" s="57"/>
      <c r="B379" s="463"/>
      <c r="C379" s="10"/>
      <c r="D379" s="10"/>
      <c r="E379" s="10"/>
      <c r="F379" s="10"/>
      <c r="G379" s="10"/>
      <c r="H379" s="10"/>
      <c r="I379" s="10"/>
      <c r="J379" s="10"/>
      <c r="K379" s="10"/>
      <c r="L379" s="10"/>
      <c r="M379" s="10"/>
      <c r="N379" s="10"/>
      <c r="O379" s="62"/>
      <c r="P379" s="10"/>
      <c r="Q379" s="13"/>
      <c r="U379" s="13"/>
      <c r="V379" s="13"/>
      <c r="W379" s="13"/>
      <c r="AB379" s="246"/>
      <c r="AC379" s="246"/>
      <c r="AD379" s="246"/>
      <c r="AE379" s="1237"/>
      <c r="AF379" s="1237"/>
      <c r="AG379" s="246"/>
      <c r="AH379" s="246"/>
      <c r="AI379" s="246"/>
      <c r="AJ379" s="246"/>
      <c r="AK379" s="246"/>
      <c r="AL379" s="246"/>
      <c r="AM379" s="246"/>
      <c r="AN379" s="1417"/>
      <c r="AO379" s="441"/>
      <c r="AP379" s="1377"/>
      <c r="AQ379" s="1377"/>
      <c r="AR379" s="1377"/>
      <c r="AS379" s="1377"/>
      <c r="AT379" s="1377"/>
      <c r="AU379" s="1377"/>
    </row>
    <row r="380" spans="1:47" s="238" customFormat="1">
      <c r="A380" s="57"/>
      <c r="B380" s="463"/>
      <c r="C380" s="10"/>
      <c r="D380" s="10"/>
      <c r="E380" s="10"/>
      <c r="F380" s="10"/>
      <c r="G380" s="10"/>
      <c r="H380" s="10"/>
      <c r="I380" s="10"/>
      <c r="J380" s="10"/>
      <c r="K380" s="10"/>
      <c r="L380" s="10"/>
      <c r="M380" s="10"/>
      <c r="N380" s="10"/>
      <c r="O380" s="62"/>
      <c r="P380" s="10"/>
      <c r="Q380" s="13"/>
      <c r="U380" s="13"/>
      <c r="V380" s="13"/>
      <c r="W380" s="13"/>
      <c r="AB380" s="246"/>
      <c r="AC380" s="246"/>
      <c r="AD380" s="246"/>
      <c r="AE380" s="1237"/>
      <c r="AF380" s="1237"/>
      <c r="AG380" s="246"/>
      <c r="AH380" s="246"/>
      <c r="AI380" s="246"/>
      <c r="AJ380" s="246"/>
      <c r="AK380" s="246"/>
      <c r="AL380" s="246"/>
      <c r="AM380" s="246"/>
      <c r="AN380" s="1417"/>
      <c r="AO380" s="441"/>
      <c r="AP380" s="1377"/>
      <c r="AQ380" s="1377"/>
      <c r="AR380" s="1377"/>
      <c r="AS380" s="1377"/>
      <c r="AT380" s="1377"/>
      <c r="AU380" s="1377"/>
    </row>
    <row r="381" spans="1:47" s="238" customFormat="1">
      <c r="A381" s="57"/>
      <c r="B381" s="463"/>
      <c r="C381" s="10"/>
      <c r="D381" s="10"/>
      <c r="E381" s="10"/>
      <c r="F381" s="10"/>
      <c r="G381" s="10"/>
      <c r="H381" s="10"/>
      <c r="I381" s="10"/>
      <c r="J381" s="10"/>
      <c r="K381" s="10"/>
      <c r="L381" s="10"/>
      <c r="M381" s="10"/>
      <c r="N381" s="10"/>
      <c r="O381" s="62"/>
      <c r="P381" s="10"/>
      <c r="Q381" s="13"/>
      <c r="U381" s="13"/>
      <c r="V381" s="13"/>
      <c r="W381" s="13"/>
      <c r="AB381" s="246"/>
      <c r="AC381" s="246"/>
      <c r="AD381" s="246"/>
      <c r="AE381" s="1237"/>
      <c r="AF381" s="1237"/>
      <c r="AG381" s="246"/>
      <c r="AH381" s="246"/>
      <c r="AI381" s="246"/>
      <c r="AJ381" s="246"/>
      <c r="AK381" s="246"/>
      <c r="AL381" s="246"/>
      <c r="AM381" s="246"/>
      <c r="AN381" s="1417"/>
      <c r="AO381" s="441"/>
      <c r="AP381" s="1377"/>
      <c r="AQ381" s="1377"/>
      <c r="AR381" s="1377"/>
      <c r="AS381" s="1377"/>
      <c r="AT381" s="1377"/>
      <c r="AU381" s="1377"/>
    </row>
    <row r="382" spans="1:47" s="238" customFormat="1">
      <c r="A382" s="57"/>
      <c r="B382" s="463"/>
      <c r="C382" s="10"/>
      <c r="D382" s="10"/>
      <c r="E382" s="10"/>
      <c r="F382" s="10"/>
      <c r="G382" s="10"/>
      <c r="H382" s="10"/>
      <c r="I382" s="10"/>
      <c r="J382" s="10"/>
      <c r="K382" s="10"/>
      <c r="L382" s="10"/>
      <c r="M382" s="10"/>
      <c r="N382" s="10"/>
      <c r="O382" s="62"/>
      <c r="P382" s="10"/>
      <c r="Q382" s="13"/>
      <c r="U382" s="13"/>
      <c r="V382" s="13"/>
      <c r="W382" s="13"/>
      <c r="AB382" s="246"/>
      <c r="AC382" s="246"/>
      <c r="AD382" s="246"/>
      <c r="AE382" s="1237"/>
      <c r="AF382" s="1237"/>
      <c r="AG382" s="246"/>
      <c r="AH382" s="246"/>
      <c r="AI382" s="246"/>
      <c r="AJ382" s="246"/>
      <c r="AK382" s="246"/>
      <c r="AL382" s="246"/>
      <c r="AM382" s="246"/>
      <c r="AN382" s="1417"/>
      <c r="AO382" s="441"/>
      <c r="AP382" s="1377"/>
      <c r="AQ382" s="1377"/>
      <c r="AR382" s="1377"/>
      <c r="AS382" s="1377"/>
      <c r="AT382" s="1377"/>
      <c r="AU382" s="1377"/>
    </row>
    <row r="383" spans="1:47" s="238" customFormat="1">
      <c r="A383" s="57"/>
      <c r="B383" s="463"/>
      <c r="C383" s="10"/>
      <c r="D383" s="10"/>
      <c r="E383" s="10"/>
      <c r="F383" s="10"/>
      <c r="G383" s="10"/>
      <c r="H383" s="10"/>
      <c r="I383" s="10"/>
      <c r="J383" s="10"/>
      <c r="K383" s="10"/>
      <c r="L383" s="10"/>
      <c r="M383" s="10"/>
      <c r="N383" s="10"/>
      <c r="O383" s="62"/>
      <c r="P383" s="10"/>
      <c r="Q383" s="13"/>
      <c r="U383" s="13"/>
      <c r="V383" s="13"/>
      <c r="W383" s="13"/>
      <c r="AB383" s="246"/>
      <c r="AC383" s="246"/>
      <c r="AD383" s="246"/>
      <c r="AE383" s="1237"/>
      <c r="AF383" s="1237"/>
      <c r="AG383" s="246"/>
      <c r="AH383" s="246"/>
      <c r="AI383" s="246"/>
      <c r="AJ383" s="246"/>
      <c r="AK383" s="246"/>
      <c r="AL383" s="246"/>
      <c r="AM383" s="246"/>
      <c r="AN383" s="1417"/>
      <c r="AO383" s="441"/>
      <c r="AP383" s="1377"/>
      <c r="AQ383" s="1377"/>
      <c r="AR383" s="1377"/>
      <c r="AS383" s="1377"/>
      <c r="AT383" s="1377"/>
      <c r="AU383" s="1377"/>
    </row>
    <row r="384" spans="1:47" s="238" customFormat="1">
      <c r="A384" s="57"/>
      <c r="B384" s="463"/>
      <c r="C384" s="10"/>
      <c r="D384" s="10"/>
      <c r="E384" s="10"/>
      <c r="F384" s="10"/>
      <c r="G384" s="10"/>
      <c r="H384" s="10"/>
      <c r="I384" s="10"/>
      <c r="J384" s="10"/>
      <c r="K384" s="10"/>
      <c r="L384" s="10"/>
      <c r="M384" s="10"/>
      <c r="N384" s="10"/>
      <c r="O384" s="62"/>
      <c r="P384" s="10"/>
      <c r="Q384" s="13"/>
      <c r="U384" s="13"/>
      <c r="V384" s="13"/>
      <c r="W384" s="13"/>
      <c r="AB384" s="246"/>
      <c r="AC384" s="246"/>
      <c r="AD384" s="246"/>
      <c r="AE384" s="1237"/>
      <c r="AF384" s="1237"/>
      <c r="AG384" s="246"/>
      <c r="AH384" s="246"/>
      <c r="AI384" s="246"/>
      <c r="AJ384" s="246"/>
      <c r="AK384" s="246"/>
      <c r="AL384" s="246"/>
      <c r="AM384" s="246"/>
      <c r="AN384" s="1417"/>
      <c r="AO384" s="441"/>
      <c r="AP384" s="1377"/>
      <c r="AQ384" s="1377"/>
      <c r="AR384" s="1377"/>
      <c r="AS384" s="1377"/>
      <c r="AT384" s="1377"/>
      <c r="AU384" s="1377"/>
    </row>
    <row r="385" spans="1:47" s="238" customFormat="1">
      <c r="A385" s="57"/>
      <c r="B385" s="463"/>
      <c r="C385" s="10"/>
      <c r="D385" s="10"/>
      <c r="E385" s="10"/>
      <c r="F385" s="10"/>
      <c r="G385" s="10"/>
      <c r="H385" s="10"/>
      <c r="I385" s="10"/>
      <c r="J385" s="10"/>
      <c r="K385" s="10"/>
      <c r="L385" s="10"/>
      <c r="M385" s="10"/>
      <c r="N385" s="10"/>
      <c r="O385" s="62"/>
      <c r="P385" s="10"/>
      <c r="Q385" s="13"/>
      <c r="U385" s="13"/>
      <c r="V385" s="13"/>
      <c r="W385" s="13"/>
      <c r="AB385" s="246"/>
      <c r="AC385" s="246"/>
      <c r="AD385" s="246"/>
      <c r="AE385" s="1237"/>
      <c r="AF385" s="1237"/>
      <c r="AG385" s="246"/>
      <c r="AH385" s="246"/>
      <c r="AI385" s="246"/>
      <c r="AJ385" s="246"/>
      <c r="AK385" s="246"/>
      <c r="AL385" s="246"/>
      <c r="AM385" s="246"/>
      <c r="AN385" s="1417"/>
      <c r="AO385" s="441"/>
      <c r="AP385" s="1377"/>
      <c r="AQ385" s="1377"/>
      <c r="AR385" s="1377"/>
      <c r="AS385" s="1377"/>
      <c r="AT385" s="1377"/>
      <c r="AU385" s="1377"/>
    </row>
    <row r="386" spans="1:47" s="238" customFormat="1">
      <c r="A386" s="57"/>
      <c r="B386" s="463"/>
      <c r="C386" s="10"/>
      <c r="D386" s="10"/>
      <c r="E386" s="10"/>
      <c r="F386" s="10"/>
      <c r="G386" s="10"/>
      <c r="H386" s="10"/>
      <c r="I386" s="10"/>
      <c r="J386" s="10"/>
      <c r="K386" s="10"/>
      <c r="L386" s="10"/>
      <c r="M386" s="10"/>
      <c r="N386" s="10"/>
      <c r="O386" s="62"/>
      <c r="P386" s="10"/>
      <c r="Q386" s="13"/>
      <c r="U386" s="13"/>
      <c r="V386" s="13"/>
      <c r="W386" s="13"/>
      <c r="AB386" s="246"/>
      <c r="AC386" s="246"/>
      <c r="AD386" s="246"/>
      <c r="AE386" s="1237"/>
      <c r="AF386" s="1237"/>
      <c r="AG386" s="246"/>
      <c r="AH386" s="246"/>
      <c r="AI386" s="246"/>
      <c r="AJ386" s="246"/>
      <c r="AK386" s="246"/>
      <c r="AL386" s="246"/>
      <c r="AM386" s="246"/>
      <c r="AN386" s="1417"/>
      <c r="AO386" s="441"/>
      <c r="AP386" s="1377"/>
      <c r="AQ386" s="1377"/>
      <c r="AR386" s="1377"/>
      <c r="AS386" s="1377"/>
      <c r="AT386" s="1377"/>
      <c r="AU386" s="1377"/>
    </row>
    <row r="387" spans="1:47" s="238" customFormat="1">
      <c r="A387" s="57"/>
      <c r="B387" s="463"/>
      <c r="C387" s="10"/>
      <c r="D387" s="10"/>
      <c r="E387" s="10"/>
      <c r="F387" s="10"/>
      <c r="G387" s="10"/>
      <c r="H387" s="10"/>
      <c r="I387" s="10"/>
      <c r="J387" s="10"/>
      <c r="K387" s="10"/>
      <c r="L387" s="10"/>
      <c r="M387" s="10"/>
      <c r="N387" s="10"/>
      <c r="O387" s="62"/>
      <c r="P387" s="10"/>
      <c r="Q387" s="13"/>
      <c r="U387" s="13"/>
      <c r="V387" s="13"/>
      <c r="W387" s="13"/>
      <c r="AB387" s="246"/>
      <c r="AC387" s="246"/>
      <c r="AD387" s="246"/>
      <c r="AE387" s="1237"/>
      <c r="AF387" s="1237"/>
      <c r="AG387" s="246"/>
      <c r="AH387" s="246"/>
      <c r="AI387" s="246"/>
      <c r="AJ387" s="246"/>
      <c r="AK387" s="246"/>
      <c r="AL387" s="246"/>
      <c r="AM387" s="246"/>
      <c r="AN387" s="1417"/>
      <c r="AO387" s="441"/>
      <c r="AP387" s="1377"/>
      <c r="AQ387" s="1377"/>
      <c r="AR387" s="1377"/>
      <c r="AS387" s="1377"/>
      <c r="AT387" s="1377"/>
      <c r="AU387" s="1377"/>
    </row>
    <row r="388" spans="1:47" s="238" customFormat="1">
      <c r="A388" s="57"/>
      <c r="B388" s="463"/>
      <c r="C388" s="10"/>
      <c r="D388" s="10"/>
      <c r="E388" s="10"/>
      <c r="F388" s="10"/>
      <c r="G388" s="10"/>
      <c r="H388" s="10"/>
      <c r="I388" s="10"/>
      <c r="J388" s="10"/>
      <c r="K388" s="10"/>
      <c r="L388" s="10"/>
      <c r="M388" s="10"/>
      <c r="N388" s="10"/>
      <c r="O388" s="62"/>
      <c r="P388" s="10"/>
      <c r="Q388" s="13"/>
      <c r="U388" s="13"/>
      <c r="V388" s="13"/>
      <c r="W388" s="13"/>
      <c r="AB388" s="246"/>
      <c r="AC388" s="246"/>
      <c r="AD388" s="246"/>
      <c r="AE388" s="1237"/>
      <c r="AF388" s="1237"/>
      <c r="AG388" s="246"/>
      <c r="AH388" s="246"/>
      <c r="AI388" s="246"/>
      <c r="AJ388" s="246"/>
      <c r="AK388" s="246"/>
      <c r="AL388" s="246"/>
      <c r="AM388" s="246"/>
      <c r="AN388" s="1417"/>
      <c r="AO388" s="441"/>
      <c r="AP388" s="1377"/>
      <c r="AQ388" s="1377"/>
      <c r="AR388" s="1377"/>
      <c r="AS388" s="1377"/>
      <c r="AT388" s="1377"/>
      <c r="AU388" s="1377"/>
    </row>
    <row r="389" spans="1:47" s="238" customFormat="1">
      <c r="A389" s="57"/>
      <c r="B389" s="463"/>
      <c r="C389" s="10"/>
      <c r="D389" s="10"/>
      <c r="E389" s="10"/>
      <c r="F389" s="10"/>
      <c r="G389" s="10"/>
      <c r="H389" s="10"/>
      <c r="I389" s="10"/>
      <c r="J389" s="10"/>
      <c r="K389" s="10"/>
      <c r="L389" s="10"/>
      <c r="M389" s="10"/>
      <c r="N389" s="10"/>
      <c r="O389" s="62"/>
      <c r="P389" s="10"/>
      <c r="Q389" s="13"/>
      <c r="U389" s="13"/>
      <c r="V389" s="13"/>
      <c r="W389" s="13"/>
      <c r="AB389" s="246"/>
      <c r="AC389" s="246"/>
      <c r="AD389" s="246"/>
      <c r="AE389" s="1237"/>
      <c r="AF389" s="1237"/>
      <c r="AG389" s="246"/>
      <c r="AH389" s="246"/>
      <c r="AI389" s="246"/>
      <c r="AJ389" s="246"/>
      <c r="AK389" s="246"/>
      <c r="AL389" s="246"/>
      <c r="AM389" s="246"/>
      <c r="AN389" s="1417"/>
      <c r="AO389" s="441"/>
      <c r="AP389" s="1377"/>
      <c r="AQ389" s="1377"/>
      <c r="AR389" s="1377"/>
      <c r="AS389" s="1377"/>
      <c r="AT389" s="1377"/>
      <c r="AU389" s="1377"/>
    </row>
    <row r="390" spans="1:47" s="238" customFormat="1">
      <c r="A390" s="57"/>
      <c r="B390" s="463"/>
      <c r="C390" s="10"/>
      <c r="D390" s="10"/>
      <c r="E390" s="10"/>
      <c r="F390" s="10"/>
      <c r="G390" s="10"/>
      <c r="H390" s="10"/>
      <c r="I390" s="10"/>
      <c r="J390" s="10"/>
      <c r="K390" s="10"/>
      <c r="L390" s="10"/>
      <c r="M390" s="10"/>
      <c r="N390" s="10"/>
      <c r="O390" s="62"/>
      <c r="P390" s="10"/>
      <c r="Q390" s="13"/>
      <c r="U390" s="13"/>
      <c r="V390" s="13"/>
      <c r="W390" s="13"/>
      <c r="AB390" s="246"/>
      <c r="AC390" s="246"/>
      <c r="AD390" s="246"/>
      <c r="AE390" s="1237"/>
      <c r="AF390" s="1237"/>
      <c r="AG390" s="246"/>
      <c r="AH390" s="246"/>
      <c r="AI390" s="246"/>
      <c r="AJ390" s="246"/>
      <c r="AK390" s="246"/>
      <c r="AL390" s="246"/>
      <c r="AM390" s="246"/>
      <c r="AN390" s="1417"/>
      <c r="AO390" s="441"/>
      <c r="AP390" s="1377"/>
      <c r="AQ390" s="1377"/>
      <c r="AR390" s="1377"/>
      <c r="AS390" s="1377"/>
      <c r="AT390" s="1377"/>
      <c r="AU390" s="1377"/>
    </row>
    <row r="391" spans="1:47" s="238" customFormat="1">
      <c r="A391" s="57"/>
      <c r="B391" s="463"/>
      <c r="C391" s="10"/>
      <c r="D391" s="10"/>
      <c r="E391" s="10"/>
      <c r="F391" s="10"/>
      <c r="G391" s="10"/>
      <c r="H391" s="10"/>
      <c r="I391" s="10"/>
      <c r="J391" s="10"/>
      <c r="K391" s="10"/>
      <c r="L391" s="10"/>
      <c r="M391" s="10"/>
      <c r="N391" s="10"/>
      <c r="O391" s="62"/>
      <c r="P391" s="10"/>
      <c r="Q391" s="13"/>
      <c r="U391" s="13"/>
      <c r="V391" s="13"/>
      <c r="W391" s="13"/>
      <c r="AB391" s="246"/>
      <c r="AC391" s="246"/>
      <c r="AD391" s="246"/>
      <c r="AE391" s="1237"/>
      <c r="AF391" s="1237"/>
      <c r="AG391" s="246"/>
      <c r="AH391" s="246"/>
      <c r="AI391" s="246"/>
      <c r="AJ391" s="246"/>
      <c r="AK391" s="246"/>
      <c r="AL391" s="246"/>
      <c r="AM391" s="246"/>
      <c r="AN391" s="1417"/>
      <c r="AO391" s="441"/>
      <c r="AP391" s="1377"/>
      <c r="AQ391" s="1377"/>
      <c r="AR391" s="1377"/>
      <c r="AS391" s="1377"/>
      <c r="AT391" s="1377"/>
      <c r="AU391" s="1377"/>
    </row>
    <row r="392" spans="1:47" s="238" customFormat="1">
      <c r="A392" s="57"/>
      <c r="B392" s="463"/>
      <c r="C392" s="10"/>
      <c r="D392" s="10"/>
      <c r="E392" s="10"/>
      <c r="F392" s="10"/>
      <c r="G392" s="10"/>
      <c r="H392" s="10"/>
      <c r="I392" s="10"/>
      <c r="J392" s="10"/>
      <c r="K392" s="10"/>
      <c r="L392" s="10"/>
      <c r="M392" s="10"/>
      <c r="N392" s="10"/>
      <c r="O392" s="62"/>
      <c r="P392" s="10"/>
      <c r="Q392" s="13"/>
      <c r="U392" s="13"/>
      <c r="V392" s="13"/>
      <c r="W392" s="13"/>
      <c r="AB392" s="246"/>
      <c r="AC392" s="246"/>
      <c r="AD392" s="246"/>
      <c r="AE392" s="1237"/>
      <c r="AF392" s="1237"/>
      <c r="AG392" s="246"/>
      <c r="AH392" s="246"/>
      <c r="AI392" s="246"/>
      <c r="AJ392" s="246"/>
      <c r="AK392" s="246"/>
      <c r="AL392" s="246"/>
      <c r="AM392" s="246"/>
      <c r="AN392" s="1417"/>
      <c r="AO392" s="441"/>
      <c r="AP392" s="1377"/>
      <c r="AQ392" s="1377"/>
      <c r="AR392" s="1377"/>
      <c r="AS392" s="1377"/>
      <c r="AT392" s="1377"/>
      <c r="AU392" s="1377"/>
    </row>
    <row r="393" spans="1:47" s="238" customFormat="1">
      <c r="A393" s="57"/>
      <c r="B393" s="463"/>
      <c r="C393" s="10"/>
      <c r="D393" s="10"/>
      <c r="E393" s="10"/>
      <c r="F393" s="10"/>
      <c r="G393" s="10"/>
      <c r="H393" s="10"/>
      <c r="I393" s="10"/>
      <c r="J393" s="10"/>
      <c r="K393" s="10"/>
      <c r="L393" s="10"/>
      <c r="M393" s="10"/>
      <c r="N393" s="10"/>
      <c r="O393" s="62"/>
      <c r="P393" s="10"/>
      <c r="Q393" s="13"/>
      <c r="U393" s="13"/>
      <c r="V393" s="13"/>
      <c r="W393" s="13"/>
      <c r="AB393" s="246"/>
      <c r="AC393" s="246"/>
      <c r="AD393" s="246"/>
      <c r="AE393" s="1237"/>
      <c r="AF393" s="1237"/>
      <c r="AG393" s="246"/>
      <c r="AH393" s="246"/>
      <c r="AI393" s="246"/>
      <c r="AJ393" s="246"/>
      <c r="AK393" s="246"/>
      <c r="AL393" s="246"/>
      <c r="AM393" s="246"/>
      <c r="AN393" s="1417"/>
      <c r="AO393" s="441"/>
      <c r="AP393" s="1377"/>
      <c r="AQ393" s="1377"/>
      <c r="AR393" s="1377"/>
      <c r="AS393" s="1377"/>
      <c r="AT393" s="1377"/>
      <c r="AU393" s="1377"/>
    </row>
    <row r="394" spans="1:47" s="238" customFormat="1">
      <c r="A394" s="57"/>
      <c r="B394" s="463"/>
      <c r="C394" s="10"/>
      <c r="D394" s="10"/>
      <c r="E394" s="10"/>
      <c r="F394" s="10"/>
      <c r="G394" s="10"/>
      <c r="H394" s="10"/>
      <c r="I394" s="10"/>
      <c r="J394" s="10"/>
      <c r="K394" s="10"/>
      <c r="L394" s="10"/>
      <c r="M394" s="10"/>
      <c r="N394" s="10"/>
      <c r="O394" s="62"/>
      <c r="P394" s="10"/>
      <c r="Q394" s="13"/>
      <c r="U394" s="13"/>
      <c r="V394" s="13"/>
      <c r="W394" s="13"/>
      <c r="AB394" s="246"/>
      <c r="AC394" s="246"/>
      <c r="AD394" s="246"/>
      <c r="AE394" s="1237"/>
      <c r="AF394" s="1237"/>
      <c r="AG394" s="246"/>
      <c r="AH394" s="246"/>
      <c r="AI394" s="246"/>
      <c r="AJ394" s="246"/>
      <c r="AK394" s="246"/>
      <c r="AL394" s="246"/>
      <c r="AM394" s="246"/>
      <c r="AN394" s="1417"/>
      <c r="AO394" s="441"/>
      <c r="AP394" s="1377"/>
      <c r="AQ394" s="1377"/>
      <c r="AR394" s="1377"/>
      <c r="AS394" s="1377"/>
      <c r="AT394" s="1377"/>
      <c r="AU394" s="1377"/>
    </row>
    <row r="395" spans="1:47" s="238" customFormat="1">
      <c r="A395" s="57"/>
      <c r="B395" s="463"/>
      <c r="C395" s="10"/>
      <c r="D395" s="10"/>
      <c r="E395" s="10"/>
      <c r="F395" s="10"/>
      <c r="G395" s="10"/>
      <c r="H395" s="10"/>
      <c r="I395" s="10"/>
      <c r="J395" s="10"/>
      <c r="K395" s="10"/>
      <c r="L395" s="10"/>
      <c r="M395" s="10"/>
      <c r="N395" s="10"/>
      <c r="O395" s="62"/>
      <c r="P395" s="10"/>
      <c r="Q395" s="13"/>
      <c r="U395" s="13"/>
      <c r="V395" s="13"/>
      <c r="W395" s="13"/>
      <c r="AB395" s="246"/>
      <c r="AC395" s="246"/>
      <c r="AD395" s="246"/>
      <c r="AE395" s="1237"/>
      <c r="AF395" s="1237"/>
      <c r="AG395" s="246"/>
      <c r="AH395" s="246"/>
      <c r="AI395" s="246"/>
      <c r="AJ395" s="246"/>
      <c r="AK395" s="246"/>
      <c r="AL395" s="246"/>
      <c r="AM395" s="246"/>
      <c r="AN395" s="1417"/>
      <c r="AO395" s="441"/>
      <c r="AP395" s="1377"/>
      <c r="AQ395" s="1377"/>
      <c r="AR395" s="1377"/>
      <c r="AS395" s="1377"/>
      <c r="AT395" s="1377"/>
      <c r="AU395" s="1377"/>
    </row>
    <row r="396" spans="1:47" s="238" customFormat="1">
      <c r="A396" s="57"/>
      <c r="B396" s="463"/>
      <c r="C396" s="10"/>
      <c r="D396" s="10"/>
      <c r="E396" s="10"/>
      <c r="F396" s="10"/>
      <c r="G396" s="10"/>
      <c r="H396" s="10"/>
      <c r="I396" s="10"/>
      <c r="J396" s="10"/>
      <c r="K396" s="10"/>
      <c r="L396" s="10"/>
      <c r="M396" s="10"/>
      <c r="N396" s="10"/>
      <c r="O396" s="62"/>
      <c r="P396" s="10"/>
      <c r="Q396" s="13"/>
      <c r="U396" s="13"/>
      <c r="V396" s="13"/>
      <c r="W396" s="13"/>
      <c r="AB396" s="246"/>
      <c r="AC396" s="246"/>
      <c r="AD396" s="246"/>
      <c r="AE396" s="1237"/>
      <c r="AF396" s="1237"/>
      <c r="AG396" s="246"/>
      <c r="AH396" s="246"/>
      <c r="AI396" s="246"/>
      <c r="AJ396" s="246"/>
      <c r="AK396" s="246"/>
      <c r="AL396" s="246"/>
      <c r="AM396" s="246"/>
      <c r="AN396" s="1417"/>
      <c r="AO396" s="441"/>
      <c r="AP396" s="1377"/>
      <c r="AQ396" s="1377"/>
      <c r="AR396" s="1377"/>
      <c r="AS396" s="1377"/>
      <c r="AT396" s="1377"/>
      <c r="AU396" s="1377"/>
    </row>
    <row r="397" spans="1:47" s="238" customFormat="1">
      <c r="A397" s="57"/>
      <c r="B397" s="463"/>
      <c r="C397" s="10"/>
      <c r="D397" s="10"/>
      <c r="E397" s="10"/>
      <c r="F397" s="10"/>
      <c r="G397" s="10"/>
      <c r="H397" s="10"/>
      <c r="I397" s="10"/>
      <c r="J397" s="10"/>
      <c r="K397" s="10"/>
      <c r="L397" s="10"/>
      <c r="M397" s="10"/>
      <c r="N397" s="10"/>
      <c r="O397" s="62"/>
      <c r="P397" s="10"/>
      <c r="Q397" s="13"/>
      <c r="U397" s="13"/>
      <c r="V397" s="13"/>
      <c r="W397" s="13"/>
      <c r="AB397" s="246"/>
      <c r="AC397" s="246"/>
      <c r="AD397" s="246"/>
      <c r="AE397" s="1237"/>
      <c r="AF397" s="1237"/>
      <c r="AG397" s="246"/>
      <c r="AH397" s="246"/>
      <c r="AI397" s="246"/>
      <c r="AJ397" s="246"/>
      <c r="AK397" s="246"/>
      <c r="AL397" s="246"/>
      <c r="AM397" s="246"/>
      <c r="AN397" s="1417"/>
      <c r="AO397" s="441"/>
      <c r="AP397" s="1377"/>
      <c r="AQ397" s="1377"/>
      <c r="AR397" s="1377"/>
      <c r="AS397" s="1377"/>
      <c r="AT397" s="1377"/>
      <c r="AU397" s="1377"/>
    </row>
    <row r="398" spans="1:47" s="238" customFormat="1">
      <c r="A398" s="57"/>
      <c r="B398" s="463"/>
      <c r="C398" s="10"/>
      <c r="D398" s="10"/>
      <c r="E398" s="10"/>
      <c r="F398" s="10"/>
      <c r="G398" s="10"/>
      <c r="H398" s="10"/>
      <c r="I398" s="10"/>
      <c r="J398" s="10"/>
      <c r="K398" s="10"/>
      <c r="L398" s="10"/>
      <c r="M398" s="10"/>
      <c r="N398" s="10"/>
      <c r="O398" s="62"/>
      <c r="P398" s="10"/>
      <c r="Q398" s="13"/>
      <c r="U398" s="13"/>
      <c r="V398" s="13"/>
      <c r="W398" s="13"/>
      <c r="AB398" s="246"/>
      <c r="AC398" s="246"/>
      <c r="AD398" s="246"/>
      <c r="AE398" s="1237"/>
      <c r="AF398" s="1237"/>
      <c r="AG398" s="246"/>
      <c r="AH398" s="246"/>
      <c r="AI398" s="246"/>
      <c r="AJ398" s="246"/>
      <c r="AK398" s="246"/>
      <c r="AL398" s="246"/>
      <c r="AM398" s="246"/>
      <c r="AN398" s="1417"/>
      <c r="AO398" s="441"/>
      <c r="AP398" s="1377"/>
      <c r="AQ398" s="1377"/>
      <c r="AR398" s="1377"/>
      <c r="AS398" s="1377"/>
      <c r="AT398" s="1377"/>
      <c r="AU398" s="1377"/>
    </row>
    <row r="399" spans="1:47" s="238" customFormat="1">
      <c r="A399" s="57"/>
      <c r="B399" s="463"/>
      <c r="C399" s="10"/>
      <c r="D399" s="10"/>
      <c r="E399" s="10"/>
      <c r="F399" s="10"/>
      <c r="G399" s="10"/>
      <c r="H399" s="10"/>
      <c r="I399" s="10"/>
      <c r="J399" s="10"/>
      <c r="K399" s="10"/>
      <c r="L399" s="10"/>
      <c r="M399" s="10"/>
      <c r="N399" s="10"/>
      <c r="O399" s="62"/>
      <c r="P399" s="10"/>
      <c r="Q399" s="13"/>
      <c r="U399" s="13"/>
      <c r="V399" s="13"/>
      <c r="W399" s="13"/>
      <c r="AB399" s="246"/>
      <c r="AC399" s="246"/>
      <c r="AD399" s="246"/>
      <c r="AE399" s="1237"/>
      <c r="AF399" s="1237"/>
      <c r="AG399" s="246"/>
      <c r="AH399" s="246"/>
      <c r="AI399" s="246"/>
      <c r="AJ399" s="246"/>
      <c r="AK399" s="246"/>
      <c r="AL399" s="246"/>
      <c r="AM399" s="246"/>
      <c r="AN399" s="1417"/>
      <c r="AO399" s="441"/>
      <c r="AP399" s="1377"/>
      <c r="AQ399" s="1377"/>
      <c r="AR399" s="1377"/>
      <c r="AS399" s="1377"/>
      <c r="AT399" s="1377"/>
      <c r="AU399" s="1377"/>
    </row>
    <row r="400" spans="1:47" s="238" customFormat="1">
      <c r="A400" s="57"/>
      <c r="B400" s="463"/>
      <c r="C400" s="10"/>
      <c r="D400" s="10"/>
      <c r="E400" s="10"/>
      <c r="F400" s="10"/>
      <c r="G400" s="10"/>
      <c r="H400" s="10"/>
      <c r="I400" s="10"/>
      <c r="J400" s="10"/>
      <c r="K400" s="10"/>
      <c r="L400" s="10"/>
      <c r="M400" s="10"/>
      <c r="N400" s="10"/>
      <c r="O400" s="62"/>
      <c r="P400" s="10"/>
      <c r="Q400" s="13"/>
      <c r="U400" s="13"/>
      <c r="V400" s="13"/>
      <c r="W400" s="13"/>
      <c r="AB400" s="246"/>
      <c r="AC400" s="246"/>
      <c r="AD400" s="246"/>
      <c r="AE400" s="1237"/>
      <c r="AF400" s="1237"/>
      <c r="AG400" s="246"/>
      <c r="AH400" s="246"/>
      <c r="AI400" s="246"/>
      <c r="AJ400" s="246"/>
      <c r="AK400" s="246"/>
      <c r="AL400" s="246"/>
      <c r="AM400" s="246"/>
      <c r="AN400" s="1417"/>
      <c r="AO400" s="441"/>
      <c r="AP400" s="1377"/>
      <c r="AQ400" s="1377"/>
      <c r="AR400" s="1377"/>
      <c r="AS400" s="1377"/>
      <c r="AT400" s="1377"/>
      <c r="AU400" s="1377"/>
    </row>
    <row r="401" spans="1:47" s="238" customFormat="1">
      <c r="A401" s="57"/>
      <c r="B401" s="463"/>
      <c r="C401" s="10"/>
      <c r="D401" s="10"/>
      <c r="E401" s="10"/>
      <c r="F401" s="10"/>
      <c r="G401" s="10"/>
      <c r="H401" s="10"/>
      <c r="I401" s="10"/>
      <c r="J401" s="10"/>
      <c r="K401" s="10"/>
      <c r="L401" s="10"/>
      <c r="M401" s="10"/>
      <c r="N401" s="10"/>
      <c r="O401" s="62"/>
      <c r="P401" s="10"/>
      <c r="Q401" s="13"/>
      <c r="U401" s="13"/>
      <c r="V401" s="13"/>
      <c r="W401" s="13"/>
      <c r="AB401" s="246"/>
      <c r="AC401" s="246"/>
      <c r="AD401" s="246"/>
      <c r="AE401" s="1237"/>
      <c r="AF401" s="1237"/>
      <c r="AG401" s="246"/>
      <c r="AH401" s="246"/>
      <c r="AI401" s="246"/>
      <c r="AJ401" s="246"/>
      <c r="AK401" s="246"/>
      <c r="AL401" s="246"/>
      <c r="AM401" s="246"/>
      <c r="AN401" s="1417"/>
      <c r="AO401" s="441"/>
      <c r="AP401" s="1377"/>
      <c r="AQ401" s="1377"/>
      <c r="AR401" s="1377"/>
      <c r="AS401" s="1377"/>
      <c r="AT401" s="1377"/>
      <c r="AU401" s="1377"/>
    </row>
    <row r="402" spans="1:47" s="238" customFormat="1">
      <c r="A402" s="57"/>
      <c r="B402" s="463"/>
      <c r="C402" s="10"/>
      <c r="D402" s="10"/>
      <c r="E402" s="10"/>
      <c r="F402" s="10"/>
      <c r="G402" s="10"/>
      <c r="H402" s="10"/>
      <c r="I402" s="10"/>
      <c r="J402" s="10"/>
      <c r="K402" s="10"/>
      <c r="L402" s="10"/>
      <c r="M402" s="10"/>
      <c r="N402" s="10"/>
      <c r="O402" s="62"/>
      <c r="P402" s="10"/>
      <c r="Q402" s="13"/>
      <c r="U402" s="13"/>
      <c r="V402" s="13"/>
      <c r="W402" s="13"/>
      <c r="AB402" s="246"/>
      <c r="AC402" s="246"/>
      <c r="AD402" s="246"/>
      <c r="AE402" s="1237"/>
      <c r="AF402" s="1237"/>
      <c r="AG402" s="246"/>
      <c r="AH402" s="246"/>
      <c r="AI402" s="246"/>
      <c r="AJ402" s="246"/>
      <c r="AK402" s="246"/>
      <c r="AL402" s="246"/>
      <c r="AM402" s="246"/>
      <c r="AN402" s="1417"/>
      <c r="AO402" s="441"/>
      <c r="AP402" s="1377"/>
      <c r="AQ402" s="1377"/>
      <c r="AR402" s="1377"/>
      <c r="AS402" s="1377"/>
      <c r="AT402" s="1377"/>
      <c r="AU402" s="1377"/>
    </row>
    <row r="403" spans="1:47" s="238" customFormat="1">
      <c r="A403" s="57"/>
      <c r="B403" s="463"/>
      <c r="C403" s="10"/>
      <c r="D403" s="10"/>
      <c r="E403" s="10"/>
      <c r="F403" s="10"/>
      <c r="G403" s="10"/>
      <c r="H403" s="10"/>
      <c r="I403" s="10"/>
      <c r="J403" s="10"/>
      <c r="K403" s="10"/>
      <c r="L403" s="10"/>
      <c r="M403" s="10"/>
      <c r="N403" s="10"/>
      <c r="O403" s="62"/>
      <c r="P403" s="10"/>
      <c r="Q403" s="13"/>
      <c r="U403" s="13"/>
      <c r="V403" s="13"/>
      <c r="W403" s="13"/>
      <c r="AB403" s="246"/>
      <c r="AC403" s="246"/>
      <c r="AD403" s="246"/>
      <c r="AE403" s="1237"/>
      <c r="AF403" s="1237"/>
      <c r="AG403" s="246"/>
      <c r="AH403" s="246"/>
      <c r="AI403" s="246"/>
      <c r="AJ403" s="246"/>
      <c r="AK403" s="246"/>
      <c r="AL403" s="246"/>
      <c r="AM403" s="246"/>
      <c r="AN403" s="1417"/>
      <c r="AO403" s="441"/>
      <c r="AP403" s="1377"/>
      <c r="AQ403" s="1377"/>
      <c r="AR403" s="1377"/>
      <c r="AS403" s="1377"/>
      <c r="AT403" s="1377"/>
      <c r="AU403" s="1377"/>
    </row>
    <row r="404" spans="1:47" s="238" customFormat="1">
      <c r="A404" s="57"/>
      <c r="B404" s="463"/>
      <c r="C404" s="10"/>
      <c r="D404" s="10"/>
      <c r="E404" s="10"/>
      <c r="F404" s="10"/>
      <c r="G404" s="10"/>
      <c r="H404" s="10"/>
      <c r="I404" s="10"/>
      <c r="J404" s="10"/>
      <c r="K404" s="10"/>
      <c r="L404" s="10"/>
      <c r="M404" s="10"/>
      <c r="N404" s="10"/>
      <c r="O404" s="62"/>
      <c r="P404" s="10"/>
      <c r="Q404" s="13"/>
      <c r="U404" s="13"/>
      <c r="V404" s="13"/>
      <c r="W404" s="13"/>
      <c r="AB404" s="246"/>
      <c r="AC404" s="246"/>
      <c r="AD404" s="246"/>
      <c r="AE404" s="1237"/>
      <c r="AF404" s="1237"/>
      <c r="AG404" s="246"/>
      <c r="AH404" s="246"/>
      <c r="AI404" s="246"/>
      <c r="AJ404" s="246"/>
      <c r="AK404" s="246"/>
      <c r="AL404" s="246"/>
      <c r="AM404" s="246"/>
      <c r="AN404" s="1417"/>
      <c r="AO404" s="441"/>
      <c r="AP404" s="1377"/>
      <c r="AQ404" s="1377"/>
      <c r="AR404" s="1377"/>
      <c r="AS404" s="1377"/>
      <c r="AT404" s="1377"/>
      <c r="AU404" s="1377"/>
    </row>
    <row r="405" spans="1:47" s="238" customFormat="1">
      <c r="A405" s="57"/>
      <c r="B405" s="463"/>
      <c r="C405" s="10"/>
      <c r="D405" s="10"/>
      <c r="E405" s="10"/>
      <c r="F405" s="10"/>
      <c r="G405" s="10"/>
      <c r="H405" s="10"/>
      <c r="I405" s="10"/>
      <c r="J405" s="10"/>
      <c r="K405" s="10"/>
      <c r="L405" s="10"/>
      <c r="M405" s="10"/>
      <c r="N405" s="10"/>
      <c r="O405" s="62"/>
      <c r="P405" s="10"/>
      <c r="Q405" s="13"/>
      <c r="U405" s="13"/>
      <c r="V405" s="13"/>
      <c r="W405" s="13"/>
      <c r="AB405" s="246"/>
      <c r="AC405" s="246"/>
      <c r="AD405" s="246"/>
      <c r="AE405" s="1237"/>
      <c r="AF405" s="1237"/>
      <c r="AG405" s="246"/>
      <c r="AH405" s="246"/>
      <c r="AI405" s="246"/>
      <c r="AJ405" s="246"/>
      <c r="AK405" s="246"/>
      <c r="AL405" s="246"/>
      <c r="AM405" s="246"/>
      <c r="AN405" s="1417"/>
      <c r="AO405" s="441"/>
      <c r="AP405" s="1377"/>
      <c r="AQ405" s="1377"/>
      <c r="AR405" s="1377"/>
      <c r="AS405" s="1377"/>
      <c r="AT405" s="1377"/>
      <c r="AU405" s="1377"/>
    </row>
    <row r="406" spans="1:47" s="238" customFormat="1">
      <c r="A406" s="57"/>
      <c r="B406" s="463"/>
      <c r="C406" s="10"/>
      <c r="D406" s="10"/>
      <c r="E406" s="10"/>
      <c r="F406" s="10"/>
      <c r="G406" s="10"/>
      <c r="H406" s="10"/>
      <c r="I406" s="10"/>
      <c r="J406" s="10"/>
      <c r="K406" s="10"/>
      <c r="L406" s="10"/>
      <c r="M406" s="10"/>
      <c r="N406" s="10"/>
      <c r="O406" s="62"/>
      <c r="P406" s="10"/>
      <c r="Q406" s="13"/>
      <c r="U406" s="13"/>
      <c r="V406" s="13"/>
      <c r="W406" s="13"/>
      <c r="AB406" s="246"/>
      <c r="AC406" s="246"/>
      <c r="AD406" s="246"/>
      <c r="AE406" s="1237"/>
      <c r="AF406" s="1237"/>
      <c r="AG406" s="246"/>
      <c r="AH406" s="246"/>
      <c r="AI406" s="246"/>
      <c r="AJ406" s="246"/>
      <c r="AK406" s="246"/>
      <c r="AL406" s="246"/>
      <c r="AM406" s="246"/>
      <c r="AN406" s="1417"/>
      <c r="AO406" s="441"/>
      <c r="AP406" s="1377"/>
      <c r="AQ406" s="1377"/>
      <c r="AR406" s="1377"/>
      <c r="AS406" s="1377"/>
      <c r="AT406" s="1377"/>
      <c r="AU406" s="1377"/>
    </row>
    <row r="407" spans="1:47" s="238" customFormat="1">
      <c r="A407" s="57"/>
      <c r="B407" s="463"/>
      <c r="C407" s="10"/>
      <c r="D407" s="10"/>
      <c r="E407" s="10"/>
      <c r="F407" s="10"/>
      <c r="G407" s="10"/>
      <c r="H407" s="10"/>
      <c r="I407" s="10"/>
      <c r="J407" s="10"/>
      <c r="K407" s="10"/>
      <c r="L407" s="10"/>
      <c r="M407" s="10"/>
      <c r="N407" s="10"/>
      <c r="O407" s="62"/>
      <c r="P407" s="10"/>
      <c r="Q407" s="13"/>
      <c r="U407" s="13"/>
      <c r="V407" s="13"/>
      <c r="W407" s="13"/>
      <c r="AB407" s="246"/>
      <c r="AC407" s="246"/>
      <c r="AD407" s="246"/>
      <c r="AE407" s="1237"/>
      <c r="AF407" s="1237"/>
      <c r="AG407" s="246"/>
      <c r="AH407" s="246"/>
      <c r="AI407" s="246"/>
      <c r="AJ407" s="246"/>
      <c r="AK407" s="246"/>
      <c r="AL407" s="246"/>
      <c r="AM407" s="246"/>
      <c r="AN407" s="1417"/>
      <c r="AO407" s="441"/>
      <c r="AP407" s="1377"/>
      <c r="AQ407" s="1377"/>
      <c r="AR407" s="1377"/>
      <c r="AS407" s="1377"/>
      <c r="AT407" s="1377"/>
      <c r="AU407" s="1377"/>
    </row>
    <row r="408" spans="1:47" s="238" customFormat="1">
      <c r="A408" s="57"/>
      <c r="B408" s="463"/>
      <c r="C408" s="10"/>
      <c r="D408" s="10"/>
      <c r="E408" s="10"/>
      <c r="F408" s="10"/>
      <c r="G408" s="10"/>
      <c r="H408" s="10"/>
      <c r="I408" s="10"/>
      <c r="J408" s="10"/>
      <c r="K408" s="10"/>
      <c r="L408" s="10"/>
      <c r="M408" s="10"/>
      <c r="N408" s="10"/>
      <c r="O408" s="62"/>
      <c r="P408" s="10"/>
      <c r="Q408" s="13"/>
      <c r="U408" s="13"/>
      <c r="V408" s="13"/>
      <c r="W408" s="13"/>
      <c r="AB408" s="246"/>
      <c r="AC408" s="246"/>
      <c r="AD408" s="246"/>
      <c r="AE408" s="1237"/>
      <c r="AF408" s="1237"/>
      <c r="AG408" s="246"/>
      <c r="AH408" s="246"/>
      <c r="AI408" s="246"/>
      <c r="AJ408" s="246"/>
      <c r="AK408" s="246"/>
      <c r="AL408" s="246"/>
      <c r="AM408" s="246"/>
      <c r="AN408" s="1417"/>
      <c r="AO408" s="441"/>
      <c r="AP408" s="1377"/>
      <c r="AQ408" s="1377"/>
      <c r="AR408" s="1377"/>
      <c r="AS408" s="1377"/>
      <c r="AT408" s="1377"/>
      <c r="AU408" s="1377"/>
    </row>
    <row r="409" spans="1:47" s="238" customFormat="1">
      <c r="A409" s="57"/>
      <c r="B409" s="463"/>
      <c r="C409" s="10"/>
      <c r="D409" s="10"/>
      <c r="E409" s="10"/>
      <c r="F409" s="10"/>
      <c r="G409" s="10"/>
      <c r="H409" s="10"/>
      <c r="I409" s="10"/>
      <c r="J409" s="10"/>
      <c r="K409" s="10"/>
      <c r="L409" s="10"/>
      <c r="M409" s="10"/>
      <c r="N409" s="10"/>
      <c r="O409" s="62"/>
      <c r="P409" s="10"/>
      <c r="Q409" s="13"/>
      <c r="U409" s="13"/>
      <c r="V409" s="13"/>
      <c r="W409" s="13"/>
      <c r="AB409" s="246"/>
      <c r="AC409" s="246"/>
      <c r="AD409" s="246"/>
      <c r="AE409" s="1237"/>
      <c r="AF409" s="1237"/>
      <c r="AG409" s="246"/>
      <c r="AH409" s="246"/>
      <c r="AI409" s="246"/>
      <c r="AJ409" s="246"/>
      <c r="AK409" s="246"/>
      <c r="AL409" s="246"/>
      <c r="AM409" s="246"/>
      <c r="AN409" s="1417"/>
      <c r="AO409" s="441"/>
      <c r="AP409" s="1377"/>
      <c r="AQ409" s="1377"/>
      <c r="AR409" s="1377"/>
      <c r="AS409" s="1377"/>
      <c r="AT409" s="1377"/>
      <c r="AU409" s="1377"/>
    </row>
    <row r="410" spans="1:47" s="238" customFormat="1">
      <c r="A410" s="57"/>
      <c r="B410" s="463"/>
      <c r="C410" s="10"/>
      <c r="D410" s="10"/>
      <c r="E410" s="10"/>
      <c r="F410" s="10"/>
      <c r="G410" s="10"/>
      <c r="H410" s="10"/>
      <c r="I410" s="10"/>
      <c r="J410" s="10"/>
      <c r="K410" s="10"/>
      <c r="L410" s="10"/>
      <c r="M410" s="10"/>
      <c r="N410" s="10"/>
      <c r="O410" s="62"/>
      <c r="P410" s="10"/>
      <c r="Q410" s="13"/>
      <c r="U410" s="13"/>
      <c r="V410" s="13"/>
      <c r="W410" s="13"/>
      <c r="AB410" s="246"/>
      <c r="AC410" s="246"/>
      <c r="AD410" s="246"/>
      <c r="AE410" s="1237"/>
      <c r="AF410" s="1237"/>
      <c r="AG410" s="246"/>
      <c r="AH410" s="246"/>
      <c r="AI410" s="246"/>
      <c r="AJ410" s="246"/>
      <c r="AK410" s="246"/>
      <c r="AL410" s="246"/>
      <c r="AM410" s="246"/>
      <c r="AN410" s="1417"/>
      <c r="AO410" s="441"/>
      <c r="AP410" s="1377"/>
      <c r="AQ410" s="1377"/>
      <c r="AR410" s="1377"/>
      <c r="AS410" s="1377"/>
      <c r="AT410" s="1377"/>
      <c r="AU410" s="1377"/>
    </row>
    <row r="411" spans="1:47" s="238" customFormat="1">
      <c r="A411" s="57"/>
      <c r="B411" s="463"/>
      <c r="C411" s="10"/>
      <c r="D411" s="10"/>
      <c r="E411" s="10"/>
      <c r="F411" s="10"/>
      <c r="G411" s="10"/>
      <c r="H411" s="10"/>
      <c r="I411" s="10"/>
      <c r="J411" s="10"/>
      <c r="K411" s="10"/>
      <c r="L411" s="10"/>
      <c r="M411" s="10"/>
      <c r="N411" s="10"/>
      <c r="O411" s="62"/>
      <c r="P411" s="10"/>
      <c r="Q411" s="13"/>
      <c r="U411" s="13"/>
      <c r="V411" s="13"/>
      <c r="W411" s="13"/>
      <c r="AB411" s="246"/>
      <c r="AC411" s="246"/>
      <c r="AD411" s="246"/>
      <c r="AE411" s="1237"/>
      <c r="AF411" s="1237"/>
      <c r="AG411" s="246"/>
      <c r="AH411" s="246"/>
      <c r="AI411" s="246"/>
      <c r="AJ411" s="246"/>
      <c r="AK411" s="246"/>
      <c r="AL411" s="246"/>
      <c r="AM411" s="246"/>
      <c r="AN411" s="1417"/>
      <c r="AO411" s="441"/>
      <c r="AP411" s="1377"/>
      <c r="AQ411" s="1377"/>
      <c r="AR411" s="1377"/>
      <c r="AS411" s="1377"/>
      <c r="AT411" s="1377"/>
      <c r="AU411" s="1377"/>
    </row>
    <row r="412" spans="1:47" s="238" customFormat="1">
      <c r="A412" s="57"/>
      <c r="B412" s="463"/>
      <c r="C412" s="10"/>
      <c r="D412" s="10"/>
      <c r="E412" s="10"/>
      <c r="F412" s="10"/>
      <c r="G412" s="10"/>
      <c r="H412" s="10"/>
      <c r="I412" s="10"/>
      <c r="J412" s="10"/>
      <c r="K412" s="10"/>
      <c r="L412" s="10"/>
      <c r="M412" s="10"/>
      <c r="N412" s="10"/>
      <c r="O412" s="62"/>
      <c r="P412" s="10"/>
      <c r="Q412" s="13"/>
      <c r="U412" s="13"/>
      <c r="V412" s="13"/>
      <c r="W412" s="13"/>
      <c r="AB412" s="246"/>
      <c r="AC412" s="246"/>
      <c r="AD412" s="246"/>
      <c r="AE412" s="1237"/>
      <c r="AF412" s="1237"/>
      <c r="AG412" s="246"/>
      <c r="AH412" s="246"/>
      <c r="AI412" s="246"/>
      <c r="AJ412" s="246"/>
      <c r="AK412" s="246"/>
      <c r="AL412" s="246"/>
      <c r="AM412" s="246"/>
      <c r="AN412" s="1417"/>
      <c r="AO412" s="441"/>
      <c r="AP412" s="1377"/>
      <c r="AQ412" s="1377"/>
      <c r="AR412" s="1377"/>
      <c r="AS412" s="1377"/>
      <c r="AT412" s="1377"/>
      <c r="AU412" s="1377"/>
    </row>
    <row r="413" spans="1:47" s="238" customFormat="1">
      <c r="A413" s="57"/>
      <c r="B413" s="463"/>
      <c r="C413" s="10"/>
      <c r="D413" s="10"/>
      <c r="E413" s="10"/>
      <c r="F413" s="10"/>
      <c r="G413" s="10"/>
      <c r="H413" s="10"/>
      <c r="I413" s="10"/>
      <c r="J413" s="10"/>
      <c r="K413" s="10"/>
      <c r="L413" s="10"/>
      <c r="M413" s="10"/>
      <c r="N413" s="10"/>
      <c r="O413" s="62"/>
      <c r="P413" s="10"/>
      <c r="Q413" s="13"/>
      <c r="U413" s="13"/>
      <c r="V413" s="13"/>
      <c r="W413" s="13"/>
      <c r="AB413" s="246"/>
      <c r="AC413" s="246"/>
      <c r="AD413" s="246"/>
      <c r="AE413" s="1237"/>
      <c r="AF413" s="1237"/>
      <c r="AG413" s="246"/>
      <c r="AH413" s="246"/>
      <c r="AI413" s="246"/>
      <c r="AJ413" s="246"/>
      <c r="AK413" s="246"/>
      <c r="AL413" s="246"/>
      <c r="AM413" s="246"/>
      <c r="AN413" s="1417"/>
      <c r="AO413" s="441"/>
      <c r="AP413" s="1377"/>
      <c r="AQ413" s="1377"/>
      <c r="AR413" s="1377"/>
      <c r="AS413" s="1377"/>
      <c r="AT413" s="1377"/>
      <c r="AU413" s="1377"/>
    </row>
    <row r="414" spans="1:47" s="238" customFormat="1">
      <c r="A414" s="57"/>
      <c r="B414" s="463"/>
      <c r="C414" s="10"/>
      <c r="D414" s="10"/>
      <c r="E414" s="10"/>
      <c r="F414" s="10"/>
      <c r="G414" s="10"/>
      <c r="H414" s="10"/>
      <c r="I414" s="10"/>
      <c r="J414" s="10"/>
      <c r="K414" s="10"/>
      <c r="L414" s="10"/>
      <c r="M414" s="10"/>
      <c r="N414" s="10"/>
      <c r="O414" s="62"/>
      <c r="P414" s="10"/>
      <c r="Q414" s="13"/>
      <c r="U414" s="13"/>
      <c r="V414" s="13"/>
      <c r="W414" s="13"/>
      <c r="AB414" s="246"/>
      <c r="AC414" s="246"/>
      <c r="AD414" s="246"/>
      <c r="AE414" s="1237"/>
      <c r="AF414" s="1237"/>
      <c r="AG414" s="246"/>
      <c r="AH414" s="246"/>
      <c r="AI414" s="246"/>
      <c r="AJ414" s="246"/>
      <c r="AK414" s="246"/>
      <c r="AL414" s="246"/>
      <c r="AM414" s="246"/>
      <c r="AN414" s="1417"/>
      <c r="AO414" s="441"/>
      <c r="AP414" s="1377"/>
      <c r="AQ414" s="1377"/>
      <c r="AR414" s="1377"/>
      <c r="AS414" s="1377"/>
      <c r="AT414" s="1377"/>
      <c r="AU414" s="1377"/>
    </row>
    <row r="415" spans="1:47" s="238" customFormat="1">
      <c r="A415" s="57"/>
      <c r="B415" s="463"/>
      <c r="C415" s="10"/>
      <c r="D415" s="10"/>
      <c r="E415" s="10"/>
      <c r="F415" s="10"/>
      <c r="G415" s="10"/>
      <c r="H415" s="10"/>
      <c r="I415" s="10"/>
      <c r="J415" s="10"/>
      <c r="K415" s="10"/>
      <c r="L415" s="10"/>
      <c r="M415" s="10"/>
      <c r="N415" s="10"/>
      <c r="O415" s="62"/>
      <c r="P415" s="10"/>
      <c r="Q415" s="13"/>
      <c r="U415" s="13"/>
      <c r="V415" s="13"/>
      <c r="W415" s="13"/>
      <c r="AB415" s="246"/>
      <c r="AC415" s="246"/>
      <c r="AD415" s="246"/>
      <c r="AE415" s="1237"/>
      <c r="AF415" s="1237"/>
      <c r="AG415" s="246"/>
      <c r="AH415" s="246"/>
      <c r="AI415" s="246"/>
      <c r="AJ415" s="246"/>
      <c r="AK415" s="246"/>
      <c r="AL415" s="246"/>
      <c r="AM415" s="246"/>
      <c r="AN415" s="1417"/>
      <c r="AO415" s="441"/>
      <c r="AP415" s="1377"/>
      <c r="AQ415" s="1377"/>
      <c r="AR415" s="1377"/>
      <c r="AS415" s="1377"/>
      <c r="AT415" s="1377"/>
      <c r="AU415" s="1377"/>
    </row>
    <row r="416" spans="1:47" s="238" customFormat="1">
      <c r="A416" s="57"/>
      <c r="B416" s="463"/>
      <c r="C416" s="10"/>
      <c r="D416" s="10"/>
      <c r="E416" s="10"/>
      <c r="F416" s="10"/>
      <c r="G416" s="10"/>
      <c r="H416" s="10"/>
      <c r="I416" s="10"/>
      <c r="J416" s="10"/>
      <c r="K416" s="10"/>
      <c r="L416" s="10"/>
      <c r="M416" s="10"/>
      <c r="N416" s="10"/>
      <c r="O416" s="62"/>
      <c r="P416" s="10"/>
      <c r="Q416" s="13"/>
      <c r="U416" s="13"/>
      <c r="V416" s="13"/>
      <c r="W416" s="13"/>
      <c r="AB416" s="246"/>
      <c r="AC416" s="246"/>
      <c r="AD416" s="246"/>
      <c r="AE416" s="1237"/>
      <c r="AF416" s="1237"/>
      <c r="AG416" s="246"/>
      <c r="AH416" s="246"/>
      <c r="AI416" s="246"/>
      <c r="AJ416" s="246"/>
      <c r="AK416" s="246"/>
      <c r="AL416" s="246"/>
      <c r="AM416" s="246"/>
      <c r="AN416" s="1417"/>
      <c r="AO416" s="441"/>
      <c r="AP416" s="1377"/>
      <c r="AQ416" s="1377"/>
      <c r="AR416" s="1377"/>
      <c r="AS416" s="1377"/>
      <c r="AT416" s="1377"/>
      <c r="AU416" s="1377"/>
    </row>
    <row r="417" spans="1:47" s="238" customFormat="1">
      <c r="A417" s="57"/>
      <c r="B417" s="463"/>
      <c r="C417" s="10"/>
      <c r="D417" s="10"/>
      <c r="E417" s="10"/>
      <c r="F417" s="10"/>
      <c r="G417" s="10"/>
      <c r="H417" s="10"/>
      <c r="I417" s="10"/>
      <c r="J417" s="10"/>
      <c r="K417" s="10"/>
      <c r="L417" s="10"/>
      <c r="M417" s="10"/>
      <c r="N417" s="10"/>
      <c r="O417" s="62"/>
      <c r="P417" s="10"/>
      <c r="Q417" s="13"/>
      <c r="U417" s="13"/>
      <c r="V417" s="13"/>
      <c r="W417" s="13"/>
      <c r="AB417" s="246"/>
      <c r="AC417" s="246"/>
      <c r="AD417" s="246"/>
      <c r="AE417" s="1237"/>
      <c r="AF417" s="1237"/>
      <c r="AG417" s="246"/>
      <c r="AH417" s="246"/>
      <c r="AI417" s="246"/>
      <c r="AJ417" s="246"/>
      <c r="AK417" s="246"/>
      <c r="AL417" s="246"/>
      <c r="AM417" s="246"/>
      <c r="AN417" s="1417"/>
      <c r="AO417" s="441"/>
      <c r="AP417" s="1377"/>
      <c r="AQ417" s="1377"/>
      <c r="AR417" s="1377"/>
      <c r="AS417" s="1377"/>
      <c r="AT417" s="1377"/>
      <c r="AU417" s="1377"/>
    </row>
    <row r="418" spans="1:47" s="238" customFormat="1">
      <c r="A418" s="57"/>
      <c r="B418" s="463"/>
      <c r="C418" s="10"/>
      <c r="D418" s="10"/>
      <c r="E418" s="10"/>
      <c r="F418" s="10"/>
      <c r="G418" s="10"/>
      <c r="H418" s="10"/>
      <c r="I418" s="10"/>
      <c r="J418" s="10"/>
      <c r="K418" s="10"/>
      <c r="L418" s="10"/>
      <c r="M418" s="10"/>
      <c r="N418" s="10"/>
      <c r="O418" s="62"/>
      <c r="P418" s="10"/>
      <c r="Q418" s="13"/>
      <c r="U418" s="13"/>
      <c r="V418" s="13"/>
      <c r="W418" s="13"/>
      <c r="AB418" s="246"/>
      <c r="AC418" s="246"/>
      <c r="AD418" s="246"/>
      <c r="AE418" s="1237"/>
      <c r="AF418" s="1237"/>
      <c r="AG418" s="246"/>
      <c r="AH418" s="246"/>
      <c r="AI418" s="246"/>
      <c r="AJ418" s="246"/>
      <c r="AK418" s="246"/>
      <c r="AL418" s="246"/>
      <c r="AM418" s="246"/>
      <c r="AN418" s="1417"/>
      <c r="AO418" s="441"/>
      <c r="AP418" s="1377"/>
      <c r="AQ418" s="1377"/>
      <c r="AR418" s="1377"/>
      <c r="AS418" s="1377"/>
      <c r="AT418" s="1377"/>
      <c r="AU418" s="1377"/>
    </row>
    <row r="419" spans="1:47" s="238" customFormat="1">
      <c r="A419" s="57"/>
      <c r="B419" s="463"/>
      <c r="C419" s="10"/>
      <c r="D419" s="10"/>
      <c r="E419" s="10"/>
      <c r="F419" s="10"/>
      <c r="G419" s="10"/>
      <c r="H419" s="10"/>
      <c r="I419" s="10"/>
      <c r="J419" s="10"/>
      <c r="K419" s="10"/>
      <c r="L419" s="10"/>
      <c r="M419" s="10"/>
      <c r="N419" s="10"/>
      <c r="O419" s="62"/>
      <c r="P419" s="10"/>
      <c r="Q419" s="13"/>
      <c r="U419" s="13"/>
      <c r="V419" s="13"/>
      <c r="W419" s="13"/>
      <c r="AB419" s="246"/>
      <c r="AC419" s="246"/>
      <c r="AD419" s="246"/>
      <c r="AE419" s="1237"/>
      <c r="AF419" s="1237"/>
      <c r="AG419" s="246"/>
      <c r="AH419" s="246"/>
      <c r="AI419" s="246"/>
      <c r="AJ419" s="246"/>
      <c r="AK419" s="246"/>
      <c r="AL419" s="246"/>
      <c r="AM419" s="246"/>
      <c r="AN419" s="1417"/>
      <c r="AO419" s="441"/>
      <c r="AP419" s="1377"/>
      <c r="AQ419" s="1377"/>
      <c r="AR419" s="1377"/>
      <c r="AS419" s="1377"/>
      <c r="AT419" s="1377"/>
      <c r="AU419" s="1377"/>
    </row>
    <row r="420" spans="1:47" s="238" customFormat="1">
      <c r="A420" s="57"/>
      <c r="B420" s="463"/>
      <c r="C420" s="10"/>
      <c r="D420" s="10"/>
      <c r="E420" s="10"/>
      <c r="F420" s="10"/>
      <c r="G420" s="10"/>
      <c r="H420" s="10"/>
      <c r="I420" s="10"/>
      <c r="J420" s="10"/>
      <c r="K420" s="10"/>
      <c r="L420" s="10"/>
      <c r="M420" s="10"/>
      <c r="N420" s="10"/>
      <c r="O420" s="62"/>
      <c r="P420" s="10"/>
      <c r="Q420" s="13"/>
      <c r="U420" s="13"/>
      <c r="V420" s="13"/>
      <c r="W420" s="13"/>
      <c r="AB420" s="246"/>
      <c r="AC420" s="246"/>
      <c r="AD420" s="246"/>
      <c r="AE420" s="1237"/>
      <c r="AF420" s="1237"/>
      <c r="AG420" s="246"/>
      <c r="AH420" s="246"/>
      <c r="AI420" s="246"/>
      <c r="AJ420" s="246"/>
      <c r="AK420" s="246"/>
      <c r="AL420" s="246"/>
      <c r="AM420" s="246"/>
      <c r="AN420" s="1417"/>
      <c r="AO420" s="441"/>
      <c r="AP420" s="1377"/>
      <c r="AQ420" s="1377"/>
      <c r="AR420" s="1377"/>
      <c r="AS420" s="1377"/>
      <c r="AT420" s="1377"/>
      <c r="AU420" s="1377"/>
    </row>
    <row r="421" spans="1:47" s="238" customFormat="1">
      <c r="A421" s="57"/>
      <c r="B421" s="463"/>
      <c r="C421" s="10"/>
      <c r="D421" s="10"/>
      <c r="E421" s="10"/>
      <c r="F421" s="10"/>
      <c r="G421" s="10"/>
      <c r="H421" s="10"/>
      <c r="I421" s="10"/>
      <c r="J421" s="10"/>
      <c r="K421" s="10"/>
      <c r="L421" s="10"/>
      <c r="M421" s="10"/>
      <c r="N421" s="10"/>
      <c r="O421" s="62"/>
      <c r="P421" s="10"/>
      <c r="Q421" s="13"/>
      <c r="U421" s="13"/>
      <c r="V421" s="13"/>
      <c r="W421" s="13"/>
      <c r="AB421" s="246"/>
      <c r="AC421" s="246"/>
      <c r="AD421" s="246"/>
      <c r="AE421" s="1237"/>
      <c r="AF421" s="1237"/>
      <c r="AG421" s="246"/>
      <c r="AH421" s="246"/>
      <c r="AI421" s="246"/>
      <c r="AJ421" s="246"/>
      <c r="AK421" s="246"/>
      <c r="AL421" s="246"/>
      <c r="AM421" s="246"/>
      <c r="AN421" s="1417"/>
      <c r="AO421" s="441"/>
      <c r="AP421" s="1377"/>
      <c r="AQ421" s="1377"/>
      <c r="AR421" s="1377"/>
      <c r="AS421" s="1377"/>
      <c r="AT421" s="1377"/>
      <c r="AU421" s="1377"/>
    </row>
    <row r="422" spans="1:47" s="238" customFormat="1">
      <c r="A422" s="57"/>
      <c r="B422" s="463"/>
      <c r="C422" s="10"/>
      <c r="D422" s="10"/>
      <c r="E422" s="10"/>
      <c r="F422" s="10"/>
      <c r="G422" s="10"/>
      <c r="H422" s="10"/>
      <c r="I422" s="10"/>
      <c r="J422" s="10"/>
      <c r="K422" s="10"/>
      <c r="L422" s="10"/>
      <c r="M422" s="10"/>
      <c r="N422" s="10"/>
      <c r="O422" s="62"/>
      <c r="P422" s="10"/>
      <c r="Q422" s="13"/>
      <c r="U422" s="13"/>
      <c r="V422" s="13"/>
      <c r="W422" s="13"/>
      <c r="AB422" s="246"/>
      <c r="AC422" s="246"/>
      <c r="AD422" s="246"/>
      <c r="AE422" s="1237"/>
      <c r="AF422" s="1237"/>
      <c r="AG422" s="246"/>
      <c r="AH422" s="246"/>
      <c r="AI422" s="246"/>
      <c r="AJ422" s="246"/>
      <c r="AK422" s="246"/>
      <c r="AL422" s="246"/>
      <c r="AM422" s="246"/>
      <c r="AN422" s="1417"/>
      <c r="AO422" s="441"/>
      <c r="AP422" s="1377"/>
      <c r="AQ422" s="1377"/>
      <c r="AR422" s="1377"/>
      <c r="AS422" s="1377"/>
      <c r="AT422" s="1377"/>
      <c r="AU422" s="1377"/>
    </row>
    <row r="423" spans="1:47" s="238" customFormat="1">
      <c r="A423" s="57"/>
      <c r="B423" s="463"/>
      <c r="C423" s="10"/>
      <c r="D423" s="10"/>
      <c r="E423" s="10"/>
      <c r="F423" s="10"/>
      <c r="G423" s="10"/>
      <c r="H423" s="10"/>
      <c r="I423" s="10"/>
      <c r="J423" s="10"/>
      <c r="K423" s="10"/>
      <c r="L423" s="10"/>
      <c r="M423" s="10"/>
      <c r="N423" s="10"/>
      <c r="O423" s="62"/>
      <c r="P423" s="10"/>
      <c r="Q423" s="13"/>
      <c r="U423" s="13"/>
      <c r="V423" s="13"/>
      <c r="W423" s="13"/>
      <c r="AB423" s="246"/>
      <c r="AC423" s="246"/>
      <c r="AD423" s="246"/>
      <c r="AE423" s="1237"/>
      <c r="AF423" s="1237"/>
      <c r="AG423" s="246"/>
      <c r="AH423" s="246"/>
      <c r="AI423" s="246"/>
      <c r="AJ423" s="246"/>
      <c r="AK423" s="246"/>
      <c r="AL423" s="246"/>
      <c r="AM423" s="246"/>
      <c r="AN423" s="1417"/>
      <c r="AO423" s="441"/>
      <c r="AP423" s="1377"/>
      <c r="AQ423" s="1377"/>
      <c r="AR423" s="1377"/>
      <c r="AS423" s="1377"/>
      <c r="AT423" s="1377"/>
      <c r="AU423" s="1377"/>
    </row>
    <row r="424" spans="1:47" s="238" customFormat="1">
      <c r="A424" s="57"/>
      <c r="B424" s="463"/>
      <c r="C424" s="10"/>
      <c r="D424" s="10"/>
      <c r="E424" s="10"/>
      <c r="F424" s="10"/>
      <c r="G424" s="10"/>
      <c r="H424" s="10"/>
      <c r="I424" s="10"/>
      <c r="J424" s="10"/>
      <c r="K424" s="10"/>
      <c r="L424" s="10"/>
      <c r="M424" s="10"/>
      <c r="N424" s="10"/>
      <c r="O424" s="62"/>
      <c r="P424" s="10"/>
      <c r="Q424" s="13"/>
      <c r="U424" s="13"/>
      <c r="V424" s="13"/>
      <c r="W424" s="13"/>
      <c r="AB424" s="246"/>
      <c r="AC424" s="246"/>
      <c r="AD424" s="246"/>
      <c r="AE424" s="1237"/>
      <c r="AF424" s="1237"/>
      <c r="AG424" s="246"/>
      <c r="AH424" s="246"/>
      <c r="AI424" s="246"/>
      <c r="AJ424" s="246"/>
      <c r="AK424" s="246"/>
      <c r="AL424" s="246"/>
      <c r="AM424" s="246"/>
      <c r="AN424" s="1417"/>
      <c r="AO424" s="441"/>
      <c r="AP424" s="1377"/>
      <c r="AQ424" s="1377"/>
      <c r="AR424" s="1377"/>
      <c r="AS424" s="1377"/>
      <c r="AT424" s="1377"/>
      <c r="AU424" s="1377"/>
    </row>
    <row r="425" spans="1:47" s="238" customFormat="1">
      <c r="A425" s="57"/>
      <c r="B425" s="463"/>
      <c r="C425" s="10"/>
      <c r="D425" s="10"/>
      <c r="E425" s="10"/>
      <c r="F425" s="10"/>
      <c r="G425" s="10"/>
      <c r="H425" s="10"/>
      <c r="I425" s="10"/>
      <c r="J425" s="10"/>
      <c r="K425" s="10"/>
      <c r="L425" s="10"/>
      <c r="M425" s="10"/>
      <c r="N425" s="10"/>
      <c r="O425" s="62"/>
      <c r="P425" s="10"/>
      <c r="Q425" s="13"/>
      <c r="U425" s="13"/>
      <c r="V425" s="13"/>
      <c r="W425" s="13"/>
      <c r="AB425" s="246"/>
      <c r="AC425" s="246"/>
      <c r="AD425" s="246"/>
      <c r="AE425" s="1237"/>
      <c r="AF425" s="1237"/>
      <c r="AG425" s="246"/>
      <c r="AH425" s="246"/>
      <c r="AI425" s="246"/>
      <c r="AJ425" s="246"/>
      <c r="AK425" s="246"/>
      <c r="AL425" s="246"/>
      <c r="AM425" s="246"/>
      <c r="AN425" s="1417"/>
      <c r="AO425" s="441"/>
      <c r="AP425" s="1377"/>
      <c r="AQ425" s="1377"/>
      <c r="AR425" s="1377"/>
      <c r="AS425" s="1377"/>
      <c r="AT425" s="1377"/>
      <c r="AU425" s="1377"/>
    </row>
    <row r="426" spans="1:47" s="238" customFormat="1">
      <c r="A426" s="57"/>
      <c r="B426" s="463"/>
      <c r="C426" s="10"/>
      <c r="D426" s="10"/>
      <c r="E426" s="10"/>
      <c r="F426" s="10"/>
      <c r="G426" s="10"/>
      <c r="H426" s="10"/>
      <c r="I426" s="10"/>
      <c r="J426" s="10"/>
      <c r="K426" s="10"/>
      <c r="L426" s="10"/>
      <c r="M426" s="10"/>
      <c r="N426" s="10"/>
      <c r="O426" s="62"/>
      <c r="P426" s="10"/>
      <c r="Q426" s="13"/>
      <c r="U426" s="13"/>
      <c r="V426" s="13"/>
      <c r="W426" s="13"/>
      <c r="AB426" s="246"/>
      <c r="AC426" s="246"/>
      <c r="AD426" s="246"/>
      <c r="AE426" s="1237"/>
      <c r="AF426" s="1237"/>
      <c r="AG426" s="246"/>
      <c r="AH426" s="246"/>
      <c r="AI426" s="246"/>
      <c r="AJ426" s="246"/>
      <c r="AK426" s="246"/>
      <c r="AL426" s="246"/>
      <c r="AM426" s="246"/>
      <c r="AN426" s="1417"/>
      <c r="AO426" s="441"/>
      <c r="AP426" s="1377"/>
      <c r="AQ426" s="1377"/>
      <c r="AR426" s="1377"/>
      <c r="AS426" s="1377"/>
      <c r="AT426" s="1377"/>
      <c r="AU426" s="1377"/>
    </row>
    <row r="427" spans="1:47" s="238" customFormat="1">
      <c r="A427" s="57"/>
      <c r="B427" s="463"/>
      <c r="C427" s="10"/>
      <c r="D427" s="10"/>
      <c r="E427" s="10"/>
      <c r="F427" s="10"/>
      <c r="G427" s="10"/>
      <c r="H427" s="10"/>
      <c r="I427" s="10"/>
      <c r="J427" s="10"/>
      <c r="K427" s="10"/>
      <c r="L427" s="10"/>
      <c r="M427" s="10"/>
      <c r="N427" s="10"/>
      <c r="O427" s="62"/>
      <c r="P427" s="10"/>
      <c r="Q427" s="13"/>
      <c r="U427" s="13"/>
      <c r="V427" s="13"/>
      <c r="W427" s="13"/>
      <c r="AB427" s="246"/>
      <c r="AC427" s="246"/>
      <c r="AD427" s="246"/>
      <c r="AE427" s="1237"/>
      <c r="AF427" s="1237"/>
      <c r="AG427" s="246"/>
      <c r="AH427" s="246"/>
      <c r="AI427" s="246"/>
      <c r="AJ427" s="246"/>
      <c r="AK427" s="246"/>
      <c r="AL427" s="246"/>
      <c r="AM427" s="246"/>
      <c r="AN427" s="1417"/>
      <c r="AO427" s="441"/>
      <c r="AP427" s="1377"/>
      <c r="AQ427" s="1377"/>
      <c r="AR427" s="1377"/>
      <c r="AS427" s="1377"/>
      <c r="AT427" s="1377"/>
      <c r="AU427" s="1377"/>
    </row>
    <row r="428" spans="1:47" s="238" customFormat="1">
      <c r="A428" s="57"/>
      <c r="B428" s="463"/>
      <c r="C428" s="10"/>
      <c r="D428" s="10"/>
      <c r="E428" s="10"/>
      <c r="F428" s="10"/>
      <c r="G428" s="10"/>
      <c r="H428" s="10"/>
      <c r="I428" s="10"/>
      <c r="J428" s="10"/>
      <c r="K428" s="10"/>
      <c r="L428" s="10"/>
      <c r="M428" s="10"/>
      <c r="N428" s="10"/>
      <c r="O428" s="62"/>
      <c r="P428" s="10"/>
      <c r="Q428" s="13"/>
      <c r="U428" s="13"/>
      <c r="V428" s="13"/>
      <c r="W428" s="13"/>
      <c r="AB428" s="246"/>
      <c r="AC428" s="246"/>
      <c r="AD428" s="246"/>
      <c r="AE428" s="1237"/>
      <c r="AF428" s="1237"/>
      <c r="AG428" s="246"/>
      <c r="AH428" s="246"/>
      <c r="AI428" s="246"/>
      <c r="AJ428" s="246"/>
      <c r="AK428" s="246"/>
      <c r="AL428" s="246"/>
      <c r="AM428" s="246"/>
      <c r="AN428" s="1417"/>
      <c r="AO428" s="441"/>
      <c r="AP428" s="1377"/>
      <c r="AQ428" s="1377"/>
      <c r="AR428" s="1377"/>
      <c r="AS428" s="1377"/>
      <c r="AT428" s="1377"/>
      <c r="AU428" s="1377"/>
    </row>
    <row r="429" spans="1:47" s="238" customFormat="1">
      <c r="A429" s="57"/>
      <c r="B429" s="463"/>
      <c r="C429" s="10"/>
      <c r="D429" s="10"/>
      <c r="E429" s="10"/>
      <c r="F429" s="10"/>
      <c r="G429" s="10"/>
      <c r="H429" s="10"/>
      <c r="I429" s="10"/>
      <c r="J429" s="10"/>
      <c r="K429" s="10"/>
      <c r="L429" s="10"/>
      <c r="M429" s="10"/>
      <c r="N429" s="10"/>
      <c r="O429" s="62"/>
      <c r="P429" s="10"/>
      <c r="Q429" s="13"/>
      <c r="U429" s="13"/>
      <c r="V429" s="13"/>
      <c r="W429" s="13"/>
      <c r="AB429" s="246"/>
      <c r="AC429" s="246"/>
      <c r="AD429" s="246"/>
      <c r="AE429" s="1237"/>
      <c r="AF429" s="1237"/>
      <c r="AG429" s="246"/>
      <c r="AH429" s="246"/>
      <c r="AI429" s="246"/>
      <c r="AJ429" s="246"/>
      <c r="AK429" s="246"/>
      <c r="AL429" s="246"/>
      <c r="AM429" s="246"/>
      <c r="AN429" s="1417"/>
      <c r="AO429" s="441"/>
      <c r="AP429" s="1377"/>
      <c r="AQ429" s="1377"/>
      <c r="AR429" s="1377"/>
      <c r="AS429" s="1377"/>
      <c r="AT429" s="1377"/>
      <c r="AU429" s="1377"/>
    </row>
    <row r="430" spans="1:47" s="238" customFormat="1">
      <c r="A430" s="57"/>
      <c r="B430" s="463"/>
      <c r="C430" s="10"/>
      <c r="D430" s="10"/>
      <c r="E430" s="10"/>
      <c r="F430" s="10"/>
      <c r="G430" s="10"/>
      <c r="H430" s="10"/>
      <c r="I430" s="10"/>
      <c r="J430" s="10"/>
      <c r="K430" s="10"/>
      <c r="L430" s="10"/>
      <c r="M430" s="10"/>
      <c r="N430" s="10"/>
      <c r="O430" s="62"/>
      <c r="P430" s="10"/>
      <c r="Q430" s="13"/>
      <c r="U430" s="13"/>
      <c r="V430" s="13"/>
      <c r="W430" s="13"/>
      <c r="AB430" s="246"/>
      <c r="AC430" s="246"/>
      <c r="AD430" s="246"/>
      <c r="AE430" s="1237"/>
      <c r="AF430" s="1237"/>
      <c r="AG430" s="246"/>
      <c r="AH430" s="246"/>
      <c r="AI430" s="246"/>
      <c r="AJ430" s="246"/>
      <c r="AK430" s="246"/>
      <c r="AL430" s="246"/>
      <c r="AM430" s="246"/>
      <c r="AN430" s="1417"/>
      <c r="AO430" s="441"/>
      <c r="AP430" s="1377"/>
      <c r="AQ430" s="1377"/>
      <c r="AR430" s="1377"/>
      <c r="AS430" s="1377"/>
      <c r="AT430" s="1377"/>
      <c r="AU430" s="1377"/>
    </row>
    <row r="431" spans="1:47" s="238" customFormat="1">
      <c r="A431" s="57"/>
      <c r="B431" s="463"/>
      <c r="C431" s="10"/>
      <c r="D431" s="10"/>
      <c r="E431" s="10"/>
      <c r="F431" s="10"/>
      <c r="G431" s="10"/>
      <c r="H431" s="10"/>
      <c r="I431" s="10"/>
      <c r="J431" s="10"/>
      <c r="K431" s="10"/>
      <c r="L431" s="10"/>
      <c r="M431" s="10"/>
      <c r="N431" s="10"/>
      <c r="O431" s="62"/>
      <c r="P431" s="10"/>
      <c r="Q431" s="13"/>
      <c r="U431" s="13"/>
      <c r="V431" s="13"/>
      <c r="W431" s="13"/>
      <c r="AB431" s="246"/>
      <c r="AC431" s="246"/>
      <c r="AD431" s="246"/>
      <c r="AE431" s="1237"/>
      <c r="AF431" s="1237"/>
      <c r="AG431" s="246"/>
      <c r="AH431" s="246"/>
      <c r="AI431" s="246"/>
      <c r="AJ431" s="246"/>
      <c r="AK431" s="246"/>
      <c r="AL431" s="246"/>
      <c r="AM431" s="246"/>
      <c r="AN431" s="1417"/>
      <c r="AO431" s="441"/>
      <c r="AP431" s="1377"/>
      <c r="AQ431" s="1377"/>
      <c r="AR431" s="1377"/>
      <c r="AS431" s="1377"/>
      <c r="AT431" s="1377"/>
      <c r="AU431" s="1377"/>
    </row>
    <row r="432" spans="1:47" s="238" customFormat="1">
      <c r="A432" s="57"/>
      <c r="B432" s="463"/>
      <c r="C432" s="10"/>
      <c r="D432" s="10"/>
      <c r="E432" s="10"/>
      <c r="F432" s="10"/>
      <c r="G432" s="10"/>
      <c r="H432" s="10"/>
      <c r="I432" s="10"/>
      <c r="J432" s="10"/>
      <c r="K432" s="10"/>
      <c r="L432" s="10"/>
      <c r="M432" s="10"/>
      <c r="N432" s="10"/>
      <c r="O432" s="62"/>
      <c r="P432" s="10"/>
      <c r="Q432" s="13"/>
      <c r="U432" s="13"/>
      <c r="V432" s="13"/>
      <c r="W432" s="13"/>
      <c r="AB432" s="246"/>
      <c r="AC432" s="246"/>
      <c r="AD432" s="246"/>
      <c r="AE432" s="1237"/>
      <c r="AF432" s="1237"/>
      <c r="AG432" s="246"/>
      <c r="AH432" s="246"/>
      <c r="AI432" s="246"/>
      <c r="AJ432" s="246"/>
      <c r="AK432" s="246"/>
      <c r="AL432" s="246"/>
      <c r="AM432" s="246"/>
      <c r="AN432" s="1417"/>
      <c r="AO432" s="441"/>
      <c r="AP432" s="1377"/>
      <c r="AQ432" s="1377"/>
      <c r="AR432" s="1377"/>
      <c r="AS432" s="1377"/>
      <c r="AT432" s="1377"/>
      <c r="AU432" s="1377"/>
    </row>
    <row r="433" spans="1:47" s="238" customFormat="1">
      <c r="A433" s="57"/>
      <c r="B433" s="463"/>
      <c r="C433" s="10"/>
      <c r="D433" s="10"/>
      <c r="E433" s="10"/>
      <c r="F433" s="10"/>
      <c r="G433" s="10"/>
      <c r="H433" s="10"/>
      <c r="I433" s="10"/>
      <c r="J433" s="10"/>
      <c r="K433" s="10"/>
      <c r="L433" s="10"/>
      <c r="M433" s="10"/>
      <c r="N433" s="10"/>
      <c r="O433" s="62"/>
      <c r="P433" s="10"/>
      <c r="Q433" s="13"/>
      <c r="U433" s="13"/>
      <c r="V433" s="13"/>
      <c r="W433" s="13"/>
      <c r="AB433" s="246"/>
      <c r="AC433" s="246"/>
      <c r="AD433" s="246"/>
      <c r="AE433" s="1237"/>
      <c r="AF433" s="1237"/>
      <c r="AG433" s="246"/>
      <c r="AH433" s="246"/>
      <c r="AI433" s="246"/>
      <c r="AJ433" s="246"/>
      <c r="AK433" s="246"/>
      <c r="AL433" s="246"/>
      <c r="AM433" s="246"/>
      <c r="AN433" s="1417"/>
      <c r="AO433" s="441"/>
      <c r="AP433" s="1377"/>
      <c r="AQ433" s="1377"/>
      <c r="AR433" s="1377"/>
      <c r="AS433" s="1377"/>
      <c r="AT433" s="1377"/>
      <c r="AU433" s="1377"/>
    </row>
    <row r="434" spans="1:47" s="238" customFormat="1">
      <c r="A434" s="57"/>
      <c r="B434" s="463"/>
      <c r="C434" s="10"/>
      <c r="D434" s="10"/>
      <c r="E434" s="10"/>
      <c r="F434" s="10"/>
      <c r="G434" s="10"/>
      <c r="H434" s="10"/>
      <c r="I434" s="10"/>
      <c r="J434" s="10"/>
      <c r="K434" s="10"/>
      <c r="L434" s="10"/>
      <c r="M434" s="10"/>
      <c r="N434" s="10"/>
      <c r="O434" s="62"/>
      <c r="P434" s="10"/>
      <c r="Q434" s="13"/>
      <c r="U434" s="13"/>
      <c r="V434" s="13"/>
      <c r="W434" s="13"/>
      <c r="AB434" s="246"/>
      <c r="AC434" s="246"/>
      <c r="AD434" s="246"/>
      <c r="AE434" s="1237"/>
      <c r="AF434" s="1237"/>
      <c r="AG434" s="246"/>
      <c r="AH434" s="246"/>
      <c r="AI434" s="246"/>
      <c r="AJ434" s="246"/>
      <c r="AK434" s="246"/>
      <c r="AL434" s="246"/>
      <c r="AM434" s="246"/>
      <c r="AN434" s="1417"/>
      <c r="AO434" s="441"/>
      <c r="AP434" s="1377"/>
      <c r="AQ434" s="1377"/>
      <c r="AR434" s="1377"/>
      <c r="AS434" s="1377"/>
      <c r="AT434" s="1377"/>
      <c r="AU434" s="1377"/>
    </row>
    <row r="435" spans="1:47" s="238" customFormat="1">
      <c r="A435" s="57"/>
      <c r="B435" s="463"/>
      <c r="C435" s="10"/>
      <c r="D435" s="10"/>
      <c r="E435" s="10"/>
      <c r="F435" s="10"/>
      <c r="G435" s="10"/>
      <c r="H435" s="10"/>
      <c r="I435" s="10"/>
      <c r="J435" s="10"/>
      <c r="K435" s="10"/>
      <c r="L435" s="10"/>
      <c r="M435" s="10"/>
      <c r="N435" s="10"/>
      <c r="O435" s="62"/>
      <c r="P435" s="10"/>
      <c r="Q435" s="13"/>
      <c r="U435" s="13"/>
      <c r="V435" s="13"/>
      <c r="W435" s="13"/>
      <c r="AB435" s="246"/>
      <c r="AC435" s="246"/>
      <c r="AD435" s="246"/>
      <c r="AE435" s="1237"/>
      <c r="AF435" s="1237"/>
      <c r="AG435" s="246"/>
      <c r="AH435" s="246"/>
      <c r="AI435" s="246"/>
      <c r="AJ435" s="246"/>
      <c r="AK435" s="246"/>
      <c r="AL435" s="246"/>
      <c r="AM435" s="246"/>
      <c r="AN435" s="1417"/>
      <c r="AO435" s="441"/>
      <c r="AP435" s="1377"/>
      <c r="AQ435" s="1377"/>
      <c r="AR435" s="1377"/>
      <c r="AS435" s="1377"/>
      <c r="AT435" s="1377"/>
      <c r="AU435" s="1377"/>
    </row>
    <row r="436" spans="1:47" s="238" customFormat="1">
      <c r="A436" s="57"/>
      <c r="B436" s="463"/>
      <c r="C436" s="10"/>
      <c r="D436" s="10"/>
      <c r="E436" s="10"/>
      <c r="F436" s="10"/>
      <c r="G436" s="10"/>
      <c r="H436" s="10"/>
      <c r="I436" s="10"/>
      <c r="J436" s="10"/>
      <c r="K436" s="10"/>
      <c r="L436" s="10"/>
      <c r="M436" s="10"/>
      <c r="N436" s="10"/>
      <c r="O436" s="62"/>
      <c r="P436" s="10"/>
      <c r="Q436" s="13"/>
      <c r="U436" s="13"/>
      <c r="V436" s="13"/>
      <c r="W436" s="13"/>
      <c r="AB436" s="246"/>
      <c r="AC436" s="246"/>
      <c r="AD436" s="246"/>
      <c r="AE436" s="1237"/>
      <c r="AF436" s="1237"/>
      <c r="AG436" s="246"/>
      <c r="AH436" s="246"/>
      <c r="AI436" s="246"/>
      <c r="AJ436" s="246"/>
      <c r="AK436" s="246"/>
      <c r="AL436" s="246"/>
      <c r="AM436" s="246"/>
      <c r="AN436" s="1417"/>
      <c r="AO436" s="441"/>
      <c r="AP436" s="1377"/>
      <c r="AQ436" s="1377"/>
      <c r="AR436" s="1377"/>
      <c r="AS436" s="1377"/>
      <c r="AT436" s="1377"/>
      <c r="AU436" s="1377"/>
    </row>
    <row r="437" spans="1:47" s="238" customFormat="1">
      <c r="A437" s="57"/>
      <c r="B437" s="463"/>
      <c r="C437" s="10"/>
      <c r="D437" s="10"/>
      <c r="E437" s="10"/>
      <c r="F437" s="10"/>
      <c r="G437" s="10"/>
      <c r="H437" s="10"/>
      <c r="I437" s="10"/>
      <c r="J437" s="10"/>
      <c r="K437" s="10"/>
      <c r="L437" s="10"/>
      <c r="M437" s="10"/>
      <c r="N437" s="10"/>
      <c r="O437" s="62"/>
      <c r="P437" s="10"/>
      <c r="Q437" s="13"/>
      <c r="U437" s="13"/>
      <c r="V437" s="13"/>
      <c r="W437" s="13"/>
      <c r="AB437" s="246"/>
      <c r="AC437" s="246"/>
      <c r="AD437" s="246"/>
      <c r="AE437" s="1237"/>
      <c r="AF437" s="1237"/>
      <c r="AG437" s="246"/>
      <c r="AH437" s="246"/>
      <c r="AI437" s="246"/>
      <c r="AJ437" s="246"/>
      <c r="AK437" s="246"/>
      <c r="AL437" s="246"/>
      <c r="AM437" s="246"/>
      <c r="AN437" s="1417"/>
      <c r="AO437" s="441"/>
      <c r="AP437" s="1377"/>
      <c r="AQ437" s="1377"/>
      <c r="AR437" s="1377"/>
      <c r="AS437" s="1377"/>
      <c r="AT437" s="1377"/>
      <c r="AU437" s="1377"/>
    </row>
    <row r="438" spans="1:47" s="238" customFormat="1">
      <c r="A438" s="57"/>
      <c r="B438" s="463"/>
      <c r="C438" s="10"/>
      <c r="D438" s="10"/>
      <c r="E438" s="10"/>
      <c r="F438" s="10"/>
      <c r="G438" s="10"/>
      <c r="H438" s="10"/>
      <c r="I438" s="10"/>
      <c r="J438" s="10"/>
      <c r="K438" s="10"/>
      <c r="L438" s="10"/>
      <c r="M438" s="10"/>
      <c r="N438" s="10"/>
      <c r="O438" s="62"/>
      <c r="P438" s="10"/>
      <c r="Q438" s="13"/>
      <c r="U438" s="13"/>
      <c r="V438" s="13"/>
      <c r="W438" s="13"/>
      <c r="AB438" s="246"/>
      <c r="AC438" s="246"/>
      <c r="AD438" s="246"/>
      <c r="AE438" s="1237"/>
      <c r="AF438" s="1237"/>
      <c r="AG438" s="246"/>
      <c r="AH438" s="246"/>
      <c r="AI438" s="246"/>
      <c r="AJ438" s="246"/>
      <c r="AK438" s="246"/>
      <c r="AL438" s="246"/>
      <c r="AM438" s="246"/>
      <c r="AN438" s="1417"/>
      <c r="AO438" s="441"/>
      <c r="AP438" s="1377"/>
      <c r="AQ438" s="1377"/>
      <c r="AR438" s="1377"/>
      <c r="AS438" s="1377"/>
      <c r="AT438" s="1377"/>
      <c r="AU438" s="1377"/>
    </row>
    <row r="439" spans="1:47" s="238" customFormat="1">
      <c r="A439" s="57"/>
      <c r="B439" s="463"/>
      <c r="C439" s="10"/>
      <c r="D439" s="10"/>
      <c r="E439" s="10"/>
      <c r="F439" s="10"/>
      <c r="G439" s="10"/>
      <c r="H439" s="10"/>
      <c r="I439" s="10"/>
      <c r="J439" s="10"/>
      <c r="K439" s="10"/>
      <c r="L439" s="10"/>
      <c r="M439" s="10"/>
      <c r="N439" s="10"/>
      <c r="O439" s="62"/>
      <c r="P439" s="10"/>
      <c r="Q439" s="13"/>
      <c r="U439" s="13"/>
      <c r="V439" s="13"/>
      <c r="W439" s="13"/>
      <c r="AB439" s="246"/>
      <c r="AC439" s="246"/>
      <c r="AD439" s="246"/>
      <c r="AE439" s="1237"/>
      <c r="AF439" s="1237"/>
      <c r="AG439" s="246"/>
      <c r="AH439" s="246"/>
      <c r="AI439" s="246"/>
      <c r="AJ439" s="246"/>
      <c r="AK439" s="246"/>
      <c r="AL439" s="246"/>
      <c r="AM439" s="246"/>
      <c r="AN439" s="1417"/>
      <c r="AO439" s="441"/>
      <c r="AP439" s="1377"/>
      <c r="AQ439" s="1377"/>
      <c r="AR439" s="1377"/>
      <c r="AS439" s="1377"/>
      <c r="AT439" s="1377"/>
      <c r="AU439" s="1377"/>
    </row>
    <row r="440" spans="1:47" s="238" customFormat="1">
      <c r="A440" s="57"/>
      <c r="B440" s="463"/>
      <c r="C440" s="10"/>
      <c r="D440" s="10"/>
      <c r="E440" s="10"/>
      <c r="F440" s="10"/>
      <c r="G440" s="10"/>
      <c r="H440" s="10"/>
      <c r="I440" s="10"/>
      <c r="J440" s="10"/>
      <c r="K440" s="10"/>
      <c r="L440" s="10"/>
      <c r="M440" s="10"/>
      <c r="N440" s="10"/>
      <c r="O440" s="62"/>
      <c r="P440" s="10"/>
      <c r="Q440" s="13"/>
      <c r="U440" s="13"/>
      <c r="V440" s="13"/>
      <c r="W440" s="13"/>
      <c r="AB440" s="246"/>
      <c r="AC440" s="246"/>
      <c r="AD440" s="246"/>
      <c r="AE440" s="1237"/>
      <c r="AF440" s="1237"/>
      <c r="AG440" s="246"/>
      <c r="AH440" s="246"/>
      <c r="AI440" s="246"/>
      <c r="AJ440" s="246"/>
      <c r="AK440" s="246"/>
      <c r="AL440" s="246"/>
      <c r="AM440" s="246"/>
      <c r="AN440" s="1417"/>
      <c r="AO440" s="441"/>
      <c r="AP440" s="1377"/>
      <c r="AQ440" s="1377"/>
      <c r="AR440" s="1377"/>
      <c r="AS440" s="1377"/>
      <c r="AT440" s="1377"/>
      <c r="AU440" s="1377"/>
    </row>
    <row r="441" spans="1:47" s="238" customFormat="1">
      <c r="A441" s="57"/>
      <c r="B441" s="463"/>
      <c r="C441" s="10"/>
      <c r="D441" s="10"/>
      <c r="E441" s="10"/>
      <c r="F441" s="10"/>
      <c r="G441" s="10"/>
      <c r="H441" s="10"/>
      <c r="I441" s="10"/>
      <c r="J441" s="10"/>
      <c r="K441" s="10"/>
      <c r="L441" s="10"/>
      <c r="M441" s="10"/>
      <c r="N441" s="10"/>
      <c r="O441" s="62"/>
      <c r="P441" s="10"/>
      <c r="Q441" s="13"/>
      <c r="U441" s="13"/>
      <c r="V441" s="13"/>
      <c r="W441" s="13"/>
      <c r="AB441" s="246"/>
      <c r="AC441" s="246"/>
      <c r="AD441" s="246"/>
      <c r="AE441" s="1237"/>
      <c r="AF441" s="1237"/>
      <c r="AG441" s="246"/>
      <c r="AH441" s="246"/>
      <c r="AI441" s="246"/>
      <c r="AJ441" s="246"/>
      <c r="AK441" s="246"/>
      <c r="AL441" s="246"/>
      <c r="AM441" s="246"/>
      <c r="AN441" s="1417"/>
      <c r="AO441" s="441"/>
      <c r="AP441" s="1377"/>
      <c r="AQ441" s="1377"/>
      <c r="AR441" s="1377"/>
      <c r="AS441" s="1377"/>
      <c r="AT441" s="1377"/>
      <c r="AU441" s="1377"/>
    </row>
    <row r="442" spans="1:47" s="238" customFormat="1">
      <c r="A442" s="57"/>
      <c r="B442" s="463"/>
      <c r="C442" s="10"/>
      <c r="D442" s="10"/>
      <c r="E442" s="10"/>
      <c r="F442" s="10"/>
      <c r="G442" s="10"/>
      <c r="H442" s="10"/>
      <c r="I442" s="10"/>
      <c r="J442" s="10"/>
      <c r="K442" s="10"/>
      <c r="L442" s="10"/>
      <c r="M442" s="10"/>
      <c r="N442" s="10"/>
      <c r="O442" s="62"/>
      <c r="P442" s="10"/>
      <c r="Q442" s="13"/>
      <c r="U442" s="13"/>
      <c r="V442" s="13"/>
      <c r="W442" s="13"/>
      <c r="AB442" s="246"/>
      <c r="AC442" s="246"/>
      <c r="AD442" s="246"/>
      <c r="AE442" s="1237"/>
      <c r="AF442" s="1237"/>
      <c r="AG442" s="246"/>
      <c r="AH442" s="246"/>
      <c r="AI442" s="246"/>
      <c r="AJ442" s="246"/>
      <c r="AK442" s="246"/>
      <c r="AL442" s="246"/>
      <c r="AM442" s="246"/>
      <c r="AN442" s="1417"/>
      <c r="AO442" s="441"/>
      <c r="AP442" s="1377"/>
      <c r="AQ442" s="1377"/>
      <c r="AR442" s="1377"/>
      <c r="AS442" s="1377"/>
      <c r="AT442" s="1377"/>
      <c r="AU442" s="1377"/>
    </row>
    <row r="443" spans="1:47" s="238" customFormat="1">
      <c r="A443" s="57"/>
      <c r="B443" s="463"/>
      <c r="C443" s="10"/>
      <c r="D443" s="10"/>
      <c r="E443" s="10"/>
      <c r="F443" s="10"/>
      <c r="G443" s="10"/>
      <c r="H443" s="10"/>
      <c r="I443" s="10"/>
      <c r="J443" s="10"/>
      <c r="K443" s="10"/>
      <c r="L443" s="10"/>
      <c r="M443" s="10"/>
      <c r="N443" s="10"/>
      <c r="O443" s="62"/>
      <c r="P443" s="10"/>
      <c r="Q443" s="13"/>
      <c r="U443" s="13"/>
      <c r="V443" s="13"/>
      <c r="W443" s="13"/>
      <c r="AB443" s="246"/>
      <c r="AC443" s="246"/>
      <c r="AD443" s="246"/>
      <c r="AE443" s="1237"/>
      <c r="AF443" s="1237"/>
      <c r="AG443" s="246"/>
      <c r="AH443" s="246"/>
      <c r="AI443" s="246"/>
      <c r="AJ443" s="246"/>
      <c r="AK443" s="246"/>
      <c r="AL443" s="246"/>
      <c r="AM443" s="246"/>
      <c r="AN443" s="1417"/>
      <c r="AO443" s="441"/>
      <c r="AP443" s="1377"/>
      <c r="AQ443" s="1377"/>
      <c r="AR443" s="1377"/>
      <c r="AS443" s="1377"/>
      <c r="AT443" s="1377"/>
      <c r="AU443" s="1377"/>
    </row>
    <row r="444" spans="1:47" s="238" customFormat="1">
      <c r="A444" s="57"/>
      <c r="B444" s="463"/>
      <c r="C444" s="10"/>
      <c r="D444" s="10"/>
      <c r="E444" s="10"/>
      <c r="F444" s="10"/>
      <c r="G444" s="10"/>
      <c r="H444" s="10"/>
      <c r="I444" s="10"/>
      <c r="J444" s="10"/>
      <c r="K444" s="10"/>
      <c r="L444" s="10"/>
      <c r="M444" s="10"/>
      <c r="N444" s="10"/>
      <c r="O444" s="62"/>
      <c r="P444" s="10"/>
      <c r="Q444" s="13"/>
      <c r="U444" s="13"/>
      <c r="V444" s="13"/>
      <c r="W444" s="13"/>
      <c r="AB444" s="246"/>
      <c r="AC444" s="246"/>
      <c r="AD444" s="246"/>
      <c r="AE444" s="1237"/>
      <c r="AF444" s="1237"/>
      <c r="AG444" s="246"/>
      <c r="AH444" s="246"/>
      <c r="AI444" s="246"/>
      <c r="AJ444" s="246"/>
      <c r="AK444" s="246"/>
      <c r="AL444" s="246"/>
      <c r="AM444" s="246"/>
      <c r="AN444" s="1417"/>
      <c r="AO444" s="441"/>
      <c r="AP444" s="1377"/>
      <c r="AQ444" s="1377"/>
      <c r="AR444" s="1377"/>
      <c r="AS444" s="1377"/>
      <c r="AT444" s="1377"/>
      <c r="AU444" s="1377"/>
    </row>
    <row r="445" spans="1:47" s="238" customFormat="1">
      <c r="A445" s="57"/>
      <c r="B445" s="463"/>
      <c r="C445" s="10"/>
      <c r="D445" s="10"/>
      <c r="E445" s="10"/>
      <c r="F445" s="10"/>
      <c r="G445" s="10"/>
      <c r="H445" s="10"/>
      <c r="I445" s="10"/>
      <c r="J445" s="10"/>
      <c r="K445" s="10"/>
      <c r="L445" s="10"/>
      <c r="M445" s="10"/>
      <c r="N445" s="10"/>
      <c r="O445" s="62"/>
      <c r="P445" s="10"/>
      <c r="Q445" s="13"/>
      <c r="U445" s="13"/>
      <c r="V445" s="13"/>
      <c r="W445" s="13"/>
      <c r="AB445" s="246"/>
      <c r="AC445" s="246"/>
      <c r="AD445" s="246"/>
      <c r="AE445" s="1237"/>
      <c r="AF445" s="1237"/>
      <c r="AG445" s="246"/>
      <c r="AH445" s="246"/>
      <c r="AI445" s="246"/>
      <c r="AJ445" s="246"/>
      <c r="AK445" s="246"/>
      <c r="AL445" s="246"/>
      <c r="AM445" s="246"/>
      <c r="AN445" s="1417"/>
      <c r="AO445" s="441"/>
      <c r="AP445" s="1377"/>
      <c r="AQ445" s="1377"/>
      <c r="AR445" s="1377"/>
      <c r="AS445" s="1377"/>
      <c r="AT445" s="1377"/>
      <c r="AU445" s="1377"/>
    </row>
    <row r="446" spans="1:47" s="238" customFormat="1">
      <c r="A446" s="57"/>
      <c r="B446" s="463"/>
      <c r="C446" s="10"/>
      <c r="D446" s="10"/>
      <c r="E446" s="10"/>
      <c r="F446" s="10"/>
      <c r="G446" s="10"/>
      <c r="H446" s="10"/>
      <c r="I446" s="10"/>
      <c r="J446" s="10"/>
      <c r="K446" s="10"/>
      <c r="L446" s="10"/>
      <c r="M446" s="10"/>
      <c r="N446" s="10"/>
      <c r="O446" s="62"/>
      <c r="P446" s="10"/>
      <c r="Q446" s="13"/>
      <c r="U446" s="13"/>
      <c r="V446" s="13"/>
      <c r="W446" s="13"/>
      <c r="AB446" s="246"/>
      <c r="AC446" s="246"/>
      <c r="AD446" s="246"/>
      <c r="AE446" s="1237"/>
      <c r="AF446" s="1237"/>
      <c r="AG446" s="246"/>
      <c r="AH446" s="246"/>
      <c r="AI446" s="246"/>
      <c r="AJ446" s="246"/>
      <c r="AK446" s="246"/>
      <c r="AL446" s="246"/>
      <c r="AM446" s="246"/>
      <c r="AN446" s="1417"/>
      <c r="AO446" s="441"/>
      <c r="AP446" s="1377"/>
      <c r="AQ446" s="1377"/>
      <c r="AR446" s="1377"/>
      <c r="AS446" s="1377"/>
      <c r="AT446" s="1377"/>
      <c r="AU446" s="1377"/>
    </row>
    <row r="447" spans="1:47" s="238" customFormat="1">
      <c r="A447" s="57"/>
      <c r="B447" s="463"/>
      <c r="C447" s="10"/>
      <c r="D447" s="10"/>
      <c r="E447" s="10"/>
      <c r="F447" s="10"/>
      <c r="G447" s="10"/>
      <c r="H447" s="10"/>
      <c r="I447" s="10"/>
      <c r="J447" s="10"/>
      <c r="K447" s="10"/>
      <c r="L447" s="10"/>
      <c r="M447" s="10"/>
      <c r="N447" s="10"/>
      <c r="O447" s="62"/>
      <c r="P447" s="10"/>
      <c r="Q447" s="13"/>
      <c r="U447" s="13"/>
      <c r="V447" s="13"/>
      <c r="W447" s="13"/>
      <c r="AB447" s="246"/>
      <c r="AC447" s="246"/>
      <c r="AD447" s="246"/>
      <c r="AE447" s="1237"/>
      <c r="AF447" s="1237"/>
      <c r="AG447" s="246"/>
      <c r="AH447" s="246"/>
      <c r="AI447" s="246"/>
      <c r="AJ447" s="246"/>
      <c r="AK447" s="246"/>
      <c r="AL447" s="246"/>
      <c r="AM447" s="246"/>
      <c r="AN447" s="1417"/>
      <c r="AO447" s="441"/>
      <c r="AP447" s="1377"/>
      <c r="AQ447" s="1377"/>
      <c r="AR447" s="1377"/>
      <c r="AS447" s="1377"/>
      <c r="AT447" s="1377"/>
      <c r="AU447" s="1377"/>
    </row>
    <row r="448" spans="1:47" s="238" customFormat="1">
      <c r="A448" s="57"/>
      <c r="B448" s="463"/>
      <c r="C448" s="10"/>
      <c r="D448" s="10"/>
      <c r="E448" s="10"/>
      <c r="F448" s="10"/>
      <c r="G448" s="10"/>
      <c r="H448" s="10"/>
      <c r="I448" s="10"/>
      <c r="J448" s="10"/>
      <c r="K448" s="10"/>
      <c r="L448" s="10"/>
      <c r="M448" s="10"/>
      <c r="N448" s="10"/>
      <c r="O448" s="62"/>
      <c r="P448" s="10"/>
      <c r="Q448" s="13"/>
      <c r="U448" s="13"/>
      <c r="V448" s="13"/>
      <c r="W448" s="13"/>
      <c r="AB448" s="246"/>
      <c r="AC448" s="246"/>
      <c r="AD448" s="246"/>
      <c r="AE448" s="1237"/>
      <c r="AF448" s="1237"/>
      <c r="AG448" s="246"/>
      <c r="AH448" s="246"/>
      <c r="AI448" s="246"/>
      <c r="AJ448" s="246"/>
      <c r="AK448" s="246"/>
      <c r="AL448" s="246"/>
      <c r="AM448" s="246"/>
      <c r="AN448" s="1417"/>
      <c r="AO448" s="441"/>
      <c r="AP448" s="1377"/>
      <c r="AQ448" s="1377"/>
      <c r="AR448" s="1377"/>
      <c r="AS448" s="1377"/>
      <c r="AT448" s="1377"/>
      <c r="AU448" s="1377"/>
    </row>
    <row r="449" spans="1:47" s="238" customFormat="1">
      <c r="A449" s="57"/>
      <c r="B449" s="463"/>
      <c r="C449" s="10"/>
      <c r="D449" s="10"/>
      <c r="E449" s="10"/>
      <c r="F449" s="10"/>
      <c r="G449" s="10"/>
      <c r="H449" s="10"/>
      <c r="I449" s="10"/>
      <c r="J449" s="10"/>
      <c r="K449" s="10"/>
      <c r="L449" s="10"/>
      <c r="M449" s="10"/>
      <c r="N449" s="10"/>
      <c r="O449" s="62"/>
      <c r="P449" s="10"/>
      <c r="Q449" s="13"/>
      <c r="U449" s="13"/>
      <c r="V449" s="13"/>
      <c r="W449" s="13"/>
      <c r="AB449" s="246"/>
      <c r="AC449" s="246"/>
      <c r="AD449" s="246"/>
      <c r="AE449" s="1237"/>
      <c r="AF449" s="1237"/>
      <c r="AG449" s="246"/>
      <c r="AH449" s="246"/>
      <c r="AI449" s="246"/>
      <c r="AJ449" s="246"/>
      <c r="AK449" s="246"/>
      <c r="AL449" s="246"/>
      <c r="AM449" s="246"/>
      <c r="AN449" s="1417"/>
      <c r="AO449" s="441"/>
      <c r="AP449" s="1377"/>
      <c r="AQ449" s="1377"/>
      <c r="AR449" s="1377"/>
      <c r="AS449" s="1377"/>
      <c r="AT449" s="1377"/>
      <c r="AU449" s="1377"/>
    </row>
    <row r="450" spans="1:47" s="238" customFormat="1">
      <c r="A450" s="57"/>
      <c r="B450" s="463"/>
      <c r="C450" s="10"/>
      <c r="D450" s="10"/>
      <c r="E450" s="10"/>
      <c r="F450" s="10"/>
      <c r="G450" s="10"/>
      <c r="H450" s="10"/>
      <c r="I450" s="10"/>
      <c r="J450" s="10"/>
      <c r="K450" s="10"/>
      <c r="L450" s="10"/>
      <c r="M450" s="10"/>
      <c r="N450" s="10"/>
      <c r="O450" s="62"/>
      <c r="P450" s="10"/>
      <c r="Q450" s="13"/>
      <c r="U450" s="13"/>
      <c r="V450" s="13"/>
      <c r="W450" s="13"/>
      <c r="AB450" s="246"/>
      <c r="AC450" s="246"/>
      <c r="AD450" s="246"/>
      <c r="AE450" s="1237"/>
      <c r="AF450" s="1237"/>
      <c r="AG450" s="246"/>
      <c r="AH450" s="246"/>
      <c r="AI450" s="246"/>
      <c r="AJ450" s="246"/>
      <c r="AK450" s="246"/>
      <c r="AL450" s="246"/>
      <c r="AM450" s="246"/>
      <c r="AN450" s="1417"/>
      <c r="AO450" s="441"/>
      <c r="AP450" s="1377"/>
      <c r="AQ450" s="1377"/>
      <c r="AR450" s="1377"/>
      <c r="AS450" s="1377"/>
      <c r="AT450" s="1377"/>
      <c r="AU450" s="1377"/>
    </row>
    <row r="451" spans="1:47" s="238" customFormat="1">
      <c r="A451" s="57"/>
      <c r="B451" s="463"/>
      <c r="C451" s="10"/>
      <c r="D451" s="10"/>
      <c r="E451" s="10"/>
      <c r="F451" s="10"/>
      <c r="G451" s="10"/>
      <c r="H451" s="10"/>
      <c r="I451" s="10"/>
      <c r="J451" s="10"/>
      <c r="K451" s="10"/>
      <c r="L451" s="10"/>
      <c r="M451" s="10"/>
      <c r="N451" s="10"/>
      <c r="O451" s="62"/>
      <c r="P451" s="10"/>
      <c r="Q451" s="13"/>
      <c r="U451" s="13"/>
      <c r="V451" s="13"/>
      <c r="W451" s="13"/>
      <c r="AB451" s="246"/>
      <c r="AC451" s="246"/>
      <c r="AD451" s="246"/>
      <c r="AE451" s="1237"/>
      <c r="AF451" s="1237"/>
      <c r="AG451" s="246"/>
      <c r="AH451" s="246"/>
      <c r="AI451" s="246"/>
      <c r="AJ451" s="246"/>
      <c r="AK451" s="246"/>
      <c r="AL451" s="246"/>
      <c r="AM451" s="246"/>
      <c r="AN451" s="1417"/>
      <c r="AO451" s="441"/>
      <c r="AP451" s="1377"/>
      <c r="AQ451" s="1377"/>
      <c r="AR451" s="1377"/>
      <c r="AS451" s="1377"/>
      <c r="AT451" s="1377"/>
      <c r="AU451" s="1377"/>
    </row>
    <row r="452" spans="1:47" s="238" customFormat="1">
      <c r="A452" s="57"/>
      <c r="B452" s="463"/>
      <c r="C452" s="10"/>
      <c r="D452" s="10"/>
      <c r="E452" s="10"/>
      <c r="F452" s="10"/>
      <c r="G452" s="10"/>
      <c r="H452" s="10"/>
      <c r="I452" s="10"/>
      <c r="J452" s="10"/>
      <c r="K452" s="10"/>
      <c r="L452" s="10"/>
      <c r="M452" s="10"/>
      <c r="N452" s="10"/>
      <c r="O452" s="62"/>
      <c r="P452" s="10"/>
      <c r="Q452" s="13"/>
      <c r="U452" s="13"/>
      <c r="V452" s="13"/>
      <c r="W452" s="13"/>
      <c r="AB452" s="246"/>
      <c r="AC452" s="246"/>
      <c r="AD452" s="246"/>
      <c r="AE452" s="1237"/>
      <c r="AF452" s="1237"/>
      <c r="AG452" s="246"/>
      <c r="AH452" s="246"/>
      <c r="AI452" s="246"/>
      <c r="AJ452" s="246"/>
      <c r="AK452" s="246"/>
      <c r="AL452" s="246"/>
      <c r="AM452" s="246"/>
      <c r="AN452" s="1417"/>
      <c r="AO452" s="441"/>
      <c r="AP452" s="1377"/>
      <c r="AQ452" s="1377"/>
      <c r="AR452" s="1377"/>
      <c r="AS452" s="1377"/>
      <c r="AT452" s="1377"/>
      <c r="AU452" s="1377"/>
    </row>
    <row r="453" spans="1:47" s="238" customFormat="1">
      <c r="A453" s="57"/>
      <c r="B453" s="463"/>
      <c r="C453" s="10"/>
      <c r="D453" s="10"/>
      <c r="E453" s="10"/>
      <c r="F453" s="10"/>
      <c r="G453" s="10"/>
      <c r="H453" s="10"/>
      <c r="I453" s="10"/>
      <c r="J453" s="10"/>
      <c r="K453" s="10"/>
      <c r="L453" s="10"/>
      <c r="M453" s="10"/>
      <c r="N453" s="10"/>
      <c r="O453" s="62"/>
      <c r="P453" s="10"/>
      <c r="Q453" s="13"/>
      <c r="U453" s="13"/>
      <c r="V453" s="13"/>
      <c r="W453" s="13"/>
      <c r="AB453" s="246"/>
      <c r="AC453" s="246"/>
      <c r="AD453" s="246"/>
      <c r="AE453" s="1237"/>
      <c r="AF453" s="1237"/>
      <c r="AG453" s="246"/>
      <c r="AH453" s="246"/>
      <c r="AI453" s="246"/>
      <c r="AJ453" s="246"/>
      <c r="AK453" s="246"/>
      <c r="AL453" s="246"/>
      <c r="AM453" s="246"/>
      <c r="AN453" s="1417"/>
      <c r="AO453" s="441"/>
      <c r="AP453" s="1377"/>
      <c r="AQ453" s="1377"/>
      <c r="AR453" s="1377"/>
      <c r="AS453" s="1377"/>
      <c r="AT453" s="1377"/>
      <c r="AU453" s="1377"/>
    </row>
    <row r="454" spans="1:47" s="238" customFormat="1">
      <c r="A454" s="57"/>
      <c r="B454" s="463"/>
      <c r="C454" s="10"/>
      <c r="D454" s="10"/>
      <c r="E454" s="10"/>
      <c r="F454" s="10"/>
      <c r="G454" s="10"/>
      <c r="H454" s="10"/>
      <c r="I454" s="10"/>
      <c r="J454" s="10"/>
      <c r="K454" s="10"/>
      <c r="L454" s="10"/>
      <c r="M454" s="10"/>
      <c r="N454" s="10"/>
      <c r="O454" s="62"/>
      <c r="P454" s="10"/>
      <c r="Q454" s="13"/>
      <c r="U454" s="13"/>
      <c r="V454" s="13"/>
      <c r="W454" s="13"/>
      <c r="AB454" s="246"/>
      <c r="AC454" s="246"/>
      <c r="AD454" s="246"/>
      <c r="AE454" s="1237"/>
      <c r="AF454" s="1237"/>
      <c r="AG454" s="246"/>
      <c r="AH454" s="246"/>
      <c r="AI454" s="246"/>
      <c r="AJ454" s="246"/>
      <c r="AK454" s="246"/>
      <c r="AL454" s="246"/>
      <c r="AM454" s="246"/>
      <c r="AN454" s="1417"/>
      <c r="AO454" s="441"/>
      <c r="AP454" s="1377"/>
      <c r="AQ454" s="1377"/>
      <c r="AR454" s="1377"/>
      <c r="AS454" s="1377"/>
      <c r="AT454" s="1377"/>
      <c r="AU454" s="1377"/>
    </row>
    <row r="455" spans="1:47" s="238" customFormat="1">
      <c r="A455" s="57"/>
      <c r="B455" s="463"/>
      <c r="C455" s="10"/>
      <c r="D455" s="10"/>
      <c r="E455" s="10"/>
      <c r="F455" s="10"/>
      <c r="G455" s="10"/>
      <c r="H455" s="10"/>
      <c r="I455" s="10"/>
      <c r="J455" s="10"/>
      <c r="K455" s="10"/>
      <c r="L455" s="10"/>
      <c r="M455" s="10"/>
      <c r="N455" s="10"/>
      <c r="O455" s="62"/>
      <c r="P455" s="10"/>
      <c r="Q455" s="13"/>
      <c r="U455" s="13"/>
      <c r="V455" s="13"/>
      <c r="W455" s="13"/>
      <c r="AB455" s="246"/>
      <c r="AC455" s="246"/>
      <c r="AD455" s="246"/>
      <c r="AE455" s="1237"/>
      <c r="AF455" s="1237"/>
      <c r="AG455" s="246"/>
      <c r="AH455" s="246"/>
      <c r="AI455" s="246"/>
      <c r="AJ455" s="246"/>
      <c r="AK455" s="246"/>
      <c r="AL455" s="246"/>
      <c r="AM455" s="246"/>
      <c r="AN455" s="1417"/>
      <c r="AO455" s="441"/>
      <c r="AP455" s="1377"/>
      <c r="AQ455" s="1377"/>
      <c r="AR455" s="1377"/>
      <c r="AS455" s="1377"/>
      <c r="AT455" s="1377"/>
      <c r="AU455" s="1377"/>
    </row>
    <row r="456" spans="1:47" s="238" customFormat="1">
      <c r="A456" s="57"/>
      <c r="B456" s="463"/>
      <c r="C456" s="10"/>
      <c r="D456" s="10"/>
      <c r="E456" s="10"/>
      <c r="F456" s="10"/>
      <c r="G456" s="10"/>
      <c r="H456" s="10"/>
      <c r="I456" s="10"/>
      <c r="J456" s="10"/>
      <c r="K456" s="10"/>
      <c r="L456" s="10"/>
      <c r="M456" s="10"/>
      <c r="N456" s="10"/>
      <c r="O456" s="62"/>
      <c r="P456" s="10"/>
      <c r="Q456" s="13"/>
      <c r="U456" s="13"/>
      <c r="V456" s="13"/>
      <c r="W456" s="13"/>
      <c r="AB456" s="246"/>
      <c r="AC456" s="246"/>
      <c r="AD456" s="246"/>
      <c r="AE456" s="1237"/>
      <c r="AF456" s="1237"/>
      <c r="AG456" s="246"/>
      <c r="AH456" s="246"/>
      <c r="AI456" s="246"/>
      <c r="AJ456" s="246"/>
      <c r="AK456" s="246"/>
      <c r="AL456" s="246"/>
      <c r="AM456" s="246"/>
      <c r="AN456" s="1417"/>
      <c r="AO456" s="441"/>
      <c r="AP456" s="1377"/>
      <c r="AQ456" s="1377"/>
      <c r="AR456" s="1377"/>
      <c r="AS456" s="1377"/>
      <c r="AT456" s="1377"/>
      <c r="AU456" s="1377"/>
    </row>
    <row r="457" spans="1:47" s="238" customFormat="1">
      <c r="A457" s="57"/>
      <c r="B457" s="463"/>
      <c r="C457" s="10"/>
      <c r="D457" s="10"/>
      <c r="E457" s="10"/>
      <c r="F457" s="10"/>
      <c r="G457" s="10"/>
      <c r="H457" s="10"/>
      <c r="I457" s="10"/>
      <c r="J457" s="10"/>
      <c r="K457" s="10"/>
      <c r="L457" s="10"/>
      <c r="M457" s="10"/>
      <c r="N457" s="10"/>
      <c r="O457" s="62"/>
      <c r="P457" s="10"/>
      <c r="Q457" s="13"/>
      <c r="U457" s="13"/>
      <c r="V457" s="13"/>
      <c r="W457" s="13"/>
      <c r="AB457" s="246"/>
      <c r="AC457" s="246"/>
      <c r="AD457" s="246"/>
      <c r="AE457" s="1237"/>
      <c r="AF457" s="1237"/>
      <c r="AG457" s="246"/>
      <c r="AH457" s="246"/>
      <c r="AI457" s="246"/>
      <c r="AJ457" s="246"/>
      <c r="AK457" s="246"/>
      <c r="AL457" s="246"/>
      <c r="AM457" s="246"/>
      <c r="AN457" s="1417"/>
      <c r="AO457" s="441"/>
      <c r="AP457" s="1377"/>
      <c r="AQ457" s="1377"/>
      <c r="AR457" s="1377"/>
      <c r="AS457" s="1377"/>
      <c r="AT457" s="1377"/>
      <c r="AU457" s="1377"/>
    </row>
    <row r="458" spans="1:47" s="238" customFormat="1">
      <c r="A458" s="57"/>
      <c r="B458" s="463"/>
      <c r="C458" s="10"/>
      <c r="D458" s="10"/>
      <c r="E458" s="10"/>
      <c r="F458" s="10"/>
      <c r="G458" s="10"/>
      <c r="H458" s="10"/>
      <c r="I458" s="10"/>
      <c r="J458" s="10"/>
      <c r="K458" s="10"/>
      <c r="L458" s="10"/>
      <c r="M458" s="10"/>
      <c r="N458" s="10"/>
      <c r="O458" s="62"/>
      <c r="P458" s="10"/>
      <c r="Q458" s="13"/>
      <c r="U458" s="13"/>
      <c r="V458" s="13"/>
      <c r="W458" s="13"/>
      <c r="AB458" s="246"/>
      <c r="AC458" s="246"/>
      <c r="AD458" s="246"/>
      <c r="AE458" s="1237"/>
      <c r="AF458" s="1237"/>
      <c r="AG458" s="246"/>
      <c r="AH458" s="246"/>
      <c r="AI458" s="246"/>
      <c r="AJ458" s="246"/>
      <c r="AK458" s="246"/>
      <c r="AL458" s="246"/>
      <c r="AM458" s="246"/>
      <c r="AN458" s="1417"/>
      <c r="AO458" s="441"/>
      <c r="AP458" s="1377"/>
      <c r="AQ458" s="1377"/>
      <c r="AR458" s="1377"/>
      <c r="AS458" s="1377"/>
      <c r="AT458" s="1377"/>
      <c r="AU458" s="1377"/>
    </row>
    <row r="459" spans="1:47" s="238" customFormat="1">
      <c r="A459" s="57"/>
      <c r="B459" s="463"/>
      <c r="C459" s="10"/>
      <c r="D459" s="10"/>
      <c r="E459" s="10"/>
      <c r="F459" s="10"/>
      <c r="G459" s="10"/>
      <c r="H459" s="10"/>
      <c r="I459" s="10"/>
      <c r="J459" s="10"/>
      <c r="K459" s="10"/>
      <c r="L459" s="10"/>
      <c r="M459" s="10"/>
      <c r="N459" s="10"/>
      <c r="O459" s="62"/>
      <c r="P459" s="10"/>
      <c r="Q459" s="13"/>
      <c r="U459" s="13"/>
      <c r="V459" s="13"/>
      <c r="W459" s="13"/>
      <c r="AB459" s="246"/>
      <c r="AC459" s="246"/>
      <c r="AD459" s="246"/>
      <c r="AE459" s="1237"/>
      <c r="AF459" s="1237"/>
      <c r="AG459" s="246"/>
      <c r="AH459" s="246"/>
      <c r="AI459" s="246"/>
      <c r="AJ459" s="246"/>
      <c r="AK459" s="246"/>
      <c r="AL459" s="246"/>
      <c r="AM459" s="246"/>
      <c r="AN459" s="1417"/>
      <c r="AO459" s="441"/>
      <c r="AP459" s="1377"/>
      <c r="AQ459" s="1377"/>
      <c r="AR459" s="1377"/>
      <c r="AS459" s="1377"/>
      <c r="AT459" s="1377"/>
      <c r="AU459" s="1377"/>
    </row>
    <row r="460" spans="1:47" s="238" customFormat="1">
      <c r="A460" s="57"/>
      <c r="B460" s="463"/>
      <c r="C460" s="10"/>
      <c r="D460" s="10"/>
      <c r="E460" s="10"/>
      <c r="F460" s="10"/>
      <c r="G460" s="10"/>
      <c r="H460" s="10"/>
      <c r="I460" s="10"/>
      <c r="J460" s="10"/>
      <c r="K460" s="10"/>
      <c r="L460" s="10"/>
      <c r="M460" s="10"/>
      <c r="N460" s="10"/>
      <c r="O460" s="62"/>
      <c r="P460" s="10"/>
      <c r="Q460" s="13"/>
      <c r="U460" s="13"/>
      <c r="V460" s="13"/>
      <c r="W460" s="13"/>
      <c r="AB460" s="246"/>
      <c r="AC460" s="246"/>
      <c r="AD460" s="246"/>
      <c r="AE460" s="1237"/>
      <c r="AF460" s="1237"/>
      <c r="AG460" s="246"/>
      <c r="AH460" s="246"/>
      <c r="AI460" s="246"/>
      <c r="AJ460" s="246"/>
      <c r="AK460" s="246"/>
      <c r="AL460" s="246"/>
      <c r="AM460" s="246"/>
      <c r="AN460" s="1417"/>
      <c r="AO460" s="441"/>
      <c r="AP460" s="1377"/>
      <c r="AQ460" s="1377"/>
      <c r="AR460" s="1377"/>
      <c r="AS460" s="1377"/>
      <c r="AT460" s="1377"/>
      <c r="AU460" s="1377"/>
    </row>
    <row r="461" spans="1:47" s="238" customFormat="1">
      <c r="A461" s="57"/>
      <c r="B461" s="463"/>
      <c r="C461" s="10"/>
      <c r="D461" s="10"/>
      <c r="E461" s="10"/>
      <c r="F461" s="10"/>
      <c r="G461" s="10"/>
      <c r="H461" s="10"/>
      <c r="I461" s="10"/>
      <c r="J461" s="10"/>
      <c r="K461" s="10"/>
      <c r="L461" s="10"/>
      <c r="M461" s="10"/>
      <c r="N461" s="10"/>
      <c r="O461" s="62"/>
      <c r="P461" s="10"/>
      <c r="Q461" s="13"/>
      <c r="U461" s="13"/>
      <c r="V461" s="13"/>
      <c r="W461" s="13"/>
      <c r="AB461" s="246"/>
      <c r="AC461" s="246"/>
      <c r="AD461" s="246"/>
      <c r="AE461" s="1237"/>
      <c r="AF461" s="1237"/>
      <c r="AG461" s="246"/>
      <c r="AH461" s="246"/>
      <c r="AI461" s="246"/>
      <c r="AJ461" s="246"/>
      <c r="AK461" s="246"/>
      <c r="AL461" s="246"/>
      <c r="AM461" s="246"/>
      <c r="AN461" s="1417"/>
      <c r="AO461" s="441"/>
      <c r="AP461" s="1377"/>
      <c r="AQ461" s="1377"/>
      <c r="AR461" s="1377"/>
      <c r="AS461" s="1377"/>
      <c r="AT461" s="1377"/>
      <c r="AU461" s="1377"/>
    </row>
    <row r="462" spans="1:47" s="238" customFormat="1">
      <c r="A462" s="57"/>
      <c r="B462" s="463"/>
      <c r="C462" s="10"/>
      <c r="D462" s="10"/>
      <c r="E462" s="10"/>
      <c r="F462" s="10"/>
      <c r="G462" s="10"/>
      <c r="H462" s="10"/>
      <c r="I462" s="10"/>
      <c r="J462" s="10"/>
      <c r="K462" s="10"/>
      <c r="L462" s="10"/>
      <c r="M462" s="10"/>
      <c r="N462" s="10"/>
      <c r="O462" s="62"/>
      <c r="P462" s="10"/>
      <c r="Q462" s="13"/>
      <c r="U462" s="13"/>
      <c r="V462" s="13"/>
      <c r="W462" s="13"/>
      <c r="AB462" s="246"/>
      <c r="AC462" s="246"/>
      <c r="AD462" s="246"/>
      <c r="AE462" s="1237"/>
      <c r="AF462" s="1237"/>
      <c r="AG462" s="246"/>
      <c r="AH462" s="246"/>
      <c r="AI462" s="246"/>
      <c r="AJ462" s="246"/>
      <c r="AK462" s="246"/>
      <c r="AL462" s="246"/>
      <c r="AM462" s="246"/>
      <c r="AN462" s="1417"/>
      <c r="AO462" s="441"/>
      <c r="AP462" s="1377"/>
      <c r="AQ462" s="1377"/>
      <c r="AR462" s="1377"/>
      <c r="AS462" s="1377"/>
      <c r="AT462" s="1377"/>
      <c r="AU462" s="1377"/>
    </row>
    <row r="463" spans="1:47" s="238" customFormat="1">
      <c r="A463" s="57"/>
      <c r="B463" s="463"/>
      <c r="C463" s="10"/>
      <c r="D463" s="10"/>
      <c r="E463" s="10"/>
      <c r="F463" s="10"/>
      <c r="G463" s="10"/>
      <c r="H463" s="10"/>
      <c r="I463" s="10"/>
      <c r="J463" s="10"/>
      <c r="K463" s="10"/>
      <c r="L463" s="10"/>
      <c r="M463" s="10"/>
      <c r="N463" s="10"/>
      <c r="O463" s="62"/>
      <c r="P463" s="10"/>
      <c r="Q463" s="13"/>
      <c r="U463" s="13"/>
      <c r="V463" s="13"/>
      <c r="W463" s="13"/>
      <c r="AB463" s="246"/>
      <c r="AC463" s="246"/>
      <c r="AD463" s="246"/>
      <c r="AE463" s="1237"/>
      <c r="AF463" s="1237"/>
      <c r="AG463" s="246"/>
      <c r="AH463" s="246"/>
      <c r="AI463" s="246"/>
      <c r="AJ463" s="246"/>
      <c r="AK463" s="246"/>
      <c r="AL463" s="246"/>
      <c r="AM463" s="246"/>
      <c r="AN463" s="1417"/>
      <c r="AO463" s="441"/>
      <c r="AP463" s="1377"/>
      <c r="AQ463" s="1377"/>
      <c r="AR463" s="1377"/>
      <c r="AS463" s="1377"/>
      <c r="AT463" s="1377"/>
      <c r="AU463" s="1377"/>
    </row>
    <row r="464" spans="1:47" s="238" customFormat="1">
      <c r="A464" s="57"/>
      <c r="B464" s="463"/>
      <c r="C464" s="10"/>
      <c r="D464" s="10"/>
      <c r="E464" s="10"/>
      <c r="F464" s="10"/>
      <c r="G464" s="10"/>
      <c r="H464" s="10"/>
      <c r="I464" s="10"/>
      <c r="J464" s="10"/>
      <c r="K464" s="10"/>
      <c r="L464" s="10"/>
      <c r="M464" s="10"/>
      <c r="N464" s="10"/>
      <c r="O464" s="62"/>
      <c r="P464" s="10"/>
      <c r="Q464" s="13"/>
      <c r="U464" s="13"/>
      <c r="V464" s="13"/>
      <c r="W464" s="13"/>
      <c r="AB464" s="246"/>
      <c r="AC464" s="246"/>
      <c r="AD464" s="246"/>
      <c r="AE464" s="1237"/>
      <c r="AF464" s="1237"/>
      <c r="AG464" s="246"/>
      <c r="AH464" s="246"/>
      <c r="AI464" s="246"/>
      <c r="AJ464" s="246"/>
      <c r="AK464" s="246"/>
      <c r="AL464" s="246"/>
      <c r="AM464" s="246"/>
      <c r="AN464" s="1417"/>
      <c r="AO464" s="441"/>
      <c r="AP464" s="1377"/>
      <c r="AQ464" s="1377"/>
      <c r="AR464" s="1377"/>
      <c r="AS464" s="1377"/>
      <c r="AT464" s="1377"/>
      <c r="AU464" s="1377"/>
    </row>
    <row r="465" spans="1:47" s="238" customFormat="1">
      <c r="A465" s="57"/>
      <c r="B465" s="463"/>
      <c r="C465" s="10"/>
      <c r="D465" s="10"/>
      <c r="E465" s="10"/>
      <c r="F465" s="10"/>
      <c r="G465" s="10"/>
      <c r="H465" s="10"/>
      <c r="I465" s="10"/>
      <c r="J465" s="10"/>
      <c r="K465" s="10"/>
      <c r="L465" s="10"/>
      <c r="M465" s="10"/>
      <c r="N465" s="10"/>
      <c r="O465" s="62"/>
      <c r="P465" s="10"/>
      <c r="Q465" s="13"/>
      <c r="U465" s="13"/>
      <c r="V465" s="13"/>
      <c r="W465" s="13"/>
      <c r="AB465" s="246"/>
      <c r="AC465" s="246"/>
      <c r="AD465" s="246"/>
      <c r="AE465" s="1237"/>
      <c r="AF465" s="1237"/>
      <c r="AG465" s="246"/>
      <c r="AH465" s="246"/>
      <c r="AI465" s="246"/>
      <c r="AJ465" s="246"/>
      <c r="AK465" s="246"/>
      <c r="AL465" s="246"/>
      <c r="AM465" s="246"/>
      <c r="AN465" s="1417"/>
      <c r="AO465" s="441"/>
      <c r="AP465" s="1377"/>
      <c r="AQ465" s="1377"/>
      <c r="AR465" s="1377"/>
      <c r="AS465" s="1377"/>
      <c r="AT465" s="1377"/>
      <c r="AU465" s="1377"/>
    </row>
    <row r="466" spans="1:47" s="238" customFormat="1">
      <c r="A466" s="57"/>
      <c r="B466" s="463"/>
      <c r="C466" s="10"/>
      <c r="D466" s="10"/>
      <c r="E466" s="10"/>
      <c r="F466" s="10"/>
      <c r="G466" s="10"/>
      <c r="H466" s="10"/>
      <c r="I466" s="10"/>
      <c r="J466" s="10"/>
      <c r="K466" s="10"/>
      <c r="L466" s="10"/>
      <c r="M466" s="10"/>
      <c r="N466" s="10"/>
      <c r="O466" s="62"/>
      <c r="P466" s="10"/>
      <c r="Q466" s="13"/>
      <c r="U466" s="13"/>
      <c r="V466" s="13"/>
      <c r="W466" s="13"/>
      <c r="AB466" s="246"/>
      <c r="AC466" s="246"/>
      <c r="AD466" s="246"/>
      <c r="AE466" s="1237"/>
      <c r="AF466" s="1237"/>
      <c r="AG466" s="246"/>
      <c r="AH466" s="246"/>
      <c r="AI466" s="246"/>
      <c r="AJ466" s="246"/>
      <c r="AK466" s="246"/>
      <c r="AL466" s="246"/>
      <c r="AM466" s="246"/>
      <c r="AN466" s="1417"/>
      <c r="AO466" s="441"/>
      <c r="AP466" s="1377"/>
      <c r="AQ466" s="1377"/>
      <c r="AR466" s="1377"/>
      <c r="AS466" s="1377"/>
      <c r="AT466" s="1377"/>
      <c r="AU466" s="1377"/>
    </row>
    <row r="467" spans="1:47" s="238" customFormat="1">
      <c r="A467" s="57"/>
      <c r="B467" s="463"/>
      <c r="C467" s="10"/>
      <c r="D467" s="10"/>
      <c r="E467" s="10"/>
      <c r="F467" s="10"/>
      <c r="G467" s="10"/>
      <c r="H467" s="10"/>
      <c r="I467" s="10"/>
      <c r="J467" s="10"/>
      <c r="K467" s="10"/>
      <c r="L467" s="10"/>
      <c r="M467" s="10"/>
      <c r="N467" s="10"/>
      <c r="O467" s="62"/>
      <c r="P467" s="10"/>
      <c r="Q467" s="13"/>
      <c r="U467" s="13"/>
      <c r="V467" s="13"/>
      <c r="W467" s="13"/>
      <c r="AB467" s="246"/>
      <c r="AC467" s="246"/>
      <c r="AD467" s="246"/>
      <c r="AE467" s="1237"/>
      <c r="AF467" s="1237"/>
      <c r="AG467" s="246"/>
      <c r="AH467" s="246"/>
      <c r="AI467" s="246"/>
      <c r="AJ467" s="246"/>
      <c r="AK467" s="246"/>
      <c r="AL467" s="246"/>
      <c r="AM467" s="246"/>
      <c r="AN467" s="1417"/>
      <c r="AO467" s="441"/>
      <c r="AP467" s="1377"/>
      <c r="AQ467" s="1377"/>
      <c r="AR467" s="1377"/>
      <c r="AS467" s="1377"/>
      <c r="AT467" s="1377"/>
      <c r="AU467" s="1377"/>
    </row>
    <row r="468" spans="1:47" s="238" customFormat="1">
      <c r="A468" s="57"/>
      <c r="B468" s="463"/>
      <c r="C468" s="10"/>
      <c r="D468" s="10"/>
      <c r="E468" s="10"/>
      <c r="F468" s="10"/>
      <c r="G468" s="10"/>
      <c r="H468" s="10"/>
      <c r="I468" s="10"/>
      <c r="J468" s="10"/>
      <c r="K468" s="10"/>
      <c r="L468" s="10"/>
      <c r="M468" s="10"/>
      <c r="N468" s="10"/>
      <c r="O468" s="62"/>
      <c r="P468" s="10"/>
      <c r="Q468" s="13"/>
      <c r="U468" s="13"/>
      <c r="V468" s="13"/>
      <c r="W468" s="13"/>
      <c r="AB468" s="246"/>
      <c r="AC468" s="246"/>
      <c r="AD468" s="246"/>
      <c r="AE468" s="1237"/>
      <c r="AF468" s="1237"/>
      <c r="AG468" s="246"/>
      <c r="AH468" s="246"/>
      <c r="AI468" s="246"/>
      <c r="AJ468" s="246"/>
      <c r="AK468" s="246"/>
      <c r="AL468" s="246"/>
      <c r="AM468" s="246"/>
      <c r="AN468" s="1417"/>
      <c r="AO468" s="441"/>
      <c r="AP468" s="1377"/>
      <c r="AQ468" s="1377"/>
      <c r="AR468" s="1377"/>
      <c r="AS468" s="1377"/>
      <c r="AT468" s="1377"/>
      <c r="AU468" s="1377"/>
    </row>
    <row r="469" spans="1:47" s="238" customFormat="1">
      <c r="A469" s="57"/>
      <c r="B469" s="463"/>
      <c r="C469" s="10"/>
      <c r="D469" s="10"/>
      <c r="E469" s="10"/>
      <c r="F469" s="10"/>
      <c r="G469" s="10"/>
      <c r="H469" s="10"/>
      <c r="I469" s="10"/>
      <c r="J469" s="10"/>
      <c r="K469" s="10"/>
      <c r="L469" s="10"/>
      <c r="M469" s="10"/>
      <c r="N469" s="10"/>
      <c r="O469" s="62"/>
      <c r="P469" s="10"/>
      <c r="Q469" s="13"/>
      <c r="U469" s="13"/>
      <c r="V469" s="13"/>
      <c r="W469" s="13"/>
      <c r="AB469" s="246"/>
      <c r="AC469" s="246"/>
      <c r="AD469" s="246"/>
      <c r="AE469" s="1237"/>
      <c r="AF469" s="1237"/>
      <c r="AG469" s="246"/>
      <c r="AH469" s="246"/>
      <c r="AI469" s="246"/>
      <c r="AJ469" s="246"/>
      <c r="AK469" s="246"/>
      <c r="AL469" s="246"/>
      <c r="AM469" s="246"/>
      <c r="AN469" s="1417"/>
      <c r="AO469" s="441"/>
      <c r="AP469" s="1377"/>
      <c r="AQ469" s="1377"/>
      <c r="AR469" s="1377"/>
      <c r="AS469" s="1377"/>
      <c r="AT469" s="1377"/>
      <c r="AU469" s="1377"/>
    </row>
    <row r="470" spans="1:47" s="238" customFormat="1">
      <c r="A470" s="57"/>
      <c r="B470" s="463"/>
      <c r="C470" s="10"/>
      <c r="D470" s="10"/>
      <c r="E470" s="10"/>
      <c r="F470" s="10"/>
      <c r="G470" s="10"/>
      <c r="H470" s="10"/>
      <c r="I470" s="10"/>
      <c r="J470" s="10"/>
      <c r="K470" s="10"/>
      <c r="L470" s="10"/>
      <c r="M470" s="10"/>
      <c r="N470" s="10"/>
      <c r="O470" s="62"/>
      <c r="P470" s="10"/>
      <c r="Q470" s="13"/>
      <c r="U470" s="13"/>
      <c r="V470" s="13"/>
      <c r="W470" s="13"/>
      <c r="AB470" s="246"/>
      <c r="AC470" s="246"/>
      <c r="AD470" s="246"/>
      <c r="AE470" s="1237"/>
      <c r="AF470" s="1237"/>
      <c r="AG470" s="246"/>
      <c r="AH470" s="246"/>
      <c r="AI470" s="246"/>
      <c r="AJ470" s="246"/>
      <c r="AK470" s="246"/>
      <c r="AL470" s="246"/>
      <c r="AM470" s="246"/>
      <c r="AN470" s="1417"/>
      <c r="AO470" s="441"/>
      <c r="AP470" s="1377"/>
      <c r="AQ470" s="1377"/>
      <c r="AR470" s="1377"/>
      <c r="AS470" s="1377"/>
      <c r="AT470" s="1377"/>
      <c r="AU470" s="1377"/>
    </row>
    <row r="471" spans="1:47" s="238" customFormat="1">
      <c r="A471" s="57"/>
      <c r="B471" s="463"/>
      <c r="C471" s="10"/>
      <c r="D471" s="10"/>
      <c r="E471" s="10"/>
      <c r="F471" s="10"/>
      <c r="G471" s="10"/>
      <c r="H471" s="10"/>
      <c r="I471" s="10"/>
      <c r="J471" s="10"/>
      <c r="K471" s="10"/>
      <c r="L471" s="10"/>
      <c r="M471" s="10"/>
      <c r="N471" s="10"/>
      <c r="O471" s="62"/>
      <c r="P471" s="10"/>
      <c r="Q471" s="13"/>
      <c r="U471" s="13"/>
      <c r="V471" s="13"/>
      <c r="W471" s="13"/>
      <c r="AB471" s="246"/>
      <c r="AC471" s="246"/>
      <c r="AD471" s="246"/>
      <c r="AE471" s="1237"/>
      <c r="AF471" s="1237"/>
      <c r="AG471" s="246"/>
      <c r="AH471" s="246"/>
      <c r="AI471" s="246"/>
      <c r="AJ471" s="246"/>
      <c r="AK471" s="246"/>
      <c r="AL471" s="246"/>
      <c r="AM471" s="246"/>
      <c r="AN471" s="1417"/>
      <c r="AO471" s="441"/>
      <c r="AP471" s="1377"/>
      <c r="AQ471" s="1377"/>
      <c r="AR471" s="1377"/>
      <c r="AS471" s="1377"/>
      <c r="AT471" s="1377"/>
      <c r="AU471" s="1377"/>
    </row>
    <row r="472" spans="1:47" s="238" customFormat="1">
      <c r="A472" s="57"/>
      <c r="B472" s="463"/>
      <c r="C472" s="10"/>
      <c r="D472" s="10"/>
      <c r="E472" s="10"/>
      <c r="F472" s="10"/>
      <c r="G472" s="10"/>
      <c r="H472" s="10"/>
      <c r="I472" s="10"/>
      <c r="J472" s="10"/>
      <c r="K472" s="10"/>
      <c r="L472" s="10"/>
      <c r="M472" s="10"/>
      <c r="N472" s="10"/>
      <c r="O472" s="62"/>
      <c r="P472" s="10"/>
      <c r="Q472" s="13"/>
      <c r="U472" s="13"/>
      <c r="V472" s="13"/>
      <c r="W472" s="13"/>
      <c r="AB472" s="246"/>
      <c r="AC472" s="246"/>
      <c r="AD472" s="246"/>
      <c r="AE472" s="1237"/>
      <c r="AF472" s="1237"/>
      <c r="AG472" s="246"/>
      <c r="AH472" s="246"/>
      <c r="AI472" s="246"/>
      <c r="AJ472" s="246"/>
      <c r="AK472" s="246"/>
      <c r="AL472" s="246"/>
      <c r="AM472" s="246"/>
      <c r="AN472" s="1417"/>
      <c r="AO472" s="441"/>
      <c r="AP472" s="1377"/>
      <c r="AQ472" s="1377"/>
      <c r="AR472" s="1377"/>
      <c r="AS472" s="1377"/>
      <c r="AT472" s="1377"/>
      <c r="AU472" s="1377"/>
    </row>
    <row r="473" spans="1:47" s="238" customFormat="1">
      <c r="A473" s="57"/>
      <c r="B473" s="463"/>
      <c r="C473" s="10"/>
      <c r="D473" s="10"/>
      <c r="E473" s="10"/>
      <c r="F473" s="10"/>
      <c r="G473" s="10"/>
      <c r="H473" s="10"/>
      <c r="I473" s="10"/>
      <c r="J473" s="10"/>
      <c r="K473" s="10"/>
      <c r="L473" s="10"/>
      <c r="M473" s="10"/>
      <c r="N473" s="10"/>
      <c r="O473" s="62"/>
      <c r="P473" s="10"/>
      <c r="Q473" s="13"/>
      <c r="U473" s="13"/>
      <c r="V473" s="13"/>
      <c r="W473" s="13"/>
      <c r="AB473" s="246"/>
      <c r="AC473" s="246"/>
      <c r="AD473" s="246"/>
      <c r="AE473" s="1237"/>
      <c r="AF473" s="1237"/>
      <c r="AG473" s="246"/>
      <c r="AH473" s="246"/>
      <c r="AI473" s="246"/>
      <c r="AJ473" s="246"/>
      <c r="AK473" s="246"/>
      <c r="AL473" s="246"/>
      <c r="AM473" s="246"/>
      <c r="AN473" s="1417"/>
      <c r="AO473" s="441"/>
      <c r="AP473" s="1377"/>
      <c r="AQ473" s="1377"/>
      <c r="AR473" s="1377"/>
      <c r="AS473" s="1377"/>
      <c r="AT473" s="1377"/>
      <c r="AU473" s="1377"/>
    </row>
    <row r="474" spans="1:47" s="238" customFormat="1">
      <c r="A474" s="57"/>
      <c r="B474" s="463"/>
      <c r="C474" s="10"/>
      <c r="D474" s="10"/>
      <c r="E474" s="10"/>
      <c r="F474" s="10"/>
      <c r="G474" s="10"/>
      <c r="H474" s="10"/>
      <c r="I474" s="10"/>
      <c r="J474" s="10"/>
      <c r="K474" s="10"/>
      <c r="L474" s="10"/>
      <c r="M474" s="10"/>
      <c r="N474" s="10"/>
      <c r="O474" s="62"/>
      <c r="P474" s="10"/>
      <c r="Q474" s="13"/>
      <c r="U474" s="13"/>
      <c r="V474" s="13"/>
      <c r="W474" s="13"/>
      <c r="AB474" s="246"/>
      <c r="AC474" s="246"/>
      <c r="AD474" s="246"/>
      <c r="AE474" s="1237"/>
      <c r="AF474" s="1237"/>
      <c r="AG474" s="246"/>
      <c r="AH474" s="246"/>
      <c r="AI474" s="246"/>
      <c r="AJ474" s="246"/>
      <c r="AK474" s="246"/>
      <c r="AL474" s="246"/>
      <c r="AM474" s="246"/>
      <c r="AN474" s="1417"/>
      <c r="AO474" s="441"/>
      <c r="AP474" s="1377"/>
      <c r="AQ474" s="1377"/>
      <c r="AR474" s="1377"/>
      <c r="AS474" s="1377"/>
      <c r="AT474" s="1377"/>
      <c r="AU474" s="1377"/>
    </row>
    <row r="475" spans="1:47" s="238" customFormat="1">
      <c r="A475" s="57"/>
      <c r="B475" s="463"/>
      <c r="C475" s="10"/>
      <c r="D475" s="10"/>
      <c r="E475" s="10"/>
      <c r="F475" s="10"/>
      <c r="G475" s="10"/>
      <c r="H475" s="10"/>
      <c r="I475" s="10"/>
      <c r="J475" s="10"/>
      <c r="K475" s="10"/>
      <c r="L475" s="10"/>
      <c r="M475" s="10"/>
      <c r="N475" s="10"/>
      <c r="O475" s="62"/>
      <c r="P475" s="10"/>
      <c r="Q475" s="13"/>
      <c r="U475" s="13"/>
      <c r="V475" s="13"/>
      <c r="W475" s="13"/>
      <c r="AB475" s="246"/>
      <c r="AC475" s="246"/>
      <c r="AD475" s="246"/>
      <c r="AE475" s="1237"/>
      <c r="AF475" s="1237"/>
      <c r="AG475" s="246"/>
      <c r="AH475" s="246"/>
      <c r="AI475" s="246"/>
      <c r="AJ475" s="246"/>
      <c r="AK475" s="246"/>
      <c r="AL475" s="246"/>
      <c r="AM475" s="246"/>
      <c r="AN475" s="1417"/>
      <c r="AO475" s="441"/>
      <c r="AP475" s="1377"/>
      <c r="AQ475" s="1377"/>
      <c r="AR475" s="1377"/>
      <c r="AS475" s="1377"/>
      <c r="AT475" s="1377"/>
      <c r="AU475" s="1377"/>
    </row>
    <row r="476" spans="1:47" s="238" customFormat="1">
      <c r="A476" s="57"/>
      <c r="B476" s="463"/>
      <c r="C476" s="10"/>
      <c r="D476" s="10"/>
      <c r="E476" s="10"/>
      <c r="F476" s="10"/>
      <c r="G476" s="10"/>
      <c r="H476" s="10"/>
      <c r="I476" s="10"/>
      <c r="J476" s="10"/>
      <c r="K476" s="10"/>
      <c r="L476" s="10"/>
      <c r="M476" s="10"/>
      <c r="N476" s="10"/>
      <c r="O476" s="62"/>
      <c r="P476" s="10"/>
      <c r="Q476" s="13"/>
      <c r="U476" s="13"/>
      <c r="V476" s="13"/>
      <c r="W476" s="13"/>
      <c r="AB476" s="246"/>
      <c r="AC476" s="246"/>
      <c r="AD476" s="246"/>
      <c r="AE476" s="1237"/>
      <c r="AF476" s="1237"/>
      <c r="AG476" s="246"/>
      <c r="AH476" s="246"/>
      <c r="AI476" s="246"/>
      <c r="AJ476" s="246"/>
      <c r="AK476" s="246"/>
      <c r="AL476" s="246"/>
      <c r="AM476" s="246"/>
      <c r="AN476" s="1417"/>
      <c r="AO476" s="441"/>
      <c r="AP476" s="1377"/>
      <c r="AQ476" s="1377"/>
      <c r="AR476" s="1377"/>
      <c r="AS476" s="1377"/>
      <c r="AT476" s="1377"/>
      <c r="AU476" s="1377"/>
    </row>
    <row r="477" spans="1:47" s="238" customFormat="1">
      <c r="A477" s="57"/>
      <c r="B477" s="463"/>
      <c r="C477" s="10"/>
      <c r="D477" s="10"/>
      <c r="E477" s="10"/>
      <c r="F477" s="10"/>
      <c r="G477" s="10"/>
      <c r="H477" s="10"/>
      <c r="I477" s="10"/>
      <c r="J477" s="10"/>
      <c r="K477" s="10"/>
      <c r="L477" s="10"/>
      <c r="M477" s="10"/>
      <c r="N477" s="10"/>
      <c r="O477" s="62"/>
      <c r="P477" s="10"/>
      <c r="Q477" s="13"/>
      <c r="U477" s="13"/>
      <c r="V477" s="13"/>
      <c r="W477" s="13"/>
      <c r="AB477" s="246"/>
      <c r="AC477" s="246"/>
      <c r="AD477" s="246"/>
      <c r="AE477" s="1237"/>
      <c r="AF477" s="1237"/>
      <c r="AG477" s="246"/>
      <c r="AH477" s="246"/>
      <c r="AI477" s="246"/>
      <c r="AJ477" s="246"/>
      <c r="AK477" s="246"/>
      <c r="AL477" s="246"/>
      <c r="AM477" s="246"/>
      <c r="AN477" s="1417"/>
      <c r="AO477" s="441"/>
      <c r="AP477" s="1377"/>
      <c r="AQ477" s="1377"/>
      <c r="AR477" s="1377"/>
      <c r="AS477" s="1377"/>
      <c r="AT477" s="1377"/>
      <c r="AU477" s="1377"/>
    </row>
    <row r="478" spans="1:47" s="238" customFormat="1">
      <c r="A478" s="57"/>
      <c r="B478" s="463"/>
      <c r="C478" s="10"/>
      <c r="D478" s="10"/>
      <c r="E478" s="10"/>
      <c r="F478" s="10"/>
      <c r="G478" s="10"/>
      <c r="H478" s="10"/>
      <c r="I478" s="10"/>
      <c r="J478" s="10"/>
      <c r="K478" s="10"/>
      <c r="L478" s="10"/>
      <c r="M478" s="10"/>
      <c r="N478" s="10"/>
      <c r="O478" s="62"/>
      <c r="P478" s="10"/>
      <c r="Q478" s="13"/>
      <c r="U478" s="13"/>
      <c r="V478" s="13"/>
      <c r="W478" s="13"/>
      <c r="AB478" s="246"/>
      <c r="AC478" s="246"/>
      <c r="AD478" s="246"/>
      <c r="AE478" s="1237"/>
      <c r="AF478" s="1237"/>
      <c r="AG478" s="246"/>
      <c r="AH478" s="246"/>
      <c r="AI478" s="246"/>
      <c r="AJ478" s="246"/>
      <c r="AK478" s="246"/>
      <c r="AL478" s="246"/>
      <c r="AM478" s="246"/>
      <c r="AN478" s="1417"/>
      <c r="AO478" s="441"/>
      <c r="AP478" s="1377"/>
      <c r="AQ478" s="1377"/>
      <c r="AR478" s="1377"/>
      <c r="AS478" s="1377"/>
      <c r="AT478" s="1377"/>
      <c r="AU478" s="1377"/>
    </row>
    <row r="479" spans="1:47" s="238" customFormat="1">
      <c r="A479" s="57"/>
      <c r="B479" s="463"/>
      <c r="C479" s="10"/>
      <c r="D479" s="10"/>
      <c r="E479" s="10"/>
      <c r="F479" s="10"/>
      <c r="G479" s="10"/>
      <c r="H479" s="10"/>
      <c r="I479" s="10"/>
      <c r="J479" s="10"/>
      <c r="K479" s="10"/>
      <c r="L479" s="10"/>
      <c r="M479" s="10"/>
      <c r="N479" s="10"/>
      <c r="O479" s="62"/>
      <c r="P479" s="10"/>
      <c r="Q479" s="13"/>
      <c r="U479" s="13"/>
      <c r="V479" s="13"/>
      <c r="W479" s="13"/>
      <c r="AB479" s="246"/>
      <c r="AC479" s="246"/>
      <c r="AD479" s="246"/>
      <c r="AE479" s="1237"/>
      <c r="AF479" s="1237"/>
      <c r="AG479" s="246"/>
      <c r="AH479" s="246"/>
      <c r="AI479" s="246"/>
      <c r="AJ479" s="246"/>
      <c r="AK479" s="246"/>
      <c r="AL479" s="246"/>
      <c r="AM479" s="246"/>
      <c r="AN479" s="1417"/>
      <c r="AO479" s="441"/>
      <c r="AP479" s="1377"/>
      <c r="AQ479" s="1377"/>
      <c r="AR479" s="1377"/>
      <c r="AS479" s="1377"/>
      <c r="AT479" s="1377"/>
      <c r="AU479" s="1377"/>
    </row>
    <row r="480" spans="1:47" s="238" customFormat="1">
      <c r="A480" s="57"/>
      <c r="B480" s="463"/>
      <c r="C480" s="10"/>
      <c r="D480" s="10"/>
      <c r="E480" s="10"/>
      <c r="F480" s="10"/>
      <c r="G480" s="10"/>
      <c r="H480" s="10"/>
      <c r="I480" s="10"/>
      <c r="J480" s="10"/>
      <c r="K480" s="10"/>
      <c r="L480" s="10"/>
      <c r="M480" s="10"/>
      <c r="N480" s="10"/>
      <c r="O480" s="62"/>
      <c r="P480" s="10"/>
      <c r="Q480" s="13"/>
      <c r="U480" s="13"/>
      <c r="V480" s="13"/>
      <c r="W480" s="13"/>
      <c r="AB480" s="246"/>
      <c r="AC480" s="246"/>
      <c r="AD480" s="246"/>
      <c r="AE480" s="1237"/>
      <c r="AF480" s="1237"/>
      <c r="AG480" s="246"/>
      <c r="AH480" s="246"/>
      <c r="AI480" s="246"/>
      <c r="AJ480" s="246"/>
      <c r="AK480" s="246"/>
      <c r="AL480" s="246"/>
      <c r="AM480" s="246"/>
      <c r="AN480" s="1417"/>
      <c r="AO480" s="441"/>
      <c r="AP480" s="1377"/>
      <c r="AQ480" s="1377"/>
      <c r="AR480" s="1377"/>
      <c r="AS480" s="1377"/>
      <c r="AT480" s="1377"/>
      <c r="AU480" s="1377"/>
    </row>
    <row r="481" spans="1:47" s="238" customFormat="1">
      <c r="A481" s="57"/>
      <c r="B481" s="463"/>
      <c r="C481" s="10"/>
      <c r="D481" s="10"/>
      <c r="E481" s="10"/>
      <c r="F481" s="10"/>
      <c r="G481" s="10"/>
      <c r="H481" s="10"/>
      <c r="I481" s="10"/>
      <c r="J481" s="10"/>
      <c r="K481" s="10"/>
      <c r="L481" s="10"/>
      <c r="M481" s="10"/>
      <c r="N481" s="10"/>
      <c r="O481" s="62"/>
      <c r="P481" s="10"/>
      <c r="Q481" s="13"/>
      <c r="U481" s="13"/>
      <c r="V481" s="13"/>
      <c r="W481" s="13"/>
      <c r="AB481" s="246"/>
      <c r="AC481" s="246"/>
      <c r="AD481" s="246"/>
      <c r="AE481" s="1237"/>
      <c r="AF481" s="1237"/>
      <c r="AG481" s="246"/>
      <c r="AH481" s="246"/>
      <c r="AI481" s="246"/>
      <c r="AJ481" s="246"/>
      <c r="AK481" s="246"/>
      <c r="AL481" s="246"/>
      <c r="AM481" s="246"/>
      <c r="AN481" s="1417"/>
      <c r="AO481" s="441"/>
      <c r="AP481" s="1377"/>
      <c r="AQ481" s="1377"/>
      <c r="AR481" s="1377"/>
      <c r="AS481" s="1377"/>
      <c r="AT481" s="1377"/>
      <c r="AU481" s="1377"/>
    </row>
    <row r="482" spans="1:47" s="238" customFormat="1">
      <c r="A482" s="57"/>
      <c r="B482" s="463"/>
      <c r="C482" s="10"/>
      <c r="D482" s="10"/>
      <c r="E482" s="10"/>
      <c r="F482" s="10"/>
      <c r="G482" s="10"/>
      <c r="H482" s="10"/>
      <c r="I482" s="10"/>
      <c r="J482" s="10"/>
      <c r="K482" s="10"/>
      <c r="L482" s="10"/>
      <c r="M482" s="10"/>
      <c r="N482" s="10"/>
      <c r="O482" s="62"/>
      <c r="P482" s="10"/>
      <c r="Q482" s="13"/>
      <c r="U482" s="13"/>
      <c r="V482" s="13"/>
      <c r="W482" s="13"/>
      <c r="AB482" s="246"/>
      <c r="AC482" s="246"/>
      <c r="AD482" s="246"/>
      <c r="AE482" s="1237"/>
      <c r="AF482" s="1237"/>
      <c r="AG482" s="246"/>
      <c r="AH482" s="246"/>
      <c r="AI482" s="246"/>
      <c r="AJ482" s="246"/>
      <c r="AK482" s="246"/>
      <c r="AL482" s="246"/>
      <c r="AM482" s="246"/>
      <c r="AN482" s="1417"/>
      <c r="AO482" s="441"/>
      <c r="AP482" s="1377"/>
      <c r="AQ482" s="1377"/>
      <c r="AR482" s="1377"/>
      <c r="AS482" s="1377"/>
      <c r="AT482" s="1377"/>
      <c r="AU482" s="1377"/>
    </row>
    <row r="483" spans="1:47" s="238" customFormat="1">
      <c r="A483" s="57"/>
      <c r="B483" s="463"/>
      <c r="C483" s="10"/>
      <c r="D483" s="10"/>
      <c r="E483" s="10"/>
      <c r="F483" s="10"/>
      <c r="G483" s="10"/>
      <c r="H483" s="10"/>
      <c r="I483" s="10"/>
      <c r="J483" s="10"/>
      <c r="K483" s="10"/>
      <c r="L483" s="10"/>
      <c r="M483" s="10"/>
      <c r="N483" s="10"/>
      <c r="O483" s="62"/>
      <c r="P483" s="10"/>
      <c r="Q483" s="13"/>
      <c r="U483" s="13"/>
      <c r="V483" s="13"/>
      <c r="W483" s="13"/>
      <c r="AB483" s="246"/>
      <c r="AC483" s="246"/>
      <c r="AD483" s="246"/>
      <c r="AE483" s="1237"/>
      <c r="AF483" s="1237"/>
      <c r="AG483" s="246"/>
      <c r="AH483" s="246"/>
      <c r="AI483" s="246"/>
      <c r="AJ483" s="246"/>
      <c r="AK483" s="246"/>
      <c r="AL483" s="246"/>
      <c r="AM483" s="246"/>
      <c r="AN483" s="1417"/>
      <c r="AO483" s="441"/>
      <c r="AP483" s="1377"/>
      <c r="AQ483" s="1377"/>
      <c r="AR483" s="1377"/>
      <c r="AS483" s="1377"/>
      <c r="AT483" s="1377"/>
      <c r="AU483" s="1377"/>
    </row>
    <row r="484" spans="1:47" s="238" customFormat="1">
      <c r="A484" s="57"/>
      <c r="B484" s="463"/>
      <c r="C484" s="10"/>
      <c r="D484" s="10"/>
      <c r="E484" s="10"/>
      <c r="F484" s="10"/>
      <c r="G484" s="10"/>
      <c r="H484" s="10"/>
      <c r="I484" s="10"/>
      <c r="J484" s="10"/>
      <c r="K484" s="10"/>
      <c r="L484" s="10"/>
      <c r="M484" s="10"/>
      <c r="N484" s="10"/>
      <c r="O484" s="62"/>
      <c r="P484" s="10"/>
      <c r="Q484" s="13"/>
      <c r="U484" s="13"/>
      <c r="V484" s="13"/>
      <c r="W484" s="13"/>
      <c r="AB484" s="246"/>
      <c r="AC484" s="246"/>
      <c r="AD484" s="246"/>
      <c r="AE484" s="1237"/>
      <c r="AF484" s="1237"/>
      <c r="AG484" s="246"/>
      <c r="AH484" s="246"/>
      <c r="AI484" s="246"/>
      <c r="AJ484" s="246"/>
      <c r="AK484" s="246"/>
      <c r="AL484" s="246"/>
      <c r="AM484" s="246"/>
      <c r="AN484" s="1417"/>
      <c r="AO484" s="441"/>
      <c r="AP484" s="1377"/>
      <c r="AQ484" s="1377"/>
      <c r="AR484" s="1377"/>
      <c r="AS484" s="1377"/>
      <c r="AT484" s="1377"/>
      <c r="AU484" s="1377"/>
    </row>
    <row r="485" spans="1:47" s="238" customFormat="1">
      <c r="A485" s="57"/>
      <c r="B485" s="463"/>
      <c r="C485" s="10"/>
      <c r="D485" s="10"/>
      <c r="E485" s="10"/>
      <c r="F485" s="10"/>
      <c r="G485" s="10"/>
      <c r="H485" s="10"/>
      <c r="I485" s="10"/>
      <c r="J485" s="10"/>
      <c r="K485" s="10"/>
      <c r="L485" s="10"/>
      <c r="M485" s="10"/>
      <c r="N485" s="10"/>
      <c r="O485" s="62"/>
      <c r="P485" s="10"/>
      <c r="Q485" s="13"/>
      <c r="U485" s="13"/>
      <c r="V485" s="13"/>
      <c r="W485" s="13"/>
      <c r="AB485" s="246"/>
      <c r="AC485" s="246"/>
      <c r="AD485" s="246"/>
      <c r="AE485" s="1237"/>
      <c r="AF485" s="1237"/>
      <c r="AG485" s="246"/>
      <c r="AH485" s="246"/>
      <c r="AI485" s="246"/>
      <c r="AJ485" s="246"/>
      <c r="AK485" s="246"/>
      <c r="AL485" s="246"/>
      <c r="AM485" s="246"/>
      <c r="AN485" s="1417"/>
      <c r="AO485" s="441"/>
      <c r="AP485" s="1377"/>
      <c r="AQ485" s="1377"/>
      <c r="AR485" s="1377"/>
      <c r="AS485" s="1377"/>
      <c r="AT485" s="1377"/>
      <c r="AU485" s="1377"/>
    </row>
    <row r="486" spans="1:47" s="238" customFormat="1">
      <c r="A486" s="57"/>
      <c r="B486" s="463"/>
      <c r="C486" s="10"/>
      <c r="D486" s="10"/>
      <c r="E486" s="10"/>
      <c r="F486" s="10"/>
      <c r="G486" s="10"/>
      <c r="H486" s="10"/>
      <c r="I486" s="10"/>
      <c r="J486" s="10"/>
      <c r="K486" s="10"/>
      <c r="L486" s="10"/>
      <c r="M486" s="10"/>
      <c r="N486" s="10"/>
      <c r="O486" s="62"/>
      <c r="P486" s="10"/>
      <c r="Q486" s="13"/>
      <c r="U486" s="13"/>
      <c r="V486" s="13"/>
      <c r="W486" s="13"/>
      <c r="AB486" s="246"/>
      <c r="AC486" s="246"/>
      <c r="AD486" s="246"/>
      <c r="AE486" s="1237"/>
      <c r="AF486" s="1237"/>
      <c r="AG486" s="246"/>
      <c r="AH486" s="246"/>
      <c r="AI486" s="246"/>
      <c r="AJ486" s="246"/>
      <c r="AK486" s="246"/>
      <c r="AL486" s="246"/>
      <c r="AM486" s="246"/>
      <c r="AN486" s="1417"/>
      <c r="AO486" s="441"/>
      <c r="AP486" s="1377"/>
      <c r="AQ486" s="1377"/>
      <c r="AR486" s="1377"/>
      <c r="AS486" s="1377"/>
      <c r="AT486" s="1377"/>
      <c r="AU486" s="1377"/>
    </row>
    <row r="487" spans="1:47" s="238" customFormat="1">
      <c r="A487" s="57"/>
      <c r="B487" s="463"/>
      <c r="C487" s="10"/>
      <c r="D487" s="10"/>
      <c r="E487" s="10"/>
      <c r="F487" s="10"/>
      <c r="G487" s="10"/>
      <c r="H487" s="10"/>
      <c r="I487" s="10"/>
      <c r="J487" s="10"/>
      <c r="K487" s="10"/>
      <c r="L487" s="10"/>
      <c r="M487" s="10"/>
      <c r="N487" s="10"/>
      <c r="O487" s="62"/>
      <c r="P487" s="10"/>
      <c r="Q487" s="13"/>
      <c r="U487" s="13"/>
      <c r="V487" s="13"/>
      <c r="W487" s="13"/>
      <c r="AB487" s="246"/>
      <c r="AC487" s="246"/>
      <c r="AD487" s="246"/>
      <c r="AE487" s="1237"/>
      <c r="AF487" s="1237"/>
      <c r="AG487" s="246"/>
      <c r="AH487" s="246"/>
      <c r="AI487" s="246"/>
      <c r="AJ487" s="246"/>
      <c r="AK487" s="246"/>
      <c r="AL487" s="246"/>
      <c r="AM487" s="246"/>
      <c r="AN487" s="1417"/>
      <c r="AO487" s="441"/>
      <c r="AP487" s="1377"/>
      <c r="AQ487" s="1377"/>
      <c r="AR487" s="1377"/>
      <c r="AS487" s="1377"/>
      <c r="AT487" s="1377"/>
      <c r="AU487" s="1377"/>
    </row>
    <row r="488" spans="1:47" s="238" customFormat="1">
      <c r="A488" s="57"/>
      <c r="B488" s="463"/>
      <c r="C488" s="10"/>
      <c r="D488" s="10"/>
      <c r="E488" s="10"/>
      <c r="F488" s="10"/>
      <c r="G488" s="10"/>
      <c r="H488" s="10"/>
      <c r="I488" s="10"/>
      <c r="J488" s="10"/>
      <c r="K488" s="10"/>
      <c r="L488" s="10"/>
      <c r="M488" s="10"/>
      <c r="N488" s="10"/>
      <c r="O488" s="62"/>
      <c r="P488" s="10"/>
      <c r="Q488" s="13"/>
      <c r="U488" s="13"/>
      <c r="V488" s="13"/>
      <c r="W488" s="13"/>
      <c r="AB488" s="246"/>
      <c r="AC488" s="246"/>
      <c r="AD488" s="246"/>
      <c r="AE488" s="1237"/>
      <c r="AF488" s="1237"/>
      <c r="AG488" s="246"/>
      <c r="AH488" s="246"/>
      <c r="AI488" s="246"/>
      <c r="AJ488" s="246"/>
      <c r="AK488" s="246"/>
      <c r="AL488" s="246"/>
      <c r="AM488" s="246"/>
      <c r="AN488" s="1417"/>
      <c r="AO488" s="441"/>
      <c r="AP488" s="1377"/>
      <c r="AQ488" s="1377"/>
      <c r="AR488" s="1377"/>
      <c r="AS488" s="1377"/>
      <c r="AT488" s="1377"/>
      <c r="AU488" s="1377"/>
    </row>
    <row r="489" spans="1:47" s="238" customFormat="1">
      <c r="A489" s="57"/>
      <c r="B489" s="463"/>
      <c r="C489" s="10"/>
      <c r="D489" s="10"/>
      <c r="E489" s="10"/>
      <c r="F489" s="10"/>
      <c r="G489" s="10"/>
      <c r="H489" s="10"/>
      <c r="I489" s="10"/>
      <c r="J489" s="10"/>
      <c r="K489" s="10"/>
      <c r="L489" s="10"/>
      <c r="M489" s="10"/>
      <c r="N489" s="10"/>
      <c r="O489" s="62"/>
      <c r="P489" s="10"/>
      <c r="Q489" s="13"/>
      <c r="U489" s="13"/>
      <c r="V489" s="13"/>
      <c r="W489" s="13"/>
      <c r="AB489" s="246"/>
      <c r="AC489" s="246"/>
      <c r="AD489" s="246"/>
      <c r="AE489" s="1237"/>
      <c r="AF489" s="1237"/>
      <c r="AG489" s="246"/>
      <c r="AH489" s="246"/>
      <c r="AI489" s="246"/>
      <c r="AJ489" s="246"/>
      <c r="AK489" s="246"/>
      <c r="AL489" s="246"/>
      <c r="AM489" s="246"/>
      <c r="AN489" s="1417"/>
      <c r="AO489" s="441"/>
      <c r="AP489" s="1377"/>
      <c r="AQ489" s="1377"/>
      <c r="AR489" s="1377"/>
      <c r="AS489" s="1377"/>
      <c r="AT489" s="1377"/>
      <c r="AU489" s="1377"/>
    </row>
    <row r="490" spans="1:47" s="238" customFormat="1">
      <c r="A490" s="57"/>
      <c r="B490" s="463"/>
      <c r="C490" s="10"/>
      <c r="D490" s="10"/>
      <c r="E490" s="10"/>
      <c r="F490" s="10"/>
      <c r="G490" s="10"/>
      <c r="H490" s="10"/>
      <c r="I490" s="10"/>
      <c r="J490" s="10"/>
      <c r="K490" s="10"/>
      <c r="L490" s="10"/>
      <c r="M490" s="10"/>
      <c r="N490" s="10"/>
      <c r="O490" s="62"/>
      <c r="P490" s="10"/>
      <c r="Q490" s="13"/>
      <c r="U490" s="13"/>
      <c r="V490" s="13"/>
      <c r="W490" s="13"/>
      <c r="AB490" s="246"/>
      <c r="AC490" s="246"/>
      <c r="AD490" s="246"/>
      <c r="AE490" s="1237"/>
      <c r="AF490" s="1237"/>
      <c r="AG490" s="246"/>
      <c r="AH490" s="246"/>
      <c r="AI490" s="246"/>
      <c r="AJ490" s="246"/>
      <c r="AK490" s="246"/>
      <c r="AL490" s="246"/>
      <c r="AM490" s="246"/>
      <c r="AN490" s="1417"/>
      <c r="AO490" s="441"/>
      <c r="AP490" s="1377"/>
      <c r="AQ490" s="1377"/>
      <c r="AR490" s="1377"/>
      <c r="AS490" s="1377"/>
      <c r="AT490" s="1377"/>
      <c r="AU490" s="1377"/>
    </row>
    <row r="491" spans="1:47" s="238" customFormat="1">
      <c r="A491" s="57"/>
      <c r="B491" s="463"/>
      <c r="C491" s="10"/>
      <c r="D491" s="10"/>
      <c r="E491" s="10"/>
      <c r="F491" s="10"/>
      <c r="G491" s="10"/>
      <c r="H491" s="10"/>
      <c r="I491" s="10"/>
      <c r="J491" s="10"/>
      <c r="K491" s="10"/>
      <c r="L491" s="10"/>
      <c r="M491" s="10"/>
      <c r="N491" s="10"/>
      <c r="O491" s="62"/>
      <c r="P491" s="10"/>
      <c r="Q491" s="13"/>
      <c r="U491" s="13"/>
      <c r="V491" s="13"/>
      <c r="W491" s="13"/>
      <c r="AB491" s="246"/>
      <c r="AC491" s="246"/>
      <c r="AD491" s="246"/>
      <c r="AE491" s="1237"/>
      <c r="AF491" s="1237"/>
      <c r="AG491" s="246"/>
      <c r="AH491" s="246"/>
      <c r="AI491" s="246"/>
      <c r="AJ491" s="246"/>
      <c r="AK491" s="246"/>
      <c r="AL491" s="246"/>
      <c r="AM491" s="246"/>
      <c r="AN491" s="1417"/>
      <c r="AO491" s="441"/>
      <c r="AP491" s="1377"/>
      <c r="AQ491" s="1377"/>
      <c r="AR491" s="1377"/>
      <c r="AS491" s="1377"/>
      <c r="AT491" s="1377"/>
      <c r="AU491" s="1377"/>
    </row>
    <row r="492" spans="1:47" s="238" customFormat="1">
      <c r="A492" s="57"/>
      <c r="B492" s="463"/>
      <c r="C492" s="10"/>
      <c r="D492" s="10"/>
      <c r="E492" s="10"/>
      <c r="F492" s="10"/>
      <c r="G492" s="10"/>
      <c r="H492" s="10"/>
      <c r="I492" s="10"/>
      <c r="J492" s="10"/>
      <c r="K492" s="10"/>
      <c r="L492" s="10"/>
      <c r="M492" s="10"/>
      <c r="N492" s="10"/>
      <c r="O492" s="62"/>
      <c r="P492" s="10"/>
      <c r="Q492" s="13"/>
      <c r="U492" s="13"/>
      <c r="V492" s="13"/>
      <c r="W492" s="13"/>
      <c r="AB492" s="246"/>
      <c r="AC492" s="246"/>
      <c r="AD492" s="246"/>
      <c r="AE492" s="1237"/>
      <c r="AF492" s="1237"/>
      <c r="AG492" s="246"/>
      <c r="AH492" s="246"/>
      <c r="AI492" s="246"/>
      <c r="AJ492" s="246"/>
      <c r="AK492" s="246"/>
      <c r="AL492" s="246"/>
      <c r="AM492" s="246"/>
      <c r="AN492" s="1417"/>
      <c r="AO492" s="441"/>
      <c r="AP492" s="1377"/>
      <c r="AQ492" s="1377"/>
      <c r="AR492" s="1377"/>
      <c r="AS492" s="1377"/>
      <c r="AT492" s="1377"/>
      <c r="AU492" s="1377"/>
    </row>
    <row r="493" spans="1:47" s="238" customFormat="1">
      <c r="A493" s="57"/>
      <c r="B493" s="463"/>
      <c r="C493" s="10"/>
      <c r="D493" s="10"/>
      <c r="E493" s="10"/>
      <c r="F493" s="10"/>
      <c r="G493" s="10"/>
      <c r="H493" s="10"/>
      <c r="I493" s="10"/>
      <c r="J493" s="10"/>
      <c r="K493" s="10"/>
      <c r="L493" s="10"/>
      <c r="M493" s="10"/>
      <c r="N493" s="10"/>
      <c r="O493" s="62"/>
      <c r="P493" s="10"/>
      <c r="Q493" s="13"/>
      <c r="U493" s="13"/>
      <c r="V493" s="13"/>
      <c r="W493" s="13"/>
      <c r="AB493" s="246"/>
      <c r="AC493" s="246"/>
      <c r="AD493" s="246"/>
      <c r="AE493" s="1237"/>
      <c r="AF493" s="1237"/>
      <c r="AG493" s="246"/>
      <c r="AH493" s="246"/>
      <c r="AI493" s="246"/>
      <c r="AJ493" s="246"/>
      <c r="AK493" s="246"/>
      <c r="AL493" s="246"/>
      <c r="AM493" s="246"/>
      <c r="AN493" s="1417"/>
      <c r="AO493" s="441"/>
      <c r="AP493" s="1377"/>
      <c r="AQ493" s="1377"/>
      <c r="AR493" s="1377"/>
      <c r="AS493" s="1377"/>
      <c r="AT493" s="1377"/>
      <c r="AU493" s="1377"/>
    </row>
    <row r="494" spans="1:47" s="238" customFormat="1">
      <c r="A494" s="57"/>
      <c r="B494" s="463"/>
      <c r="C494" s="10"/>
      <c r="D494" s="10"/>
      <c r="E494" s="10"/>
      <c r="F494" s="10"/>
      <c r="G494" s="10"/>
      <c r="H494" s="10"/>
      <c r="I494" s="10"/>
      <c r="J494" s="10"/>
      <c r="K494" s="10"/>
      <c r="L494" s="10"/>
      <c r="M494" s="10"/>
      <c r="N494" s="10"/>
      <c r="O494" s="62"/>
      <c r="P494" s="10"/>
      <c r="Q494" s="13"/>
      <c r="U494" s="13"/>
      <c r="V494" s="13"/>
      <c r="W494" s="13"/>
      <c r="AB494" s="246"/>
      <c r="AC494" s="246"/>
      <c r="AD494" s="246"/>
      <c r="AE494" s="1237"/>
      <c r="AF494" s="1237"/>
      <c r="AG494" s="246"/>
      <c r="AH494" s="246"/>
      <c r="AI494" s="246"/>
      <c r="AJ494" s="246"/>
      <c r="AK494" s="246"/>
      <c r="AL494" s="246"/>
      <c r="AM494" s="246"/>
      <c r="AN494" s="1417"/>
      <c r="AO494" s="441"/>
      <c r="AP494" s="1377"/>
      <c r="AQ494" s="1377"/>
      <c r="AR494" s="1377"/>
      <c r="AS494" s="1377"/>
      <c r="AT494" s="1377"/>
      <c r="AU494" s="1377"/>
    </row>
    <row r="495" spans="1:47" s="238" customFormat="1">
      <c r="A495" s="57"/>
      <c r="B495" s="463"/>
      <c r="C495" s="10"/>
      <c r="D495" s="10"/>
      <c r="E495" s="10"/>
      <c r="F495" s="10"/>
      <c r="G495" s="10"/>
      <c r="H495" s="10"/>
      <c r="I495" s="10"/>
      <c r="J495" s="10"/>
      <c r="K495" s="10"/>
      <c r="L495" s="10"/>
      <c r="M495" s="10"/>
      <c r="N495" s="10"/>
      <c r="O495" s="62"/>
      <c r="P495" s="10"/>
      <c r="Q495" s="13"/>
      <c r="U495" s="13"/>
      <c r="V495" s="13"/>
      <c r="W495" s="13"/>
      <c r="AB495" s="246"/>
      <c r="AC495" s="246"/>
      <c r="AD495" s="246"/>
      <c r="AE495" s="1237"/>
      <c r="AF495" s="1237"/>
      <c r="AG495" s="246"/>
      <c r="AH495" s="246"/>
      <c r="AI495" s="246"/>
      <c r="AJ495" s="246"/>
      <c r="AK495" s="246"/>
      <c r="AL495" s="246"/>
      <c r="AM495" s="246"/>
      <c r="AN495" s="1417"/>
      <c r="AO495" s="441"/>
      <c r="AP495" s="1377"/>
      <c r="AQ495" s="1377"/>
      <c r="AR495" s="1377"/>
      <c r="AS495" s="1377"/>
      <c r="AT495" s="1377"/>
      <c r="AU495" s="1377"/>
    </row>
    <row r="496" spans="1:47" s="238" customFormat="1">
      <c r="A496" s="57"/>
      <c r="B496" s="463"/>
      <c r="C496" s="10"/>
      <c r="D496" s="10"/>
      <c r="E496" s="10"/>
      <c r="F496" s="10"/>
      <c r="G496" s="10"/>
      <c r="H496" s="10"/>
      <c r="I496" s="10"/>
      <c r="J496" s="10"/>
      <c r="K496" s="10"/>
      <c r="L496" s="10"/>
      <c r="M496" s="10"/>
      <c r="N496" s="10"/>
      <c r="O496" s="62"/>
      <c r="P496" s="10"/>
      <c r="Q496" s="13"/>
      <c r="U496" s="13"/>
      <c r="V496" s="13"/>
      <c r="W496" s="13"/>
      <c r="AB496" s="246"/>
      <c r="AC496" s="246"/>
      <c r="AD496" s="246"/>
      <c r="AE496" s="1237"/>
      <c r="AF496" s="1237"/>
      <c r="AG496" s="246"/>
      <c r="AH496" s="246"/>
      <c r="AI496" s="246"/>
      <c r="AJ496" s="246"/>
      <c r="AK496" s="246"/>
      <c r="AL496" s="246"/>
      <c r="AM496" s="246"/>
      <c r="AN496" s="1417"/>
      <c r="AO496" s="441"/>
      <c r="AP496" s="1377"/>
      <c r="AQ496" s="1377"/>
      <c r="AR496" s="1377"/>
      <c r="AS496" s="1377"/>
      <c r="AT496" s="1377"/>
      <c r="AU496" s="1377"/>
    </row>
    <row r="497" spans="1:47" s="238" customFormat="1">
      <c r="A497" s="57"/>
      <c r="B497" s="463"/>
      <c r="C497" s="10"/>
      <c r="D497" s="10"/>
      <c r="E497" s="10"/>
      <c r="F497" s="10"/>
      <c r="G497" s="10"/>
      <c r="H497" s="10"/>
      <c r="I497" s="10"/>
      <c r="J497" s="10"/>
      <c r="K497" s="10"/>
      <c r="L497" s="10"/>
      <c r="M497" s="10"/>
      <c r="N497" s="10"/>
      <c r="O497" s="62"/>
      <c r="P497" s="10"/>
      <c r="Q497" s="13"/>
      <c r="U497" s="13"/>
      <c r="V497" s="13"/>
      <c r="W497" s="13"/>
      <c r="AB497" s="246"/>
      <c r="AC497" s="246"/>
      <c r="AD497" s="246"/>
      <c r="AE497" s="1237"/>
      <c r="AF497" s="1237"/>
      <c r="AG497" s="246"/>
      <c r="AH497" s="246"/>
      <c r="AI497" s="246"/>
      <c r="AJ497" s="246"/>
      <c r="AK497" s="246"/>
      <c r="AL497" s="246"/>
      <c r="AM497" s="246"/>
      <c r="AN497" s="1417"/>
      <c r="AO497" s="441"/>
      <c r="AP497" s="1377"/>
      <c r="AQ497" s="1377"/>
      <c r="AR497" s="1377"/>
      <c r="AS497" s="1377"/>
      <c r="AT497" s="1377"/>
      <c r="AU497" s="1377"/>
    </row>
    <row r="498" spans="1:47" s="238" customFormat="1">
      <c r="A498" s="57"/>
      <c r="B498" s="463"/>
      <c r="C498" s="10"/>
      <c r="D498" s="10"/>
      <c r="E498" s="10"/>
      <c r="F498" s="10"/>
      <c r="G498" s="10"/>
      <c r="H498" s="10"/>
      <c r="I498" s="10"/>
      <c r="J498" s="10"/>
      <c r="K498" s="10"/>
      <c r="L498" s="10"/>
      <c r="M498" s="10"/>
      <c r="N498" s="10"/>
      <c r="O498" s="62"/>
      <c r="P498" s="10"/>
      <c r="Q498" s="13"/>
      <c r="U498" s="13"/>
      <c r="V498" s="13"/>
      <c r="W498" s="13"/>
      <c r="AB498" s="246"/>
      <c r="AC498" s="246"/>
      <c r="AD498" s="246"/>
      <c r="AE498" s="1237"/>
      <c r="AF498" s="1237"/>
      <c r="AG498" s="246"/>
      <c r="AH498" s="246"/>
      <c r="AI498" s="246"/>
      <c r="AJ498" s="246"/>
      <c r="AK498" s="246"/>
      <c r="AL498" s="246"/>
      <c r="AM498" s="246"/>
      <c r="AN498" s="1417"/>
      <c r="AO498" s="441"/>
      <c r="AP498" s="1377"/>
      <c r="AQ498" s="1377"/>
      <c r="AR498" s="1377"/>
      <c r="AS498" s="1377"/>
      <c r="AT498" s="1377"/>
      <c r="AU498" s="1377"/>
    </row>
    <row r="499" spans="1:47" s="238" customFormat="1">
      <c r="A499" s="57"/>
      <c r="B499" s="463"/>
      <c r="C499" s="10"/>
      <c r="D499" s="10"/>
      <c r="E499" s="10"/>
      <c r="F499" s="10"/>
      <c r="G499" s="10"/>
      <c r="H499" s="10"/>
      <c r="I499" s="10"/>
      <c r="J499" s="10"/>
      <c r="K499" s="10"/>
      <c r="L499" s="10"/>
      <c r="M499" s="10"/>
      <c r="N499" s="10"/>
      <c r="O499" s="62"/>
      <c r="P499" s="10"/>
      <c r="Q499" s="13"/>
      <c r="U499" s="13"/>
      <c r="V499" s="13"/>
      <c r="W499" s="13"/>
      <c r="AB499" s="246"/>
      <c r="AC499" s="246"/>
      <c r="AD499" s="246"/>
      <c r="AE499" s="1237"/>
      <c r="AF499" s="1237"/>
      <c r="AG499" s="246"/>
      <c r="AH499" s="246"/>
      <c r="AI499" s="246"/>
      <c r="AJ499" s="246"/>
      <c r="AK499" s="246"/>
      <c r="AL499" s="246"/>
      <c r="AM499" s="246"/>
      <c r="AN499" s="1417"/>
      <c r="AO499" s="441"/>
      <c r="AP499" s="1377"/>
      <c r="AQ499" s="1377"/>
      <c r="AR499" s="1377"/>
      <c r="AS499" s="1377"/>
      <c r="AT499" s="1377"/>
      <c r="AU499" s="1377"/>
    </row>
    <row r="500" spans="1:47" s="238" customFormat="1">
      <c r="A500" s="57"/>
      <c r="B500" s="463"/>
      <c r="C500" s="10"/>
      <c r="D500" s="10"/>
      <c r="E500" s="10"/>
      <c r="F500" s="10"/>
      <c r="G500" s="10"/>
      <c r="H500" s="10"/>
      <c r="I500" s="10"/>
      <c r="J500" s="10"/>
      <c r="K500" s="10"/>
      <c r="L500" s="10"/>
      <c r="M500" s="10"/>
      <c r="N500" s="10"/>
      <c r="O500" s="62"/>
      <c r="P500" s="10"/>
      <c r="Q500" s="13"/>
      <c r="U500" s="13"/>
      <c r="V500" s="13"/>
      <c r="W500" s="13"/>
      <c r="AB500" s="246"/>
      <c r="AC500" s="246"/>
      <c r="AD500" s="246"/>
      <c r="AE500" s="1237"/>
      <c r="AF500" s="1237"/>
      <c r="AG500" s="246"/>
      <c r="AH500" s="246"/>
      <c r="AI500" s="246"/>
      <c r="AJ500" s="246"/>
      <c r="AK500" s="246"/>
      <c r="AL500" s="246"/>
      <c r="AM500" s="246"/>
      <c r="AN500" s="1417"/>
      <c r="AO500" s="441"/>
      <c r="AP500" s="1377"/>
      <c r="AQ500" s="1377"/>
      <c r="AR500" s="1377"/>
      <c r="AS500" s="1377"/>
      <c r="AT500" s="1377"/>
      <c r="AU500" s="1377"/>
    </row>
    <row r="501" spans="1:47" s="238" customFormat="1">
      <c r="A501" s="57"/>
      <c r="B501" s="463"/>
      <c r="C501" s="10"/>
      <c r="D501" s="10"/>
      <c r="E501" s="10"/>
      <c r="F501" s="10"/>
      <c r="G501" s="10"/>
      <c r="H501" s="10"/>
      <c r="I501" s="10"/>
      <c r="J501" s="10"/>
      <c r="K501" s="10"/>
      <c r="L501" s="10"/>
      <c r="M501" s="10"/>
      <c r="N501" s="10"/>
      <c r="O501" s="62"/>
      <c r="P501" s="10"/>
      <c r="Q501" s="13"/>
      <c r="U501" s="13"/>
      <c r="V501" s="13"/>
      <c r="W501" s="13"/>
      <c r="AB501" s="246"/>
      <c r="AC501" s="246"/>
      <c r="AD501" s="246"/>
      <c r="AE501" s="1237"/>
      <c r="AF501" s="1237"/>
      <c r="AG501" s="246"/>
      <c r="AH501" s="246"/>
      <c r="AI501" s="246"/>
      <c r="AJ501" s="246"/>
      <c r="AK501" s="246"/>
      <c r="AL501" s="246"/>
      <c r="AM501" s="246"/>
      <c r="AN501" s="1417"/>
      <c r="AO501" s="441"/>
      <c r="AP501" s="1377"/>
      <c r="AQ501" s="1377"/>
      <c r="AR501" s="1377"/>
      <c r="AS501" s="1377"/>
      <c r="AT501" s="1377"/>
      <c r="AU501" s="1377"/>
    </row>
    <row r="502" spans="1:47" s="238" customFormat="1">
      <c r="A502" s="57"/>
      <c r="B502" s="463"/>
      <c r="C502" s="10"/>
      <c r="D502" s="10"/>
      <c r="E502" s="10"/>
      <c r="F502" s="10"/>
      <c r="G502" s="10"/>
      <c r="H502" s="10"/>
      <c r="I502" s="10"/>
      <c r="J502" s="10"/>
      <c r="K502" s="10"/>
      <c r="L502" s="10"/>
      <c r="M502" s="10"/>
      <c r="N502" s="10"/>
      <c r="O502" s="62"/>
      <c r="P502" s="10"/>
      <c r="Q502" s="13"/>
      <c r="U502" s="13"/>
      <c r="V502" s="13"/>
      <c r="W502" s="13"/>
      <c r="AB502" s="246"/>
      <c r="AC502" s="246"/>
      <c r="AD502" s="246"/>
      <c r="AE502" s="1237"/>
      <c r="AF502" s="1237"/>
      <c r="AG502" s="246"/>
      <c r="AH502" s="246"/>
      <c r="AI502" s="246"/>
      <c r="AJ502" s="246"/>
      <c r="AK502" s="246"/>
      <c r="AL502" s="246"/>
      <c r="AM502" s="246"/>
      <c r="AN502" s="1417"/>
      <c r="AO502" s="441"/>
      <c r="AP502" s="1377"/>
      <c r="AQ502" s="1377"/>
      <c r="AR502" s="1377"/>
      <c r="AS502" s="1377"/>
      <c r="AT502" s="1377"/>
      <c r="AU502" s="1377"/>
    </row>
    <row r="503" spans="1:47" s="238" customFormat="1">
      <c r="A503" s="57"/>
      <c r="B503" s="463"/>
      <c r="C503" s="10"/>
      <c r="D503" s="10"/>
      <c r="E503" s="10"/>
      <c r="F503" s="10"/>
      <c r="G503" s="10"/>
      <c r="H503" s="10"/>
      <c r="I503" s="10"/>
      <c r="J503" s="10"/>
      <c r="K503" s="10"/>
      <c r="L503" s="10"/>
      <c r="M503" s="10"/>
      <c r="N503" s="10"/>
      <c r="O503" s="62"/>
      <c r="P503" s="10"/>
      <c r="Q503" s="13"/>
      <c r="U503" s="13"/>
      <c r="V503" s="13"/>
      <c r="W503" s="13"/>
      <c r="AB503" s="246"/>
      <c r="AC503" s="246"/>
      <c r="AD503" s="246"/>
      <c r="AE503" s="1237"/>
      <c r="AF503" s="1237"/>
      <c r="AG503" s="246"/>
      <c r="AH503" s="246"/>
      <c r="AI503" s="246"/>
      <c r="AJ503" s="246"/>
      <c r="AK503" s="246"/>
      <c r="AL503" s="246"/>
      <c r="AM503" s="246"/>
      <c r="AN503" s="1417"/>
      <c r="AO503" s="441"/>
      <c r="AP503" s="1377"/>
      <c r="AQ503" s="1377"/>
      <c r="AR503" s="1377"/>
      <c r="AS503" s="1377"/>
      <c r="AT503" s="1377"/>
      <c r="AU503" s="1377"/>
    </row>
    <row r="504" spans="1:47" s="238" customFormat="1">
      <c r="A504" s="57"/>
      <c r="B504" s="463"/>
      <c r="C504" s="10"/>
      <c r="D504" s="10"/>
      <c r="E504" s="10"/>
      <c r="F504" s="10"/>
      <c r="G504" s="10"/>
      <c r="H504" s="10"/>
      <c r="I504" s="10"/>
      <c r="J504" s="10"/>
      <c r="K504" s="10"/>
      <c r="L504" s="10"/>
      <c r="M504" s="10"/>
      <c r="N504" s="10"/>
      <c r="O504" s="62"/>
      <c r="P504" s="10"/>
      <c r="Q504" s="13"/>
      <c r="U504" s="13"/>
      <c r="V504" s="13"/>
      <c r="W504" s="13"/>
      <c r="AB504" s="246"/>
      <c r="AC504" s="246"/>
      <c r="AD504" s="246"/>
      <c r="AE504" s="1237"/>
      <c r="AF504" s="1237"/>
      <c r="AG504" s="246"/>
      <c r="AH504" s="246"/>
      <c r="AI504" s="246"/>
      <c r="AJ504" s="246"/>
      <c r="AK504" s="246"/>
      <c r="AL504" s="246"/>
      <c r="AM504" s="246"/>
      <c r="AN504" s="1417"/>
      <c r="AO504" s="441"/>
      <c r="AP504" s="1377"/>
      <c r="AQ504" s="1377"/>
      <c r="AR504" s="1377"/>
      <c r="AS504" s="1377"/>
      <c r="AT504" s="1377"/>
      <c r="AU504" s="1377"/>
    </row>
    <row r="505" spans="1:47" s="238" customFormat="1">
      <c r="A505" s="57"/>
      <c r="B505" s="463"/>
      <c r="C505" s="10"/>
      <c r="D505" s="10"/>
      <c r="E505" s="10"/>
      <c r="F505" s="10"/>
      <c r="G505" s="10"/>
      <c r="H505" s="10"/>
      <c r="I505" s="10"/>
      <c r="J505" s="10"/>
      <c r="K505" s="10"/>
      <c r="L505" s="10"/>
      <c r="M505" s="10"/>
      <c r="N505" s="10"/>
      <c r="O505" s="62"/>
      <c r="P505" s="10"/>
      <c r="Q505" s="13"/>
      <c r="U505" s="13"/>
      <c r="V505" s="13"/>
      <c r="W505" s="13"/>
      <c r="AB505" s="246"/>
      <c r="AC505" s="246"/>
      <c r="AD505" s="246"/>
      <c r="AE505" s="1237"/>
      <c r="AF505" s="1237"/>
      <c r="AG505" s="246"/>
      <c r="AH505" s="246"/>
      <c r="AI505" s="246"/>
      <c r="AJ505" s="246"/>
      <c r="AK505" s="246"/>
      <c r="AL505" s="246"/>
      <c r="AM505" s="246"/>
      <c r="AN505" s="1417"/>
      <c r="AO505" s="441"/>
      <c r="AP505" s="1377"/>
      <c r="AQ505" s="1377"/>
      <c r="AR505" s="1377"/>
      <c r="AS505" s="1377"/>
      <c r="AT505" s="1377"/>
      <c r="AU505" s="1377"/>
    </row>
    <row r="506" spans="1:47" s="238" customFormat="1">
      <c r="A506" s="57"/>
      <c r="B506" s="463"/>
      <c r="C506" s="10"/>
      <c r="D506" s="10"/>
      <c r="E506" s="10"/>
      <c r="F506" s="10"/>
      <c r="G506" s="10"/>
      <c r="H506" s="10"/>
      <c r="I506" s="10"/>
      <c r="J506" s="10"/>
      <c r="K506" s="10"/>
      <c r="L506" s="10"/>
      <c r="M506" s="10"/>
      <c r="N506" s="10"/>
      <c r="O506" s="62"/>
      <c r="P506" s="10"/>
      <c r="Q506" s="13"/>
      <c r="U506" s="13"/>
      <c r="V506" s="13"/>
      <c r="W506" s="13"/>
      <c r="AB506" s="246"/>
      <c r="AC506" s="246"/>
      <c r="AD506" s="246"/>
      <c r="AE506" s="1237"/>
      <c r="AF506" s="1237"/>
      <c r="AG506" s="246"/>
      <c r="AH506" s="246"/>
      <c r="AI506" s="246"/>
      <c r="AJ506" s="246"/>
      <c r="AK506" s="246"/>
      <c r="AL506" s="246"/>
      <c r="AM506" s="246"/>
      <c r="AN506" s="1417"/>
      <c r="AO506" s="441"/>
      <c r="AP506" s="1377"/>
      <c r="AQ506" s="1377"/>
      <c r="AR506" s="1377"/>
      <c r="AS506" s="1377"/>
      <c r="AT506" s="1377"/>
      <c r="AU506" s="1377"/>
    </row>
    <row r="507" spans="1:47" s="238" customFormat="1">
      <c r="A507" s="57"/>
      <c r="B507" s="463"/>
      <c r="C507" s="10"/>
      <c r="D507" s="10"/>
      <c r="E507" s="10"/>
      <c r="F507" s="10"/>
      <c r="G507" s="10"/>
      <c r="H507" s="10"/>
      <c r="I507" s="10"/>
      <c r="J507" s="10"/>
      <c r="K507" s="10"/>
      <c r="L507" s="10"/>
      <c r="M507" s="10"/>
      <c r="N507" s="10"/>
      <c r="O507" s="62"/>
      <c r="P507" s="10"/>
      <c r="Q507" s="13"/>
      <c r="U507" s="13"/>
      <c r="V507" s="13"/>
      <c r="W507" s="13"/>
      <c r="AB507" s="246"/>
      <c r="AC507" s="246"/>
      <c r="AD507" s="246"/>
      <c r="AE507" s="1237"/>
      <c r="AF507" s="1237"/>
      <c r="AG507" s="246"/>
      <c r="AH507" s="246"/>
      <c r="AI507" s="246"/>
      <c r="AJ507" s="246"/>
      <c r="AK507" s="246"/>
      <c r="AL507" s="246"/>
      <c r="AM507" s="246"/>
      <c r="AN507" s="1417"/>
      <c r="AO507" s="441"/>
      <c r="AP507" s="1377"/>
      <c r="AQ507" s="1377"/>
      <c r="AR507" s="1377"/>
      <c r="AS507" s="1377"/>
      <c r="AT507" s="1377"/>
      <c r="AU507" s="1377"/>
    </row>
    <row r="508" spans="1:47" s="238" customFormat="1">
      <c r="A508" s="57"/>
      <c r="B508" s="463"/>
      <c r="C508" s="10"/>
      <c r="D508" s="10"/>
      <c r="E508" s="10"/>
      <c r="F508" s="10"/>
      <c r="G508" s="10"/>
      <c r="H508" s="10"/>
      <c r="I508" s="10"/>
      <c r="J508" s="10"/>
      <c r="K508" s="10"/>
      <c r="L508" s="10"/>
      <c r="M508" s="10"/>
      <c r="N508" s="10"/>
      <c r="O508" s="62"/>
      <c r="P508" s="10"/>
      <c r="Q508" s="13"/>
      <c r="U508" s="13"/>
      <c r="V508" s="13"/>
      <c r="W508" s="13"/>
      <c r="AB508" s="246"/>
      <c r="AC508" s="246"/>
      <c r="AD508" s="246"/>
      <c r="AE508" s="1237"/>
      <c r="AF508" s="1237"/>
      <c r="AG508" s="246"/>
      <c r="AH508" s="246"/>
      <c r="AI508" s="246"/>
      <c r="AJ508" s="246"/>
      <c r="AK508" s="246"/>
      <c r="AL508" s="246"/>
      <c r="AM508" s="246"/>
      <c r="AN508" s="1417"/>
      <c r="AO508" s="441"/>
      <c r="AP508" s="1377"/>
      <c r="AQ508" s="1377"/>
      <c r="AR508" s="1377"/>
      <c r="AS508" s="1377"/>
      <c r="AT508" s="1377"/>
      <c r="AU508" s="1377"/>
    </row>
    <row r="509" spans="1:47" s="238" customFormat="1">
      <c r="A509" s="57"/>
      <c r="B509" s="463"/>
      <c r="C509" s="10"/>
      <c r="D509" s="10"/>
      <c r="E509" s="10"/>
      <c r="F509" s="10"/>
      <c r="G509" s="10"/>
      <c r="H509" s="10"/>
      <c r="I509" s="10"/>
      <c r="J509" s="10"/>
      <c r="K509" s="10"/>
      <c r="L509" s="10"/>
      <c r="M509" s="10"/>
      <c r="N509" s="10"/>
      <c r="O509" s="62"/>
      <c r="P509" s="10"/>
      <c r="Q509" s="13"/>
      <c r="U509" s="13"/>
      <c r="V509" s="13"/>
      <c r="W509" s="13"/>
      <c r="AB509" s="246"/>
      <c r="AC509" s="246"/>
      <c r="AD509" s="246"/>
      <c r="AE509" s="1237"/>
      <c r="AF509" s="1237"/>
      <c r="AG509" s="246"/>
      <c r="AH509" s="246"/>
      <c r="AI509" s="246"/>
      <c r="AJ509" s="246"/>
      <c r="AK509" s="246"/>
      <c r="AL509" s="246"/>
      <c r="AM509" s="246"/>
      <c r="AN509" s="1417"/>
      <c r="AO509" s="441"/>
      <c r="AP509" s="1377"/>
      <c r="AQ509" s="1377"/>
      <c r="AR509" s="1377"/>
      <c r="AS509" s="1377"/>
      <c r="AT509" s="1377"/>
      <c r="AU509" s="1377"/>
    </row>
    <row r="510" spans="1:47" s="238" customFormat="1">
      <c r="A510" s="57"/>
      <c r="B510" s="463"/>
      <c r="C510" s="10"/>
      <c r="D510" s="10"/>
      <c r="E510" s="10"/>
      <c r="F510" s="10"/>
      <c r="G510" s="10"/>
      <c r="H510" s="10"/>
      <c r="I510" s="10"/>
      <c r="J510" s="10"/>
      <c r="K510" s="10"/>
      <c r="L510" s="10"/>
      <c r="M510" s="10"/>
      <c r="N510" s="10"/>
      <c r="O510" s="62"/>
      <c r="P510" s="10"/>
      <c r="Q510" s="13"/>
      <c r="U510" s="13"/>
      <c r="V510" s="13"/>
      <c r="W510" s="13"/>
      <c r="AB510" s="246"/>
      <c r="AC510" s="246"/>
      <c r="AD510" s="246"/>
      <c r="AE510" s="1237"/>
      <c r="AF510" s="1237"/>
      <c r="AG510" s="246"/>
      <c r="AH510" s="246"/>
      <c r="AI510" s="246"/>
      <c r="AJ510" s="246"/>
      <c r="AK510" s="246"/>
      <c r="AL510" s="246"/>
      <c r="AM510" s="246"/>
      <c r="AN510" s="1417"/>
      <c r="AO510" s="441"/>
      <c r="AP510" s="1377"/>
      <c r="AQ510" s="1377"/>
      <c r="AR510" s="1377"/>
      <c r="AS510" s="1377"/>
      <c r="AT510" s="1377"/>
      <c r="AU510" s="1377"/>
    </row>
    <row r="511" spans="1:47" s="238" customFormat="1">
      <c r="A511" s="57"/>
      <c r="B511" s="463"/>
      <c r="C511" s="10"/>
      <c r="D511" s="10"/>
      <c r="E511" s="10"/>
      <c r="F511" s="10"/>
      <c r="G511" s="10"/>
      <c r="H511" s="10"/>
      <c r="I511" s="10"/>
      <c r="J511" s="10"/>
      <c r="K511" s="10"/>
      <c r="L511" s="10"/>
      <c r="M511" s="10"/>
      <c r="N511" s="10"/>
      <c r="O511" s="62"/>
      <c r="P511" s="10"/>
      <c r="Q511" s="13"/>
      <c r="U511" s="13"/>
      <c r="V511" s="13"/>
      <c r="W511" s="13"/>
      <c r="AB511" s="246"/>
      <c r="AC511" s="246"/>
      <c r="AD511" s="246"/>
      <c r="AE511" s="1237"/>
      <c r="AF511" s="1237"/>
      <c r="AG511" s="246"/>
      <c r="AH511" s="246"/>
      <c r="AI511" s="246"/>
      <c r="AJ511" s="246"/>
      <c r="AK511" s="246"/>
      <c r="AL511" s="246"/>
      <c r="AM511" s="246"/>
      <c r="AN511" s="1417"/>
      <c r="AO511" s="441"/>
      <c r="AP511" s="1377"/>
      <c r="AQ511" s="1377"/>
      <c r="AR511" s="1377"/>
      <c r="AS511" s="1377"/>
      <c r="AT511" s="1377"/>
      <c r="AU511" s="1377"/>
    </row>
    <row r="512" spans="1:47" s="238" customFormat="1">
      <c r="A512" s="57"/>
      <c r="B512" s="463"/>
      <c r="C512" s="10"/>
      <c r="D512" s="10"/>
      <c r="E512" s="10"/>
      <c r="F512" s="10"/>
      <c r="G512" s="10"/>
      <c r="H512" s="10"/>
      <c r="I512" s="10"/>
      <c r="J512" s="10"/>
      <c r="K512" s="10"/>
      <c r="L512" s="10"/>
      <c r="M512" s="10"/>
      <c r="N512" s="10"/>
      <c r="O512" s="62"/>
      <c r="P512" s="10"/>
      <c r="Q512" s="13"/>
      <c r="U512" s="13"/>
      <c r="V512" s="13"/>
      <c r="W512" s="13"/>
      <c r="AB512" s="246"/>
      <c r="AC512" s="246"/>
      <c r="AD512" s="246"/>
      <c r="AE512" s="1237"/>
      <c r="AF512" s="1237"/>
      <c r="AG512" s="246"/>
      <c r="AH512" s="246"/>
      <c r="AI512" s="246"/>
      <c r="AJ512" s="246"/>
      <c r="AK512" s="246"/>
      <c r="AL512" s="246"/>
      <c r="AM512" s="246"/>
      <c r="AN512" s="1417"/>
      <c r="AO512" s="441"/>
      <c r="AP512" s="1377"/>
      <c r="AQ512" s="1377"/>
      <c r="AR512" s="1377"/>
      <c r="AS512" s="1377"/>
      <c r="AT512" s="1377"/>
      <c r="AU512" s="1377"/>
    </row>
    <row r="513" spans="1:47" s="238" customFormat="1">
      <c r="A513" s="57"/>
      <c r="B513" s="463"/>
      <c r="C513" s="10"/>
      <c r="D513" s="10"/>
      <c r="E513" s="10"/>
      <c r="F513" s="10"/>
      <c r="G513" s="10"/>
      <c r="H513" s="10"/>
      <c r="I513" s="10"/>
      <c r="J513" s="10"/>
      <c r="K513" s="10"/>
      <c r="L513" s="10"/>
      <c r="M513" s="10"/>
      <c r="N513" s="10"/>
      <c r="O513" s="62"/>
      <c r="P513" s="10"/>
      <c r="Q513" s="13"/>
      <c r="U513" s="13"/>
      <c r="V513" s="13"/>
      <c r="W513" s="13"/>
      <c r="AB513" s="246"/>
      <c r="AC513" s="246"/>
      <c r="AD513" s="246"/>
      <c r="AE513" s="1237"/>
      <c r="AF513" s="1237"/>
      <c r="AG513" s="246"/>
      <c r="AH513" s="246"/>
      <c r="AI513" s="246"/>
      <c r="AJ513" s="246"/>
      <c r="AK513" s="246"/>
      <c r="AL513" s="246"/>
      <c r="AM513" s="246"/>
      <c r="AN513" s="1417"/>
      <c r="AO513" s="441"/>
      <c r="AP513" s="1377"/>
      <c r="AQ513" s="1377"/>
      <c r="AR513" s="1377"/>
      <c r="AS513" s="1377"/>
      <c r="AT513" s="1377"/>
      <c r="AU513" s="1377"/>
    </row>
    <row r="514" spans="1:47" s="238" customFormat="1">
      <c r="A514" s="57"/>
      <c r="B514" s="463"/>
      <c r="C514" s="10"/>
      <c r="D514" s="10"/>
      <c r="E514" s="10"/>
      <c r="F514" s="10"/>
      <c r="G514" s="10"/>
      <c r="H514" s="10"/>
      <c r="I514" s="10"/>
      <c r="J514" s="10"/>
      <c r="K514" s="10"/>
      <c r="L514" s="10"/>
      <c r="M514" s="10"/>
      <c r="N514" s="10"/>
      <c r="O514" s="62"/>
      <c r="P514" s="10"/>
      <c r="Q514" s="13"/>
      <c r="U514" s="13"/>
      <c r="V514" s="13"/>
      <c r="W514" s="13"/>
      <c r="AB514" s="246"/>
      <c r="AC514" s="246"/>
      <c r="AD514" s="246"/>
      <c r="AE514" s="1237"/>
      <c r="AF514" s="1237"/>
      <c r="AG514" s="246"/>
      <c r="AH514" s="246"/>
      <c r="AI514" s="246"/>
      <c r="AJ514" s="246"/>
      <c r="AK514" s="246"/>
      <c r="AL514" s="246"/>
      <c r="AM514" s="246"/>
      <c r="AN514" s="1417"/>
      <c r="AO514" s="441"/>
      <c r="AP514" s="1377"/>
      <c r="AQ514" s="1377"/>
      <c r="AR514" s="1377"/>
      <c r="AS514" s="1377"/>
      <c r="AT514" s="1377"/>
      <c r="AU514" s="1377"/>
    </row>
    <row r="515" spans="1:47" s="238" customFormat="1">
      <c r="A515" s="57"/>
      <c r="B515" s="463"/>
      <c r="C515" s="10"/>
      <c r="D515" s="10"/>
      <c r="E515" s="10"/>
      <c r="F515" s="10"/>
      <c r="G515" s="10"/>
      <c r="H515" s="10"/>
      <c r="I515" s="10"/>
      <c r="J515" s="10"/>
      <c r="K515" s="10"/>
      <c r="L515" s="10"/>
      <c r="M515" s="10"/>
      <c r="N515" s="10"/>
      <c r="O515" s="62"/>
      <c r="P515" s="10"/>
      <c r="Q515" s="13"/>
      <c r="U515" s="13"/>
      <c r="V515" s="13"/>
      <c r="W515" s="13"/>
      <c r="AB515" s="246"/>
      <c r="AC515" s="246"/>
      <c r="AD515" s="246"/>
      <c r="AE515" s="1237"/>
      <c r="AF515" s="1237"/>
      <c r="AG515" s="246"/>
      <c r="AH515" s="246"/>
      <c r="AI515" s="246"/>
      <c r="AJ515" s="246"/>
      <c r="AK515" s="246"/>
      <c r="AL515" s="246"/>
      <c r="AM515" s="246"/>
      <c r="AN515" s="1417"/>
      <c r="AO515" s="441"/>
      <c r="AP515" s="1377"/>
      <c r="AQ515" s="1377"/>
      <c r="AR515" s="1377"/>
      <c r="AS515" s="1377"/>
      <c r="AT515" s="1377"/>
      <c r="AU515" s="1377"/>
    </row>
    <row r="516" spans="1:47" s="238" customFormat="1">
      <c r="A516" s="57"/>
      <c r="B516" s="463"/>
      <c r="C516" s="10"/>
      <c r="D516" s="10"/>
      <c r="E516" s="10"/>
      <c r="F516" s="10"/>
      <c r="G516" s="10"/>
      <c r="H516" s="10"/>
      <c r="I516" s="10"/>
      <c r="J516" s="10"/>
      <c r="K516" s="10"/>
      <c r="L516" s="10"/>
      <c r="M516" s="10"/>
      <c r="N516" s="10"/>
      <c r="O516" s="62"/>
      <c r="P516" s="10"/>
      <c r="Q516" s="13"/>
      <c r="U516" s="13"/>
      <c r="V516" s="13"/>
      <c r="W516" s="13"/>
      <c r="AB516" s="246"/>
      <c r="AC516" s="246"/>
      <c r="AD516" s="246"/>
      <c r="AE516" s="1237"/>
      <c r="AF516" s="1237"/>
      <c r="AG516" s="246"/>
      <c r="AH516" s="246"/>
      <c r="AI516" s="246"/>
      <c r="AJ516" s="246"/>
      <c r="AK516" s="246"/>
      <c r="AL516" s="246"/>
      <c r="AM516" s="246"/>
      <c r="AN516" s="1417"/>
      <c r="AO516" s="441"/>
      <c r="AP516" s="1377"/>
      <c r="AQ516" s="1377"/>
      <c r="AR516" s="1377"/>
      <c r="AS516" s="1377"/>
      <c r="AT516" s="1377"/>
      <c r="AU516" s="1377"/>
    </row>
    <row r="517" spans="1:47" s="238" customFormat="1">
      <c r="A517" s="57"/>
      <c r="B517" s="463"/>
      <c r="C517" s="10"/>
      <c r="D517" s="10"/>
      <c r="E517" s="10"/>
      <c r="F517" s="10"/>
      <c r="G517" s="10"/>
      <c r="H517" s="10"/>
      <c r="I517" s="10"/>
      <c r="J517" s="10"/>
      <c r="K517" s="10"/>
      <c r="L517" s="10"/>
      <c r="M517" s="10"/>
      <c r="N517" s="10"/>
      <c r="O517" s="62"/>
      <c r="P517" s="10"/>
      <c r="Q517" s="13"/>
      <c r="U517" s="13"/>
      <c r="V517" s="13"/>
      <c r="W517" s="13"/>
      <c r="AB517" s="246"/>
      <c r="AC517" s="246"/>
      <c r="AD517" s="246"/>
      <c r="AE517" s="1237"/>
      <c r="AF517" s="1237"/>
      <c r="AG517" s="246"/>
      <c r="AH517" s="246"/>
      <c r="AI517" s="246"/>
      <c r="AJ517" s="246"/>
      <c r="AK517" s="246"/>
      <c r="AL517" s="246"/>
      <c r="AM517" s="246"/>
      <c r="AN517" s="1417"/>
      <c r="AO517" s="441"/>
      <c r="AP517" s="1377"/>
      <c r="AQ517" s="1377"/>
      <c r="AR517" s="1377"/>
      <c r="AS517" s="1377"/>
      <c r="AT517" s="1377"/>
      <c r="AU517" s="1377"/>
    </row>
    <row r="518" spans="1:47" s="238" customFormat="1">
      <c r="A518" s="57"/>
      <c r="B518" s="463"/>
      <c r="C518" s="10"/>
      <c r="D518" s="10"/>
      <c r="E518" s="10"/>
      <c r="F518" s="10"/>
      <c r="G518" s="10"/>
      <c r="H518" s="10"/>
      <c r="I518" s="10"/>
      <c r="J518" s="10"/>
      <c r="K518" s="10"/>
      <c r="L518" s="10"/>
      <c r="M518" s="10"/>
      <c r="N518" s="10"/>
      <c r="O518" s="62"/>
      <c r="P518" s="10"/>
      <c r="Q518" s="13"/>
      <c r="U518" s="13"/>
      <c r="V518" s="13"/>
      <c r="W518" s="13"/>
      <c r="AB518" s="246"/>
      <c r="AC518" s="246"/>
      <c r="AD518" s="246"/>
      <c r="AE518" s="1237"/>
      <c r="AF518" s="1237"/>
      <c r="AG518" s="246"/>
      <c r="AH518" s="246"/>
      <c r="AI518" s="246"/>
      <c r="AJ518" s="246"/>
      <c r="AK518" s="246"/>
      <c r="AL518" s="246"/>
      <c r="AM518" s="246"/>
      <c r="AN518" s="1417"/>
      <c r="AO518" s="441"/>
      <c r="AP518" s="1377"/>
      <c r="AQ518" s="1377"/>
      <c r="AR518" s="1377"/>
      <c r="AS518" s="1377"/>
      <c r="AT518" s="1377"/>
      <c r="AU518" s="1377"/>
    </row>
    <row r="519" spans="1:47" s="238" customFormat="1">
      <c r="A519" s="57"/>
      <c r="B519" s="463"/>
      <c r="C519" s="10"/>
      <c r="D519" s="10"/>
      <c r="E519" s="10"/>
      <c r="F519" s="10"/>
      <c r="G519" s="10"/>
      <c r="H519" s="10"/>
      <c r="I519" s="10"/>
      <c r="J519" s="10"/>
      <c r="K519" s="10"/>
      <c r="L519" s="10"/>
      <c r="M519" s="10"/>
      <c r="N519" s="10"/>
      <c r="O519" s="62"/>
      <c r="P519" s="10"/>
      <c r="Q519" s="13"/>
      <c r="U519" s="13"/>
      <c r="V519" s="13"/>
      <c r="W519" s="13"/>
      <c r="AB519" s="246"/>
      <c r="AC519" s="246"/>
      <c r="AD519" s="246"/>
      <c r="AE519" s="1237"/>
      <c r="AF519" s="1237"/>
      <c r="AG519" s="246"/>
      <c r="AH519" s="246"/>
      <c r="AI519" s="246"/>
      <c r="AJ519" s="246"/>
      <c r="AK519" s="246"/>
      <c r="AL519" s="246"/>
      <c r="AM519" s="246"/>
      <c r="AN519" s="1417"/>
      <c r="AO519" s="441"/>
      <c r="AP519" s="1377"/>
      <c r="AQ519" s="1377"/>
      <c r="AR519" s="1377"/>
      <c r="AS519" s="1377"/>
      <c r="AT519" s="1377"/>
      <c r="AU519" s="1377"/>
    </row>
    <row r="520" spans="1:47" s="238" customFormat="1">
      <c r="A520" s="57"/>
      <c r="B520" s="463"/>
      <c r="C520" s="10"/>
      <c r="D520" s="10"/>
      <c r="E520" s="10"/>
      <c r="F520" s="10"/>
      <c r="G520" s="10"/>
      <c r="H520" s="10"/>
      <c r="I520" s="10"/>
      <c r="J520" s="10"/>
      <c r="K520" s="10"/>
      <c r="L520" s="10"/>
      <c r="M520" s="10"/>
      <c r="N520" s="10"/>
      <c r="O520" s="62"/>
      <c r="P520" s="10"/>
      <c r="Q520" s="13"/>
      <c r="U520" s="13"/>
      <c r="V520" s="13"/>
      <c r="W520" s="13"/>
      <c r="AB520" s="246"/>
      <c r="AC520" s="246"/>
      <c r="AD520" s="246"/>
      <c r="AE520" s="1237"/>
      <c r="AF520" s="1237"/>
      <c r="AG520" s="246"/>
      <c r="AH520" s="246"/>
      <c r="AI520" s="246"/>
      <c r="AJ520" s="246"/>
      <c r="AK520" s="246"/>
      <c r="AL520" s="246"/>
      <c r="AM520" s="246"/>
      <c r="AN520" s="1417"/>
      <c r="AO520" s="441"/>
      <c r="AP520" s="1377"/>
      <c r="AQ520" s="1377"/>
      <c r="AR520" s="1377"/>
      <c r="AS520" s="1377"/>
      <c r="AT520" s="1377"/>
      <c r="AU520" s="1377"/>
    </row>
    <row r="521" spans="1:47" s="238" customFormat="1">
      <c r="A521" s="57"/>
      <c r="B521" s="463"/>
      <c r="C521" s="10"/>
      <c r="D521" s="10"/>
      <c r="E521" s="10"/>
      <c r="F521" s="10"/>
      <c r="G521" s="10"/>
      <c r="H521" s="10"/>
      <c r="I521" s="10"/>
      <c r="J521" s="10"/>
      <c r="K521" s="10"/>
      <c r="L521" s="10"/>
      <c r="M521" s="10"/>
      <c r="N521" s="10"/>
      <c r="O521" s="62"/>
      <c r="P521" s="10"/>
      <c r="Q521" s="13"/>
      <c r="U521" s="13"/>
      <c r="V521" s="13"/>
      <c r="W521" s="13"/>
      <c r="AB521" s="246"/>
      <c r="AC521" s="246"/>
      <c r="AD521" s="246"/>
      <c r="AE521" s="1237"/>
      <c r="AF521" s="1237"/>
      <c r="AG521" s="246"/>
      <c r="AH521" s="246"/>
      <c r="AI521" s="246"/>
      <c r="AJ521" s="246"/>
      <c r="AK521" s="246"/>
      <c r="AL521" s="246"/>
      <c r="AM521" s="246"/>
      <c r="AN521" s="1417"/>
      <c r="AO521" s="441"/>
      <c r="AP521" s="1377"/>
      <c r="AQ521" s="1377"/>
      <c r="AR521" s="1377"/>
      <c r="AS521" s="1377"/>
      <c r="AT521" s="1377"/>
      <c r="AU521" s="1377"/>
    </row>
    <row r="522" spans="1:47" s="238" customFormat="1">
      <c r="A522" s="57"/>
      <c r="B522" s="463"/>
      <c r="C522" s="10"/>
      <c r="D522" s="10"/>
      <c r="E522" s="10"/>
      <c r="F522" s="10"/>
      <c r="G522" s="10"/>
      <c r="H522" s="10"/>
      <c r="I522" s="10"/>
      <c r="J522" s="10"/>
      <c r="K522" s="10"/>
      <c r="L522" s="10"/>
      <c r="M522" s="10"/>
      <c r="N522" s="10"/>
      <c r="O522" s="62"/>
      <c r="P522" s="10"/>
      <c r="Q522" s="13"/>
      <c r="U522" s="13"/>
      <c r="V522" s="13"/>
      <c r="W522" s="13"/>
      <c r="AB522" s="246"/>
      <c r="AC522" s="246"/>
      <c r="AD522" s="246"/>
      <c r="AE522" s="1237"/>
      <c r="AF522" s="1237"/>
      <c r="AG522" s="246"/>
      <c r="AH522" s="246"/>
      <c r="AI522" s="246"/>
      <c r="AJ522" s="246"/>
      <c r="AK522" s="246"/>
      <c r="AL522" s="246"/>
      <c r="AM522" s="246"/>
      <c r="AN522" s="1417"/>
      <c r="AO522" s="441"/>
      <c r="AP522" s="1377"/>
      <c r="AQ522" s="1377"/>
      <c r="AR522" s="1377"/>
      <c r="AS522" s="1377"/>
      <c r="AT522" s="1377"/>
      <c r="AU522" s="1377"/>
    </row>
    <row r="523" spans="1:47" s="238" customFormat="1">
      <c r="A523" s="57"/>
      <c r="B523" s="463"/>
      <c r="C523" s="10"/>
      <c r="D523" s="10"/>
      <c r="E523" s="10"/>
      <c r="F523" s="10"/>
      <c r="G523" s="10"/>
      <c r="H523" s="10"/>
      <c r="I523" s="10"/>
      <c r="J523" s="10"/>
      <c r="K523" s="10"/>
      <c r="L523" s="10"/>
      <c r="M523" s="10"/>
      <c r="N523" s="10"/>
      <c r="O523" s="62"/>
      <c r="P523" s="10"/>
      <c r="Q523" s="13"/>
      <c r="U523" s="13"/>
      <c r="V523" s="13"/>
      <c r="W523" s="13"/>
      <c r="AB523" s="246"/>
      <c r="AC523" s="246"/>
      <c r="AD523" s="246"/>
      <c r="AE523" s="1237"/>
      <c r="AF523" s="1237"/>
      <c r="AG523" s="246"/>
      <c r="AH523" s="246"/>
      <c r="AI523" s="246"/>
      <c r="AJ523" s="246"/>
      <c r="AK523" s="246"/>
      <c r="AL523" s="246"/>
      <c r="AM523" s="246"/>
      <c r="AN523" s="1417"/>
      <c r="AO523" s="441"/>
      <c r="AP523" s="1377"/>
      <c r="AQ523" s="1377"/>
      <c r="AR523" s="1377"/>
      <c r="AS523" s="1377"/>
      <c r="AT523" s="1377"/>
      <c r="AU523" s="1377"/>
    </row>
    <row r="524" spans="1:47" s="238" customFormat="1">
      <c r="A524" s="57"/>
      <c r="B524" s="463"/>
      <c r="C524" s="10"/>
      <c r="D524" s="10"/>
      <c r="E524" s="10"/>
      <c r="F524" s="10"/>
      <c r="G524" s="10"/>
      <c r="H524" s="10"/>
      <c r="I524" s="10"/>
      <c r="J524" s="10"/>
      <c r="K524" s="10"/>
      <c r="L524" s="10"/>
      <c r="M524" s="10"/>
      <c r="N524" s="10"/>
      <c r="O524" s="62"/>
      <c r="P524" s="10"/>
      <c r="Q524" s="13"/>
      <c r="U524" s="13"/>
      <c r="V524" s="13"/>
      <c r="W524" s="13"/>
      <c r="AB524" s="246"/>
      <c r="AC524" s="246"/>
      <c r="AD524" s="246"/>
      <c r="AE524" s="1237"/>
      <c r="AF524" s="1237"/>
      <c r="AG524" s="246"/>
      <c r="AH524" s="246"/>
      <c r="AI524" s="246"/>
      <c r="AJ524" s="246"/>
      <c r="AK524" s="246"/>
      <c r="AL524" s="246"/>
      <c r="AM524" s="246"/>
      <c r="AN524" s="1417"/>
      <c r="AO524" s="441"/>
      <c r="AP524" s="1377"/>
      <c r="AQ524" s="1377"/>
      <c r="AR524" s="1377"/>
      <c r="AS524" s="1377"/>
      <c r="AT524" s="1377"/>
      <c r="AU524" s="1377"/>
    </row>
    <row r="525" spans="1:47" s="238" customFormat="1">
      <c r="A525" s="57"/>
      <c r="B525" s="463"/>
      <c r="C525" s="10"/>
      <c r="D525" s="10"/>
      <c r="E525" s="10"/>
      <c r="F525" s="10"/>
      <c r="G525" s="10"/>
      <c r="H525" s="10"/>
      <c r="I525" s="10"/>
      <c r="J525" s="10"/>
      <c r="K525" s="10"/>
      <c r="L525" s="10"/>
      <c r="M525" s="10"/>
      <c r="N525" s="10"/>
      <c r="O525" s="62"/>
      <c r="P525" s="10"/>
      <c r="Q525" s="13"/>
      <c r="U525" s="13"/>
      <c r="V525" s="13"/>
      <c r="W525" s="13"/>
      <c r="AB525" s="246"/>
      <c r="AC525" s="246"/>
      <c r="AD525" s="246"/>
      <c r="AE525" s="1237"/>
      <c r="AF525" s="1237"/>
      <c r="AG525" s="246"/>
      <c r="AH525" s="246"/>
      <c r="AI525" s="246"/>
      <c r="AJ525" s="246"/>
      <c r="AK525" s="246"/>
      <c r="AL525" s="246"/>
      <c r="AM525" s="246"/>
      <c r="AN525" s="1417"/>
      <c r="AO525" s="441"/>
      <c r="AP525" s="1377"/>
      <c r="AQ525" s="1377"/>
      <c r="AR525" s="1377"/>
      <c r="AS525" s="1377"/>
      <c r="AT525" s="1377"/>
      <c r="AU525" s="1377"/>
    </row>
    <row r="526" spans="1:47" s="238" customFormat="1">
      <c r="A526" s="57"/>
      <c r="B526" s="463"/>
      <c r="C526" s="10"/>
      <c r="D526" s="10"/>
      <c r="E526" s="10"/>
      <c r="F526" s="10"/>
      <c r="G526" s="10"/>
      <c r="H526" s="10"/>
      <c r="I526" s="10"/>
      <c r="J526" s="10"/>
      <c r="K526" s="10"/>
      <c r="L526" s="10"/>
      <c r="M526" s="10"/>
      <c r="N526" s="10"/>
      <c r="O526" s="62"/>
      <c r="P526" s="10"/>
      <c r="Q526" s="13"/>
      <c r="U526" s="13"/>
      <c r="V526" s="13"/>
      <c r="W526" s="13"/>
      <c r="AB526" s="246"/>
      <c r="AC526" s="246"/>
      <c r="AD526" s="246"/>
      <c r="AE526" s="1237"/>
      <c r="AF526" s="1237"/>
      <c r="AG526" s="246"/>
      <c r="AH526" s="246"/>
      <c r="AI526" s="246"/>
      <c r="AJ526" s="246"/>
      <c r="AK526" s="246"/>
      <c r="AL526" s="246"/>
      <c r="AM526" s="246"/>
      <c r="AN526" s="1417"/>
      <c r="AO526" s="441"/>
      <c r="AP526" s="1377"/>
      <c r="AQ526" s="1377"/>
      <c r="AR526" s="1377"/>
      <c r="AS526" s="1377"/>
      <c r="AT526" s="1377"/>
      <c r="AU526" s="1377"/>
    </row>
    <row r="527" spans="1:47" s="238" customFormat="1">
      <c r="A527" s="57"/>
      <c r="B527" s="463"/>
      <c r="C527" s="10"/>
      <c r="D527" s="10"/>
      <c r="E527" s="10"/>
      <c r="F527" s="10"/>
      <c r="G527" s="10"/>
      <c r="H527" s="10"/>
      <c r="I527" s="10"/>
      <c r="J527" s="10"/>
      <c r="K527" s="10"/>
      <c r="L527" s="10"/>
      <c r="M527" s="10"/>
      <c r="N527" s="10"/>
      <c r="O527" s="62"/>
      <c r="P527" s="10"/>
      <c r="Q527" s="13"/>
      <c r="U527" s="13"/>
      <c r="V527" s="13"/>
      <c r="W527" s="13"/>
      <c r="AB527" s="246"/>
      <c r="AC527" s="246"/>
      <c r="AD527" s="246"/>
      <c r="AE527" s="1237"/>
      <c r="AF527" s="1237"/>
      <c r="AG527" s="246"/>
      <c r="AH527" s="246"/>
      <c r="AI527" s="246"/>
      <c r="AJ527" s="246"/>
      <c r="AK527" s="246"/>
      <c r="AL527" s="246"/>
      <c r="AM527" s="246"/>
      <c r="AN527" s="1417"/>
      <c r="AO527" s="441"/>
      <c r="AP527" s="1377"/>
      <c r="AQ527" s="1377"/>
      <c r="AR527" s="1377"/>
      <c r="AS527" s="1377"/>
      <c r="AT527" s="1377"/>
      <c r="AU527" s="1377"/>
    </row>
    <row r="528" spans="1:47" s="238" customFormat="1">
      <c r="A528" s="57"/>
      <c r="B528" s="463"/>
      <c r="C528" s="10"/>
      <c r="D528" s="10"/>
      <c r="E528" s="10"/>
      <c r="F528" s="10"/>
      <c r="G528" s="10"/>
      <c r="H528" s="10"/>
      <c r="I528" s="10"/>
      <c r="J528" s="10"/>
      <c r="K528" s="10"/>
      <c r="L528" s="10"/>
      <c r="M528" s="10"/>
      <c r="N528" s="10"/>
      <c r="O528" s="62"/>
      <c r="P528" s="10"/>
      <c r="Q528" s="13"/>
      <c r="U528" s="13"/>
      <c r="V528" s="13"/>
      <c r="W528" s="13"/>
      <c r="AB528" s="246"/>
      <c r="AC528" s="246"/>
      <c r="AD528" s="246"/>
      <c r="AE528" s="1237"/>
      <c r="AF528" s="1237"/>
      <c r="AG528" s="246"/>
      <c r="AH528" s="246"/>
      <c r="AI528" s="246"/>
      <c r="AJ528" s="246"/>
      <c r="AK528" s="246"/>
      <c r="AL528" s="246"/>
      <c r="AM528" s="246"/>
      <c r="AN528" s="1417"/>
      <c r="AO528" s="441"/>
      <c r="AP528" s="1377"/>
      <c r="AQ528" s="1377"/>
      <c r="AR528" s="1377"/>
      <c r="AS528" s="1377"/>
      <c r="AT528" s="1377"/>
      <c r="AU528" s="1377"/>
    </row>
    <row r="529" spans="1:47" s="238" customFormat="1">
      <c r="A529" s="57"/>
      <c r="B529" s="463"/>
      <c r="C529" s="10"/>
      <c r="D529" s="10"/>
      <c r="E529" s="10"/>
      <c r="F529" s="10"/>
      <c r="G529" s="10"/>
      <c r="H529" s="10"/>
      <c r="I529" s="10"/>
      <c r="J529" s="10"/>
      <c r="K529" s="10"/>
      <c r="L529" s="10"/>
      <c r="M529" s="10"/>
      <c r="N529" s="10"/>
      <c r="O529" s="62"/>
      <c r="P529" s="10"/>
      <c r="Q529" s="13"/>
      <c r="U529" s="13"/>
      <c r="V529" s="13"/>
      <c r="W529" s="13"/>
      <c r="AB529" s="246"/>
      <c r="AC529" s="246"/>
      <c r="AD529" s="246"/>
      <c r="AE529" s="1237"/>
      <c r="AF529" s="1237"/>
      <c r="AG529" s="246"/>
      <c r="AH529" s="246"/>
      <c r="AI529" s="246"/>
      <c r="AJ529" s="246"/>
      <c r="AK529" s="246"/>
      <c r="AL529" s="246"/>
      <c r="AM529" s="246"/>
      <c r="AN529" s="1417"/>
      <c r="AO529" s="441"/>
      <c r="AP529" s="1377"/>
      <c r="AQ529" s="1377"/>
      <c r="AR529" s="1377"/>
      <c r="AS529" s="1377"/>
      <c r="AT529" s="1377"/>
      <c r="AU529" s="1377"/>
    </row>
    <row r="530" spans="1:47" s="238" customFormat="1">
      <c r="A530" s="57"/>
      <c r="B530" s="463"/>
      <c r="C530" s="10"/>
      <c r="D530" s="10"/>
      <c r="E530" s="10"/>
      <c r="F530" s="10"/>
      <c r="G530" s="10"/>
      <c r="H530" s="10"/>
      <c r="I530" s="10"/>
      <c r="J530" s="10"/>
      <c r="K530" s="10"/>
      <c r="L530" s="10"/>
      <c r="M530" s="10"/>
      <c r="N530" s="10"/>
      <c r="O530" s="62"/>
      <c r="P530" s="10"/>
      <c r="Q530" s="13"/>
      <c r="U530" s="13"/>
      <c r="V530" s="13"/>
      <c r="W530" s="13"/>
      <c r="AB530" s="246"/>
      <c r="AC530" s="246"/>
      <c r="AD530" s="246"/>
      <c r="AE530" s="1237"/>
      <c r="AF530" s="1237"/>
      <c r="AG530" s="246"/>
      <c r="AH530" s="246"/>
      <c r="AI530" s="246"/>
      <c r="AJ530" s="246"/>
      <c r="AK530" s="246"/>
      <c r="AL530" s="246"/>
      <c r="AM530" s="246"/>
      <c r="AN530" s="1417"/>
      <c r="AO530" s="441"/>
      <c r="AP530" s="1377"/>
      <c r="AQ530" s="1377"/>
      <c r="AR530" s="1377"/>
      <c r="AS530" s="1377"/>
      <c r="AT530" s="1377"/>
      <c r="AU530" s="1377"/>
    </row>
    <row r="531" spans="1:47" s="238" customFormat="1">
      <c r="A531" s="57"/>
      <c r="B531" s="463"/>
      <c r="C531" s="10"/>
      <c r="D531" s="10"/>
      <c r="E531" s="10"/>
      <c r="F531" s="10"/>
      <c r="G531" s="10"/>
      <c r="H531" s="10"/>
      <c r="I531" s="10"/>
      <c r="J531" s="10"/>
      <c r="K531" s="10"/>
      <c r="L531" s="10"/>
      <c r="M531" s="10"/>
      <c r="N531" s="10"/>
      <c r="O531" s="62"/>
      <c r="P531" s="10"/>
      <c r="Q531" s="13"/>
      <c r="U531" s="13"/>
      <c r="V531" s="13"/>
      <c r="W531" s="13"/>
      <c r="AB531" s="246"/>
      <c r="AC531" s="246"/>
      <c r="AD531" s="246"/>
      <c r="AE531" s="1237"/>
      <c r="AF531" s="1237"/>
      <c r="AG531" s="246"/>
      <c r="AH531" s="246"/>
      <c r="AI531" s="246"/>
      <c r="AJ531" s="246"/>
      <c r="AK531" s="246"/>
      <c r="AL531" s="246"/>
      <c r="AM531" s="246"/>
      <c r="AN531" s="1417"/>
      <c r="AO531" s="441"/>
      <c r="AP531" s="1377"/>
      <c r="AQ531" s="1377"/>
      <c r="AR531" s="1377"/>
      <c r="AS531" s="1377"/>
      <c r="AT531" s="1377"/>
      <c r="AU531" s="1377"/>
    </row>
    <row r="532" spans="1:47" s="238" customFormat="1">
      <c r="A532" s="57"/>
      <c r="B532" s="463"/>
      <c r="C532" s="10"/>
      <c r="D532" s="10"/>
      <c r="E532" s="10"/>
      <c r="F532" s="10"/>
      <c r="G532" s="10"/>
      <c r="H532" s="10"/>
      <c r="I532" s="10"/>
      <c r="J532" s="10"/>
      <c r="K532" s="10"/>
      <c r="L532" s="10"/>
      <c r="M532" s="10"/>
      <c r="N532" s="10"/>
      <c r="O532" s="62"/>
      <c r="P532" s="10"/>
      <c r="Q532" s="13"/>
      <c r="U532" s="13"/>
      <c r="V532" s="13"/>
      <c r="W532" s="13"/>
      <c r="AB532" s="246"/>
      <c r="AC532" s="246"/>
      <c r="AD532" s="246"/>
      <c r="AE532" s="1237"/>
      <c r="AF532" s="1237"/>
      <c r="AG532" s="246"/>
      <c r="AH532" s="246"/>
      <c r="AI532" s="246"/>
      <c r="AJ532" s="246"/>
      <c r="AK532" s="246"/>
      <c r="AL532" s="246"/>
      <c r="AM532" s="246"/>
      <c r="AN532" s="1417"/>
      <c r="AO532" s="441"/>
      <c r="AP532" s="1377"/>
      <c r="AQ532" s="1377"/>
      <c r="AR532" s="1377"/>
      <c r="AS532" s="1377"/>
      <c r="AT532" s="1377"/>
      <c r="AU532" s="1377"/>
    </row>
    <row r="533" spans="1:47" s="238" customFormat="1">
      <c r="A533" s="57"/>
      <c r="B533" s="463"/>
      <c r="C533" s="10"/>
      <c r="D533" s="10"/>
      <c r="E533" s="10"/>
      <c r="F533" s="10"/>
      <c r="G533" s="10"/>
      <c r="H533" s="10"/>
      <c r="I533" s="10"/>
      <c r="J533" s="10"/>
      <c r="K533" s="10"/>
      <c r="L533" s="10"/>
      <c r="M533" s="10"/>
      <c r="N533" s="10"/>
      <c r="O533" s="62"/>
      <c r="P533" s="10"/>
      <c r="Q533" s="13"/>
      <c r="U533" s="13"/>
      <c r="V533" s="13"/>
      <c r="W533" s="13"/>
      <c r="AB533" s="246"/>
      <c r="AC533" s="246"/>
      <c r="AD533" s="246"/>
      <c r="AE533" s="1237"/>
      <c r="AF533" s="1237"/>
      <c r="AG533" s="246"/>
      <c r="AH533" s="246"/>
      <c r="AI533" s="246"/>
      <c r="AJ533" s="246"/>
      <c r="AK533" s="246"/>
      <c r="AL533" s="246"/>
      <c r="AM533" s="246"/>
      <c r="AN533" s="1417"/>
      <c r="AO533" s="441"/>
      <c r="AP533" s="1377"/>
      <c r="AQ533" s="1377"/>
      <c r="AR533" s="1377"/>
      <c r="AS533" s="1377"/>
      <c r="AT533" s="1377"/>
      <c r="AU533" s="1377"/>
    </row>
    <row r="534" spans="1:47" s="238" customFormat="1">
      <c r="A534" s="57"/>
      <c r="B534" s="463"/>
      <c r="C534" s="10"/>
      <c r="D534" s="10"/>
      <c r="E534" s="10"/>
      <c r="F534" s="10"/>
      <c r="G534" s="10"/>
      <c r="H534" s="10"/>
      <c r="I534" s="10"/>
      <c r="J534" s="10"/>
      <c r="K534" s="10"/>
      <c r="L534" s="10"/>
      <c r="M534" s="10"/>
      <c r="N534" s="10"/>
      <c r="O534" s="62"/>
      <c r="P534" s="10"/>
      <c r="Q534" s="13"/>
      <c r="U534" s="13"/>
      <c r="V534" s="13"/>
      <c r="W534" s="13"/>
      <c r="AB534" s="246"/>
      <c r="AC534" s="246"/>
      <c r="AD534" s="246"/>
      <c r="AE534" s="1237"/>
      <c r="AF534" s="1237"/>
      <c r="AG534" s="246"/>
      <c r="AH534" s="246"/>
      <c r="AI534" s="246"/>
      <c r="AJ534" s="246"/>
      <c r="AK534" s="246"/>
      <c r="AL534" s="246"/>
      <c r="AM534" s="246"/>
      <c r="AN534" s="1417"/>
      <c r="AO534" s="441"/>
      <c r="AP534" s="1377"/>
      <c r="AQ534" s="1377"/>
      <c r="AR534" s="1377"/>
      <c r="AS534" s="1377"/>
      <c r="AT534" s="1377"/>
      <c r="AU534" s="1377"/>
    </row>
    <row r="535" spans="1:47" s="238" customFormat="1">
      <c r="A535" s="57"/>
      <c r="B535" s="463"/>
      <c r="C535" s="10"/>
      <c r="D535" s="10"/>
      <c r="E535" s="10"/>
      <c r="F535" s="10"/>
      <c r="G535" s="10"/>
      <c r="H535" s="10"/>
      <c r="I535" s="10"/>
      <c r="J535" s="10"/>
      <c r="K535" s="10"/>
      <c r="L535" s="10"/>
      <c r="M535" s="10"/>
      <c r="N535" s="10"/>
      <c r="O535" s="62"/>
      <c r="P535" s="10"/>
      <c r="Q535" s="13"/>
      <c r="U535" s="13"/>
      <c r="V535" s="13"/>
      <c r="W535" s="13"/>
      <c r="AB535" s="246"/>
      <c r="AC535" s="246"/>
      <c r="AD535" s="246"/>
      <c r="AE535" s="1237"/>
      <c r="AF535" s="1237"/>
      <c r="AG535" s="246"/>
      <c r="AH535" s="246"/>
      <c r="AI535" s="246"/>
      <c r="AJ535" s="246"/>
      <c r="AK535" s="246"/>
      <c r="AL535" s="246"/>
      <c r="AM535" s="246"/>
      <c r="AN535" s="1417"/>
      <c r="AO535" s="441"/>
      <c r="AP535" s="1377"/>
      <c r="AQ535" s="1377"/>
      <c r="AR535" s="1377"/>
      <c r="AS535" s="1377"/>
      <c r="AT535" s="1377"/>
      <c r="AU535" s="1377"/>
    </row>
    <row r="536" spans="1:47" s="238" customFormat="1">
      <c r="A536" s="57"/>
      <c r="B536" s="463"/>
      <c r="C536" s="10"/>
      <c r="D536" s="10"/>
      <c r="E536" s="10"/>
      <c r="F536" s="10"/>
      <c r="G536" s="10"/>
      <c r="H536" s="10"/>
      <c r="I536" s="10"/>
      <c r="J536" s="10"/>
      <c r="K536" s="10"/>
      <c r="L536" s="10"/>
      <c r="M536" s="10"/>
      <c r="N536" s="10"/>
      <c r="O536" s="62"/>
      <c r="P536" s="10"/>
      <c r="Q536" s="13"/>
      <c r="U536" s="13"/>
      <c r="V536" s="13"/>
      <c r="W536" s="13"/>
      <c r="AB536" s="246"/>
      <c r="AC536" s="246"/>
      <c r="AD536" s="246"/>
      <c r="AE536" s="1237"/>
      <c r="AF536" s="1237"/>
      <c r="AG536" s="246"/>
      <c r="AH536" s="246"/>
      <c r="AI536" s="246"/>
      <c r="AJ536" s="246"/>
      <c r="AK536" s="246"/>
      <c r="AL536" s="246"/>
      <c r="AM536" s="246"/>
      <c r="AN536" s="1417"/>
      <c r="AO536" s="441"/>
      <c r="AP536" s="1377"/>
      <c r="AQ536" s="1377"/>
      <c r="AR536" s="1377"/>
      <c r="AS536" s="1377"/>
      <c r="AT536" s="1377"/>
      <c r="AU536" s="1377"/>
    </row>
    <row r="537" spans="1:47" s="238" customFormat="1">
      <c r="A537" s="57"/>
      <c r="B537" s="463"/>
      <c r="C537" s="10"/>
      <c r="D537" s="10"/>
      <c r="E537" s="10"/>
      <c r="F537" s="10"/>
      <c r="G537" s="10"/>
      <c r="H537" s="10"/>
      <c r="I537" s="10"/>
      <c r="J537" s="10"/>
      <c r="K537" s="10"/>
      <c r="L537" s="10"/>
      <c r="M537" s="10"/>
      <c r="N537" s="10"/>
      <c r="O537" s="62"/>
      <c r="P537" s="10"/>
      <c r="Q537" s="13"/>
      <c r="U537" s="13"/>
      <c r="V537" s="13"/>
      <c r="W537" s="13"/>
      <c r="AB537" s="246"/>
      <c r="AC537" s="246"/>
      <c r="AD537" s="246"/>
      <c r="AE537" s="1237"/>
      <c r="AF537" s="1237"/>
      <c r="AG537" s="246"/>
      <c r="AH537" s="246"/>
      <c r="AI537" s="246"/>
      <c r="AJ537" s="246"/>
      <c r="AK537" s="246"/>
      <c r="AL537" s="246"/>
      <c r="AM537" s="246"/>
      <c r="AN537" s="1417"/>
      <c r="AO537" s="441"/>
      <c r="AP537" s="1377"/>
      <c r="AQ537" s="1377"/>
      <c r="AR537" s="1377"/>
      <c r="AS537" s="1377"/>
      <c r="AT537" s="1377"/>
      <c r="AU537" s="1377"/>
    </row>
    <row r="538" spans="1:47" s="238" customFormat="1">
      <c r="A538" s="57"/>
      <c r="B538" s="463"/>
      <c r="C538" s="10"/>
      <c r="D538" s="10"/>
      <c r="E538" s="10"/>
      <c r="F538" s="10"/>
      <c r="G538" s="10"/>
      <c r="H538" s="10"/>
      <c r="I538" s="10"/>
      <c r="J538" s="10"/>
      <c r="K538" s="10"/>
      <c r="L538" s="10"/>
      <c r="M538" s="10"/>
      <c r="N538" s="10"/>
      <c r="O538" s="62"/>
      <c r="P538" s="10"/>
      <c r="Q538" s="13"/>
      <c r="U538" s="13"/>
      <c r="V538" s="13"/>
      <c r="W538" s="13"/>
      <c r="AB538" s="246"/>
      <c r="AC538" s="246"/>
      <c r="AD538" s="246"/>
      <c r="AE538" s="1237"/>
      <c r="AF538" s="1237"/>
      <c r="AG538" s="246"/>
      <c r="AH538" s="246"/>
      <c r="AI538" s="246"/>
      <c r="AJ538" s="246"/>
      <c r="AK538" s="246"/>
      <c r="AL538" s="246"/>
      <c r="AM538" s="246"/>
      <c r="AN538" s="1417"/>
      <c r="AO538" s="441"/>
      <c r="AP538" s="1377"/>
      <c r="AQ538" s="1377"/>
      <c r="AR538" s="1377"/>
      <c r="AS538" s="1377"/>
      <c r="AT538" s="1377"/>
      <c r="AU538" s="1377"/>
    </row>
    <row r="539" spans="1:47" s="238" customFormat="1">
      <c r="A539" s="57"/>
      <c r="B539" s="463"/>
      <c r="C539" s="10"/>
      <c r="D539" s="10"/>
      <c r="E539" s="10"/>
      <c r="F539" s="10"/>
      <c r="G539" s="10"/>
      <c r="H539" s="10"/>
      <c r="I539" s="10"/>
      <c r="J539" s="10"/>
      <c r="K539" s="10"/>
      <c r="L539" s="10"/>
      <c r="M539" s="10"/>
      <c r="N539" s="10"/>
      <c r="O539" s="62"/>
      <c r="P539" s="10"/>
      <c r="Q539" s="13"/>
      <c r="U539" s="13"/>
      <c r="V539" s="13"/>
      <c r="W539" s="13"/>
      <c r="AB539" s="246"/>
      <c r="AC539" s="246"/>
      <c r="AD539" s="246"/>
      <c r="AE539" s="1237"/>
      <c r="AF539" s="1237"/>
      <c r="AG539" s="246"/>
      <c r="AH539" s="246"/>
      <c r="AI539" s="246"/>
      <c r="AJ539" s="246"/>
      <c r="AK539" s="246"/>
      <c r="AL539" s="246"/>
      <c r="AM539" s="246"/>
      <c r="AN539" s="1417"/>
      <c r="AO539" s="441"/>
      <c r="AP539" s="1377"/>
      <c r="AQ539" s="1377"/>
      <c r="AR539" s="1377"/>
      <c r="AS539" s="1377"/>
      <c r="AT539" s="1377"/>
      <c r="AU539" s="1377"/>
    </row>
    <row r="540" spans="1:47" s="238" customFormat="1">
      <c r="A540" s="57"/>
      <c r="B540" s="463"/>
      <c r="C540" s="10"/>
      <c r="D540" s="10"/>
      <c r="E540" s="10"/>
      <c r="F540" s="10"/>
      <c r="G540" s="10"/>
      <c r="H540" s="10"/>
      <c r="I540" s="10"/>
      <c r="J540" s="10"/>
      <c r="K540" s="10"/>
      <c r="L540" s="10"/>
      <c r="M540" s="10"/>
      <c r="N540" s="10"/>
      <c r="O540" s="62"/>
      <c r="P540" s="10"/>
      <c r="Q540" s="13"/>
      <c r="U540" s="13"/>
      <c r="V540" s="13"/>
      <c r="W540" s="13"/>
      <c r="AB540" s="246"/>
      <c r="AC540" s="246"/>
      <c r="AD540" s="246"/>
      <c r="AE540" s="1237"/>
      <c r="AF540" s="1237"/>
      <c r="AG540" s="246"/>
      <c r="AH540" s="246"/>
      <c r="AI540" s="246"/>
      <c r="AJ540" s="246"/>
      <c r="AK540" s="246"/>
      <c r="AL540" s="246"/>
      <c r="AM540" s="246"/>
      <c r="AN540" s="1417"/>
      <c r="AO540" s="441"/>
      <c r="AP540" s="1377"/>
      <c r="AQ540" s="1377"/>
      <c r="AR540" s="1377"/>
      <c r="AS540" s="1377"/>
      <c r="AT540" s="1377"/>
      <c r="AU540" s="1377"/>
    </row>
    <row r="541" spans="1:47" s="238" customFormat="1">
      <c r="A541" s="57"/>
      <c r="B541" s="463"/>
      <c r="C541" s="10"/>
      <c r="D541" s="10"/>
      <c r="E541" s="10"/>
      <c r="F541" s="10"/>
      <c r="G541" s="10"/>
      <c r="H541" s="10"/>
      <c r="I541" s="10"/>
      <c r="J541" s="10"/>
      <c r="K541" s="10"/>
      <c r="L541" s="10"/>
      <c r="M541" s="10"/>
      <c r="N541" s="10"/>
      <c r="O541" s="62"/>
      <c r="P541" s="10"/>
      <c r="Q541" s="13"/>
      <c r="U541" s="13"/>
      <c r="V541" s="13"/>
      <c r="W541" s="13"/>
      <c r="AB541" s="246"/>
      <c r="AC541" s="246"/>
      <c r="AD541" s="246"/>
      <c r="AE541" s="1237"/>
      <c r="AF541" s="1237"/>
      <c r="AG541" s="246"/>
      <c r="AH541" s="246"/>
      <c r="AI541" s="246"/>
      <c r="AJ541" s="246"/>
      <c r="AK541" s="246"/>
      <c r="AL541" s="246"/>
      <c r="AM541" s="246"/>
      <c r="AN541" s="1417"/>
      <c r="AO541" s="441"/>
      <c r="AP541" s="1377"/>
      <c r="AQ541" s="1377"/>
      <c r="AR541" s="1377"/>
      <c r="AS541" s="1377"/>
      <c r="AT541" s="1377"/>
      <c r="AU541" s="1377"/>
    </row>
    <row r="542" spans="1:47" s="238" customFormat="1">
      <c r="A542" s="57"/>
      <c r="B542" s="463"/>
      <c r="C542" s="10"/>
      <c r="D542" s="10"/>
      <c r="E542" s="10"/>
      <c r="F542" s="10"/>
      <c r="G542" s="10"/>
      <c r="H542" s="10"/>
      <c r="I542" s="10"/>
      <c r="J542" s="10"/>
      <c r="K542" s="10"/>
      <c r="L542" s="10"/>
      <c r="M542" s="10"/>
      <c r="N542" s="10"/>
      <c r="O542" s="62"/>
      <c r="P542" s="10"/>
      <c r="Q542" s="13"/>
      <c r="U542" s="13"/>
      <c r="V542" s="13"/>
      <c r="W542" s="13"/>
      <c r="AB542" s="246"/>
      <c r="AC542" s="246"/>
      <c r="AD542" s="246"/>
      <c r="AE542" s="1237"/>
      <c r="AF542" s="1237"/>
      <c r="AG542" s="246"/>
      <c r="AH542" s="246"/>
      <c r="AI542" s="246"/>
      <c r="AJ542" s="246"/>
      <c r="AK542" s="246"/>
      <c r="AL542" s="246"/>
      <c r="AM542" s="246"/>
      <c r="AN542" s="1417"/>
      <c r="AO542" s="441"/>
      <c r="AP542" s="1377"/>
      <c r="AQ542" s="1377"/>
      <c r="AR542" s="1377"/>
      <c r="AS542" s="1377"/>
      <c r="AT542" s="1377"/>
      <c r="AU542" s="1377"/>
    </row>
    <row r="543" spans="1:47" s="238" customFormat="1">
      <c r="A543" s="57"/>
      <c r="B543" s="463"/>
      <c r="C543" s="10"/>
      <c r="D543" s="10"/>
      <c r="E543" s="10"/>
      <c r="F543" s="10"/>
      <c r="G543" s="10"/>
      <c r="H543" s="10"/>
      <c r="I543" s="10"/>
      <c r="J543" s="10"/>
      <c r="K543" s="10"/>
      <c r="L543" s="10"/>
      <c r="M543" s="10"/>
      <c r="N543" s="10"/>
      <c r="O543" s="62"/>
      <c r="P543" s="10"/>
      <c r="Q543" s="13"/>
      <c r="U543" s="13"/>
      <c r="V543" s="13"/>
      <c r="W543" s="13"/>
      <c r="AB543" s="246"/>
      <c r="AC543" s="246"/>
      <c r="AD543" s="246"/>
      <c r="AE543" s="1237"/>
      <c r="AF543" s="1237"/>
      <c r="AG543" s="246"/>
      <c r="AH543" s="246"/>
      <c r="AI543" s="246"/>
      <c r="AJ543" s="246"/>
      <c r="AK543" s="246"/>
      <c r="AL543" s="246"/>
      <c r="AM543" s="246"/>
      <c r="AN543" s="1417"/>
      <c r="AO543" s="441"/>
      <c r="AP543" s="1377"/>
      <c r="AQ543" s="1377"/>
      <c r="AR543" s="1377"/>
      <c r="AS543" s="1377"/>
      <c r="AT543" s="1377"/>
      <c r="AU543" s="1377"/>
    </row>
    <row r="544" spans="1:47" s="238" customFormat="1">
      <c r="A544" s="57"/>
      <c r="B544" s="463"/>
      <c r="C544" s="10"/>
      <c r="D544" s="10"/>
      <c r="E544" s="10"/>
      <c r="F544" s="10"/>
      <c r="G544" s="10"/>
      <c r="H544" s="10"/>
      <c r="I544" s="10"/>
      <c r="J544" s="10"/>
      <c r="K544" s="10"/>
      <c r="L544" s="10"/>
      <c r="M544" s="10"/>
      <c r="N544" s="10"/>
      <c r="O544" s="62"/>
      <c r="P544" s="10"/>
      <c r="Q544" s="13"/>
      <c r="U544" s="13"/>
      <c r="V544" s="13"/>
      <c r="W544" s="13"/>
      <c r="AB544" s="246"/>
      <c r="AC544" s="246"/>
      <c r="AD544" s="246"/>
      <c r="AE544" s="1237"/>
      <c r="AF544" s="1237"/>
      <c r="AG544" s="246"/>
      <c r="AH544" s="246"/>
      <c r="AI544" s="246"/>
      <c r="AJ544" s="246"/>
      <c r="AK544" s="246"/>
      <c r="AL544" s="246"/>
      <c r="AM544" s="246"/>
      <c r="AN544" s="1417"/>
      <c r="AO544" s="441"/>
      <c r="AP544" s="1377"/>
      <c r="AQ544" s="1377"/>
      <c r="AR544" s="1377"/>
      <c r="AS544" s="1377"/>
      <c r="AT544" s="1377"/>
      <c r="AU544" s="1377"/>
    </row>
    <row r="545" spans="1:47" s="238" customFormat="1">
      <c r="A545" s="57"/>
      <c r="B545" s="463"/>
      <c r="C545" s="10"/>
      <c r="D545" s="10"/>
      <c r="E545" s="10"/>
      <c r="F545" s="10"/>
      <c r="G545" s="10"/>
      <c r="H545" s="10"/>
      <c r="I545" s="10"/>
      <c r="J545" s="10"/>
      <c r="K545" s="10"/>
      <c r="L545" s="10"/>
      <c r="M545" s="10"/>
      <c r="N545" s="10"/>
      <c r="O545" s="62"/>
      <c r="P545" s="10"/>
      <c r="Q545" s="13"/>
      <c r="U545" s="13"/>
      <c r="V545" s="13"/>
      <c r="W545" s="13"/>
      <c r="AB545" s="246"/>
      <c r="AC545" s="246"/>
      <c r="AD545" s="246"/>
      <c r="AE545" s="1237"/>
      <c r="AF545" s="1237"/>
      <c r="AG545" s="246"/>
      <c r="AH545" s="246"/>
      <c r="AI545" s="246"/>
      <c r="AJ545" s="246"/>
      <c r="AK545" s="246"/>
      <c r="AL545" s="246"/>
      <c r="AM545" s="246"/>
      <c r="AN545" s="1417"/>
      <c r="AO545" s="441"/>
      <c r="AP545" s="1377"/>
      <c r="AQ545" s="1377"/>
      <c r="AR545" s="1377"/>
      <c r="AS545" s="1377"/>
      <c r="AT545" s="1377"/>
      <c r="AU545" s="1377"/>
    </row>
    <row r="546" spans="1:47" s="238" customFormat="1">
      <c r="A546" s="57"/>
      <c r="B546" s="463"/>
      <c r="C546" s="10"/>
      <c r="D546" s="10"/>
      <c r="E546" s="10"/>
      <c r="F546" s="10"/>
      <c r="G546" s="10"/>
      <c r="H546" s="10"/>
      <c r="I546" s="10"/>
      <c r="J546" s="10"/>
      <c r="K546" s="10"/>
      <c r="L546" s="10"/>
      <c r="M546" s="10"/>
      <c r="N546" s="10"/>
      <c r="O546" s="62"/>
      <c r="P546" s="10"/>
      <c r="Q546" s="13"/>
      <c r="U546" s="13"/>
      <c r="V546" s="13"/>
      <c r="W546" s="13"/>
      <c r="AB546" s="246"/>
      <c r="AC546" s="246"/>
      <c r="AD546" s="246"/>
      <c r="AE546" s="1237"/>
      <c r="AF546" s="1237"/>
      <c r="AG546" s="246"/>
      <c r="AH546" s="246"/>
      <c r="AI546" s="246"/>
      <c r="AJ546" s="246"/>
      <c r="AK546" s="246"/>
      <c r="AL546" s="246"/>
      <c r="AM546" s="246"/>
      <c r="AN546" s="1417"/>
      <c r="AO546" s="441"/>
      <c r="AP546" s="1377"/>
      <c r="AQ546" s="1377"/>
      <c r="AR546" s="1377"/>
      <c r="AS546" s="1377"/>
      <c r="AT546" s="1377"/>
      <c r="AU546" s="1377"/>
    </row>
    <row r="547" spans="1:47" s="238" customFormat="1">
      <c r="A547" s="57"/>
      <c r="B547" s="463"/>
      <c r="C547" s="10"/>
      <c r="D547" s="10"/>
      <c r="E547" s="10"/>
      <c r="F547" s="10"/>
      <c r="G547" s="10"/>
      <c r="H547" s="10"/>
      <c r="I547" s="10"/>
      <c r="J547" s="10"/>
      <c r="K547" s="10"/>
      <c r="L547" s="10"/>
      <c r="M547" s="10"/>
      <c r="N547" s="10"/>
      <c r="O547" s="62"/>
      <c r="P547" s="10"/>
      <c r="Q547" s="13"/>
      <c r="U547" s="13"/>
      <c r="V547" s="13"/>
      <c r="W547" s="13"/>
      <c r="AB547" s="246"/>
      <c r="AC547" s="246"/>
      <c r="AD547" s="246"/>
      <c r="AE547" s="1237"/>
      <c r="AF547" s="1237"/>
      <c r="AG547" s="246"/>
      <c r="AH547" s="246"/>
      <c r="AI547" s="246"/>
      <c r="AJ547" s="246"/>
      <c r="AK547" s="246"/>
      <c r="AL547" s="246"/>
      <c r="AM547" s="246"/>
      <c r="AN547" s="1417"/>
      <c r="AO547" s="441"/>
      <c r="AP547" s="1377"/>
      <c r="AQ547" s="1377"/>
      <c r="AR547" s="1377"/>
      <c r="AS547" s="1377"/>
      <c r="AT547" s="1377"/>
      <c r="AU547" s="1377"/>
    </row>
    <row r="548" spans="1:47" s="238" customFormat="1">
      <c r="A548" s="57"/>
      <c r="B548" s="463"/>
      <c r="C548" s="10"/>
      <c r="D548" s="10"/>
      <c r="E548" s="10"/>
      <c r="F548" s="10"/>
      <c r="G548" s="10"/>
      <c r="H548" s="10"/>
      <c r="I548" s="10"/>
      <c r="J548" s="10"/>
      <c r="K548" s="10"/>
      <c r="L548" s="10"/>
      <c r="M548" s="10"/>
      <c r="N548" s="10"/>
      <c r="O548" s="62"/>
      <c r="P548" s="10"/>
      <c r="Q548" s="13"/>
      <c r="U548" s="13"/>
      <c r="V548" s="13"/>
      <c r="W548" s="13"/>
      <c r="AB548" s="246"/>
      <c r="AC548" s="246"/>
      <c r="AD548" s="246"/>
      <c r="AE548" s="1237"/>
      <c r="AF548" s="1237"/>
      <c r="AG548" s="246"/>
      <c r="AH548" s="246"/>
      <c r="AI548" s="246"/>
      <c r="AJ548" s="246"/>
      <c r="AK548" s="246"/>
      <c r="AL548" s="246"/>
      <c r="AM548" s="246"/>
      <c r="AN548" s="1417"/>
      <c r="AO548" s="441"/>
      <c r="AP548" s="1377"/>
      <c r="AQ548" s="1377"/>
      <c r="AR548" s="1377"/>
      <c r="AS548" s="1377"/>
      <c r="AT548" s="1377"/>
      <c r="AU548" s="1377"/>
    </row>
    <row r="549" spans="1:47" s="238" customFormat="1">
      <c r="A549" s="57"/>
      <c r="B549" s="463"/>
      <c r="C549" s="10"/>
      <c r="D549" s="10"/>
      <c r="E549" s="10"/>
      <c r="F549" s="10"/>
      <c r="G549" s="10"/>
      <c r="H549" s="10"/>
      <c r="I549" s="10"/>
      <c r="J549" s="10"/>
      <c r="K549" s="10"/>
      <c r="L549" s="10"/>
      <c r="M549" s="10"/>
      <c r="N549" s="10"/>
      <c r="O549" s="62"/>
      <c r="P549" s="10"/>
      <c r="Q549" s="13"/>
      <c r="U549" s="13"/>
      <c r="V549" s="13"/>
      <c r="W549" s="13"/>
      <c r="AB549" s="246"/>
      <c r="AC549" s="246"/>
      <c r="AD549" s="246"/>
      <c r="AE549" s="1237"/>
      <c r="AF549" s="1237"/>
      <c r="AG549" s="246"/>
      <c r="AH549" s="246"/>
      <c r="AI549" s="246"/>
      <c r="AJ549" s="246"/>
      <c r="AK549" s="246"/>
      <c r="AL549" s="246"/>
      <c r="AM549" s="246"/>
      <c r="AN549" s="1417"/>
      <c r="AO549" s="441"/>
      <c r="AP549" s="1377"/>
      <c r="AQ549" s="1377"/>
      <c r="AR549" s="1377"/>
      <c r="AS549" s="1377"/>
      <c r="AT549" s="1377"/>
      <c r="AU549" s="1377"/>
    </row>
    <row r="550" spans="1:47" s="238" customFormat="1">
      <c r="A550" s="57"/>
      <c r="B550" s="463"/>
      <c r="C550" s="10"/>
      <c r="D550" s="10"/>
      <c r="E550" s="10"/>
      <c r="F550" s="10"/>
      <c r="G550" s="10"/>
      <c r="H550" s="10"/>
      <c r="I550" s="10"/>
      <c r="J550" s="10"/>
      <c r="K550" s="10"/>
      <c r="L550" s="10"/>
      <c r="M550" s="10"/>
      <c r="N550" s="10"/>
      <c r="O550" s="62"/>
      <c r="P550" s="10"/>
      <c r="Q550" s="13"/>
      <c r="U550" s="13"/>
      <c r="V550" s="13"/>
      <c r="W550" s="13"/>
      <c r="AB550" s="246"/>
      <c r="AC550" s="246"/>
      <c r="AD550" s="246"/>
      <c r="AE550" s="1237"/>
      <c r="AF550" s="1237"/>
      <c r="AG550" s="246"/>
      <c r="AH550" s="246"/>
      <c r="AI550" s="246"/>
      <c r="AJ550" s="246"/>
      <c r="AK550" s="246"/>
      <c r="AL550" s="246"/>
      <c r="AM550" s="246"/>
      <c r="AN550" s="1417"/>
      <c r="AO550" s="441"/>
      <c r="AP550" s="1377"/>
      <c r="AQ550" s="1377"/>
      <c r="AR550" s="1377"/>
      <c r="AS550" s="1377"/>
      <c r="AT550" s="1377"/>
      <c r="AU550" s="1377"/>
    </row>
    <row r="551" spans="1:47" s="238" customFormat="1">
      <c r="A551" s="57"/>
      <c r="B551" s="463"/>
      <c r="C551" s="10"/>
      <c r="D551" s="10"/>
      <c r="E551" s="10"/>
      <c r="F551" s="10"/>
      <c r="G551" s="10"/>
      <c r="H551" s="10"/>
      <c r="I551" s="10"/>
      <c r="J551" s="10"/>
      <c r="K551" s="10"/>
      <c r="L551" s="10"/>
      <c r="M551" s="10"/>
      <c r="N551" s="10"/>
      <c r="O551" s="62"/>
      <c r="P551" s="10"/>
      <c r="Q551" s="13"/>
      <c r="U551" s="13"/>
      <c r="V551" s="13"/>
      <c r="W551" s="13"/>
      <c r="AB551" s="246"/>
      <c r="AC551" s="246"/>
      <c r="AD551" s="246"/>
      <c r="AE551" s="1237"/>
      <c r="AF551" s="1237"/>
      <c r="AG551" s="246"/>
      <c r="AH551" s="246"/>
      <c r="AI551" s="246"/>
      <c r="AJ551" s="246"/>
      <c r="AK551" s="246"/>
      <c r="AL551" s="246"/>
      <c r="AM551" s="246"/>
      <c r="AN551" s="1417"/>
      <c r="AO551" s="441"/>
      <c r="AP551" s="1377"/>
      <c r="AQ551" s="1377"/>
      <c r="AR551" s="1377"/>
      <c r="AS551" s="1377"/>
      <c r="AT551" s="1377"/>
      <c r="AU551" s="1377"/>
    </row>
    <row r="552" spans="1:47" s="238" customFormat="1">
      <c r="A552" s="57"/>
      <c r="B552" s="463"/>
      <c r="C552" s="10"/>
      <c r="D552" s="10"/>
      <c r="E552" s="10"/>
      <c r="F552" s="10"/>
      <c r="G552" s="10"/>
      <c r="H552" s="10"/>
      <c r="I552" s="10"/>
      <c r="J552" s="10"/>
      <c r="K552" s="10"/>
      <c r="L552" s="10"/>
      <c r="M552" s="10"/>
      <c r="N552" s="10"/>
      <c r="O552" s="62"/>
      <c r="P552" s="10"/>
      <c r="Q552" s="13"/>
      <c r="U552" s="13"/>
      <c r="V552" s="13"/>
      <c r="W552" s="13"/>
      <c r="AB552" s="246"/>
      <c r="AC552" s="246"/>
      <c r="AD552" s="246"/>
      <c r="AE552" s="1237"/>
      <c r="AF552" s="1237"/>
      <c r="AG552" s="246"/>
      <c r="AH552" s="246"/>
      <c r="AI552" s="246"/>
      <c r="AJ552" s="246"/>
      <c r="AK552" s="246"/>
      <c r="AL552" s="246"/>
      <c r="AM552" s="246"/>
      <c r="AN552" s="1417"/>
      <c r="AO552" s="441"/>
      <c r="AP552" s="1377"/>
      <c r="AQ552" s="1377"/>
      <c r="AR552" s="1377"/>
      <c r="AS552" s="1377"/>
      <c r="AT552" s="1377"/>
      <c r="AU552" s="1377"/>
    </row>
    <row r="553" spans="1:47" s="238" customFormat="1">
      <c r="A553" s="57"/>
      <c r="B553" s="463"/>
      <c r="C553" s="10"/>
      <c r="D553" s="10"/>
      <c r="E553" s="10"/>
      <c r="F553" s="10"/>
      <c r="G553" s="10"/>
      <c r="H553" s="10"/>
      <c r="I553" s="10"/>
      <c r="J553" s="10"/>
      <c r="K553" s="10"/>
      <c r="L553" s="10"/>
      <c r="M553" s="10"/>
      <c r="N553" s="10"/>
      <c r="O553" s="62"/>
      <c r="P553" s="10"/>
      <c r="Q553" s="13"/>
      <c r="U553" s="13"/>
      <c r="V553" s="13"/>
      <c r="W553" s="13"/>
      <c r="AB553" s="246"/>
      <c r="AC553" s="246"/>
      <c r="AD553" s="246"/>
      <c r="AE553" s="1237"/>
      <c r="AF553" s="1237"/>
      <c r="AG553" s="246"/>
      <c r="AH553" s="246"/>
      <c r="AI553" s="246"/>
      <c r="AJ553" s="246"/>
      <c r="AK553" s="246"/>
      <c r="AL553" s="246"/>
      <c r="AM553" s="246"/>
      <c r="AN553" s="1417"/>
      <c r="AO553" s="441"/>
      <c r="AP553" s="1377"/>
      <c r="AQ553" s="1377"/>
      <c r="AR553" s="1377"/>
      <c r="AS553" s="1377"/>
      <c r="AT553" s="1377"/>
      <c r="AU553" s="1377"/>
    </row>
    <row r="554" spans="1:47" s="238" customFormat="1">
      <c r="A554" s="57"/>
      <c r="B554" s="463"/>
      <c r="C554" s="10"/>
      <c r="D554" s="10"/>
      <c r="E554" s="10"/>
      <c r="F554" s="10"/>
      <c r="G554" s="10"/>
      <c r="H554" s="10"/>
      <c r="I554" s="10"/>
      <c r="J554" s="10"/>
      <c r="K554" s="10"/>
      <c r="L554" s="10"/>
      <c r="M554" s="10"/>
      <c r="N554" s="10"/>
      <c r="O554" s="62"/>
      <c r="P554" s="10"/>
      <c r="Q554" s="13"/>
      <c r="U554" s="13"/>
      <c r="V554" s="13"/>
      <c r="W554" s="13"/>
      <c r="AB554" s="246"/>
      <c r="AC554" s="246"/>
      <c r="AD554" s="246"/>
      <c r="AE554" s="1237"/>
      <c r="AF554" s="1237"/>
      <c r="AG554" s="246"/>
      <c r="AH554" s="246"/>
      <c r="AI554" s="246"/>
      <c r="AJ554" s="246"/>
      <c r="AK554" s="246"/>
      <c r="AL554" s="246"/>
      <c r="AM554" s="246"/>
      <c r="AN554" s="1417"/>
      <c r="AO554" s="441"/>
      <c r="AP554" s="1377"/>
      <c r="AQ554" s="1377"/>
      <c r="AR554" s="1377"/>
      <c r="AS554" s="1377"/>
      <c r="AT554" s="1377"/>
      <c r="AU554" s="1377"/>
    </row>
    <row r="555" spans="1:47" s="238" customFormat="1">
      <c r="A555" s="57"/>
      <c r="B555" s="463"/>
      <c r="C555" s="10"/>
      <c r="D555" s="10"/>
      <c r="E555" s="10"/>
      <c r="F555" s="10"/>
      <c r="G555" s="10"/>
      <c r="H555" s="10"/>
      <c r="I555" s="10"/>
      <c r="J555" s="10"/>
      <c r="K555" s="10"/>
      <c r="L555" s="10"/>
      <c r="M555" s="10"/>
      <c r="N555" s="10"/>
      <c r="O555" s="62"/>
      <c r="P555" s="10"/>
      <c r="Q555" s="13"/>
      <c r="U555" s="13"/>
      <c r="V555" s="13"/>
      <c r="W555" s="13"/>
      <c r="AB555" s="246"/>
      <c r="AC555" s="246"/>
      <c r="AD555" s="246"/>
      <c r="AE555" s="1237"/>
      <c r="AF555" s="1237"/>
      <c r="AG555" s="246"/>
      <c r="AH555" s="246"/>
      <c r="AI555" s="246"/>
      <c r="AJ555" s="246"/>
      <c r="AK555" s="246"/>
      <c r="AL555" s="246"/>
      <c r="AM555" s="246"/>
      <c r="AN555" s="1417"/>
      <c r="AO555" s="441"/>
      <c r="AP555" s="1377"/>
      <c r="AQ555" s="1377"/>
      <c r="AR555" s="1377"/>
      <c r="AS555" s="1377"/>
      <c r="AT555" s="1377"/>
      <c r="AU555" s="1377"/>
    </row>
    <row r="556" spans="1:47" s="238" customFormat="1">
      <c r="A556" s="57"/>
      <c r="B556" s="463"/>
      <c r="C556" s="10"/>
      <c r="D556" s="10"/>
      <c r="E556" s="10"/>
      <c r="F556" s="10"/>
      <c r="G556" s="10"/>
      <c r="H556" s="10"/>
      <c r="I556" s="10"/>
      <c r="J556" s="10"/>
      <c r="K556" s="10"/>
      <c r="L556" s="10"/>
      <c r="M556" s="10"/>
      <c r="N556" s="10"/>
      <c r="O556" s="62"/>
      <c r="P556" s="10"/>
      <c r="Q556" s="13"/>
      <c r="U556" s="13"/>
      <c r="V556" s="13"/>
      <c r="W556" s="13"/>
      <c r="AB556" s="246"/>
      <c r="AC556" s="246"/>
      <c r="AD556" s="246"/>
      <c r="AE556" s="1237"/>
      <c r="AF556" s="1237"/>
      <c r="AG556" s="246"/>
      <c r="AH556" s="246"/>
      <c r="AI556" s="246"/>
      <c r="AJ556" s="246"/>
      <c r="AK556" s="246"/>
      <c r="AL556" s="246"/>
      <c r="AM556" s="246"/>
      <c r="AN556" s="1417"/>
      <c r="AO556" s="441"/>
      <c r="AP556" s="1377"/>
      <c r="AQ556" s="1377"/>
      <c r="AR556" s="1377"/>
      <c r="AS556" s="1377"/>
      <c r="AT556" s="1377"/>
      <c r="AU556" s="1377"/>
    </row>
    <row r="557" spans="1:47" s="238" customFormat="1">
      <c r="A557" s="57"/>
      <c r="B557" s="463"/>
      <c r="C557" s="10"/>
      <c r="D557" s="10"/>
      <c r="E557" s="10"/>
      <c r="F557" s="10"/>
      <c r="G557" s="10"/>
      <c r="H557" s="10"/>
      <c r="I557" s="10"/>
      <c r="J557" s="10"/>
      <c r="K557" s="10"/>
      <c r="L557" s="10"/>
      <c r="M557" s="10"/>
      <c r="N557" s="10"/>
      <c r="O557" s="62"/>
      <c r="P557" s="10"/>
      <c r="Q557" s="13"/>
      <c r="U557" s="13"/>
      <c r="V557" s="13"/>
      <c r="W557" s="13"/>
      <c r="AB557" s="246"/>
      <c r="AC557" s="246"/>
      <c r="AD557" s="246"/>
      <c r="AE557" s="1237"/>
      <c r="AF557" s="1237"/>
      <c r="AG557" s="246"/>
      <c r="AH557" s="246"/>
      <c r="AI557" s="246"/>
      <c r="AJ557" s="246"/>
      <c r="AK557" s="246"/>
      <c r="AL557" s="246"/>
      <c r="AM557" s="246"/>
      <c r="AN557" s="1417"/>
      <c r="AO557" s="441"/>
      <c r="AP557" s="1377"/>
      <c r="AQ557" s="1377"/>
      <c r="AR557" s="1377"/>
      <c r="AS557" s="1377"/>
      <c r="AT557" s="1377"/>
      <c r="AU557" s="1377"/>
    </row>
    <row r="558" spans="1:47" s="238" customFormat="1">
      <c r="A558" s="57"/>
      <c r="B558" s="463"/>
      <c r="C558" s="10"/>
      <c r="D558" s="10"/>
      <c r="E558" s="10"/>
      <c r="F558" s="10"/>
      <c r="G558" s="10"/>
      <c r="H558" s="10"/>
      <c r="I558" s="10"/>
      <c r="J558" s="10"/>
      <c r="K558" s="10"/>
      <c r="L558" s="10"/>
      <c r="M558" s="10"/>
      <c r="N558" s="10"/>
      <c r="O558" s="62"/>
      <c r="P558" s="10"/>
      <c r="Q558" s="13"/>
      <c r="U558" s="13"/>
      <c r="V558" s="13"/>
      <c r="W558" s="13"/>
      <c r="AB558" s="246"/>
      <c r="AC558" s="246"/>
      <c r="AD558" s="246"/>
      <c r="AE558" s="1237"/>
      <c r="AF558" s="1237"/>
      <c r="AG558" s="246"/>
      <c r="AH558" s="246"/>
      <c r="AI558" s="246"/>
      <c r="AJ558" s="246"/>
      <c r="AK558" s="246"/>
      <c r="AL558" s="246"/>
      <c r="AM558" s="246"/>
      <c r="AN558" s="1417"/>
      <c r="AO558" s="441"/>
      <c r="AP558" s="1377"/>
      <c r="AQ558" s="1377"/>
      <c r="AR558" s="1377"/>
      <c r="AS558" s="1377"/>
      <c r="AT558" s="1377"/>
      <c r="AU558" s="1377"/>
    </row>
    <row r="559" spans="1:47" s="238" customFormat="1">
      <c r="A559" s="57"/>
      <c r="B559" s="463"/>
      <c r="C559" s="10"/>
      <c r="D559" s="10"/>
      <c r="E559" s="10"/>
      <c r="F559" s="10"/>
      <c r="G559" s="10"/>
      <c r="H559" s="10"/>
      <c r="I559" s="10"/>
      <c r="J559" s="10"/>
      <c r="K559" s="10"/>
      <c r="L559" s="10"/>
      <c r="M559" s="10"/>
      <c r="N559" s="10"/>
      <c r="O559" s="62"/>
      <c r="P559" s="10"/>
      <c r="Q559" s="13"/>
      <c r="U559" s="13"/>
      <c r="V559" s="13"/>
      <c r="W559" s="13"/>
      <c r="AB559" s="246"/>
      <c r="AC559" s="246"/>
      <c r="AD559" s="246"/>
      <c r="AE559" s="1237"/>
      <c r="AF559" s="1237"/>
      <c r="AG559" s="246"/>
      <c r="AH559" s="246"/>
      <c r="AI559" s="246"/>
      <c r="AJ559" s="246"/>
      <c r="AK559" s="246"/>
      <c r="AL559" s="246"/>
      <c r="AM559" s="246"/>
      <c r="AN559" s="1417"/>
      <c r="AO559" s="441"/>
      <c r="AP559" s="1377"/>
      <c r="AQ559" s="1377"/>
      <c r="AR559" s="1377"/>
      <c r="AS559" s="1377"/>
      <c r="AT559" s="1377"/>
      <c r="AU559" s="1377"/>
    </row>
    <row r="560" spans="1:47" s="238" customFormat="1">
      <c r="A560" s="57"/>
      <c r="B560" s="463"/>
      <c r="C560" s="10"/>
      <c r="D560" s="10"/>
      <c r="E560" s="10"/>
      <c r="F560" s="10"/>
      <c r="G560" s="10"/>
      <c r="H560" s="10"/>
      <c r="I560" s="10"/>
      <c r="J560" s="10"/>
      <c r="K560" s="10"/>
      <c r="L560" s="10"/>
      <c r="M560" s="10"/>
      <c r="N560" s="10"/>
      <c r="O560" s="62"/>
      <c r="P560" s="10"/>
      <c r="Q560" s="13"/>
      <c r="U560" s="13"/>
      <c r="V560" s="13"/>
      <c r="W560" s="13"/>
      <c r="AB560" s="246"/>
      <c r="AC560" s="246"/>
      <c r="AD560" s="246"/>
      <c r="AE560" s="1237"/>
      <c r="AF560" s="1237"/>
      <c r="AG560" s="246"/>
      <c r="AH560" s="246"/>
      <c r="AI560" s="246"/>
      <c r="AJ560" s="246"/>
      <c r="AK560" s="246"/>
      <c r="AL560" s="246"/>
      <c r="AM560" s="246"/>
      <c r="AN560" s="1417"/>
      <c r="AO560" s="441"/>
      <c r="AP560" s="1377"/>
      <c r="AQ560" s="1377"/>
      <c r="AR560" s="1377"/>
      <c r="AS560" s="1377"/>
      <c r="AT560" s="1377"/>
      <c r="AU560" s="1377"/>
    </row>
    <row r="561" spans="1:47" s="238" customFormat="1">
      <c r="A561" s="57"/>
      <c r="B561" s="463"/>
      <c r="C561" s="10"/>
      <c r="D561" s="10"/>
      <c r="E561" s="10"/>
      <c r="F561" s="10"/>
      <c r="G561" s="10"/>
      <c r="H561" s="10"/>
      <c r="I561" s="10"/>
      <c r="J561" s="10"/>
      <c r="K561" s="10"/>
      <c r="L561" s="10"/>
      <c r="M561" s="10"/>
      <c r="N561" s="10"/>
      <c r="O561" s="62"/>
      <c r="P561" s="10"/>
      <c r="Q561" s="13"/>
      <c r="U561" s="13"/>
      <c r="V561" s="13"/>
      <c r="W561" s="13"/>
      <c r="AB561" s="246"/>
      <c r="AC561" s="246"/>
      <c r="AD561" s="246"/>
      <c r="AE561" s="1237"/>
      <c r="AF561" s="1237"/>
      <c r="AG561" s="246"/>
      <c r="AH561" s="246"/>
      <c r="AI561" s="246"/>
      <c r="AJ561" s="246"/>
      <c r="AK561" s="246"/>
      <c r="AL561" s="246"/>
      <c r="AM561" s="246"/>
      <c r="AN561" s="1417"/>
      <c r="AO561" s="441"/>
      <c r="AP561" s="1377"/>
      <c r="AQ561" s="1377"/>
      <c r="AR561" s="1377"/>
      <c r="AS561" s="1377"/>
      <c r="AT561" s="1377"/>
      <c r="AU561" s="1377"/>
    </row>
    <row r="562" spans="1:47" s="238" customFormat="1">
      <c r="A562" s="57"/>
      <c r="B562" s="463"/>
      <c r="C562" s="10"/>
      <c r="D562" s="10"/>
      <c r="E562" s="10"/>
      <c r="F562" s="10"/>
      <c r="G562" s="10"/>
      <c r="H562" s="10"/>
      <c r="I562" s="10"/>
      <c r="J562" s="10"/>
      <c r="K562" s="10"/>
      <c r="L562" s="10"/>
      <c r="M562" s="10"/>
      <c r="N562" s="10"/>
      <c r="O562" s="62"/>
      <c r="P562" s="10"/>
      <c r="Q562" s="13"/>
      <c r="U562" s="13"/>
      <c r="V562" s="13"/>
      <c r="W562" s="13"/>
      <c r="AB562" s="246"/>
      <c r="AC562" s="246"/>
      <c r="AD562" s="246"/>
      <c r="AE562" s="1237"/>
      <c r="AF562" s="1237"/>
      <c r="AG562" s="246"/>
      <c r="AH562" s="246"/>
      <c r="AI562" s="246"/>
      <c r="AJ562" s="246"/>
      <c r="AK562" s="246"/>
      <c r="AL562" s="246"/>
      <c r="AM562" s="246"/>
      <c r="AN562" s="1417"/>
      <c r="AO562" s="441"/>
      <c r="AP562" s="1377"/>
      <c r="AQ562" s="1377"/>
      <c r="AR562" s="1377"/>
      <c r="AS562" s="1377"/>
      <c r="AT562" s="1377"/>
      <c r="AU562" s="1377"/>
    </row>
    <row r="563" spans="1:47" s="238" customFormat="1">
      <c r="A563" s="57"/>
      <c r="B563" s="463"/>
      <c r="C563" s="10"/>
      <c r="D563" s="10"/>
      <c r="E563" s="10"/>
      <c r="F563" s="10"/>
      <c r="G563" s="10"/>
      <c r="H563" s="10"/>
      <c r="I563" s="10"/>
      <c r="J563" s="10"/>
      <c r="K563" s="10"/>
      <c r="L563" s="10"/>
      <c r="M563" s="10"/>
      <c r="N563" s="10"/>
      <c r="O563" s="62"/>
      <c r="P563" s="10"/>
      <c r="Q563" s="13"/>
      <c r="U563" s="13"/>
      <c r="V563" s="13"/>
      <c r="W563" s="13"/>
      <c r="AB563" s="246"/>
      <c r="AC563" s="246"/>
      <c r="AD563" s="246"/>
      <c r="AE563" s="1237"/>
      <c r="AF563" s="1237"/>
      <c r="AG563" s="246"/>
      <c r="AH563" s="246"/>
      <c r="AI563" s="246"/>
      <c r="AJ563" s="246"/>
      <c r="AK563" s="246"/>
      <c r="AL563" s="246"/>
      <c r="AM563" s="246"/>
      <c r="AN563" s="1417"/>
      <c r="AO563" s="441"/>
      <c r="AP563" s="1377"/>
      <c r="AQ563" s="1377"/>
      <c r="AR563" s="1377"/>
      <c r="AS563" s="1377"/>
      <c r="AT563" s="1377"/>
      <c r="AU563" s="1377"/>
    </row>
    <row r="564" spans="1:47" s="238" customFormat="1">
      <c r="A564" s="57"/>
      <c r="B564" s="463"/>
      <c r="C564" s="10"/>
      <c r="D564" s="10"/>
      <c r="E564" s="10"/>
      <c r="F564" s="10"/>
      <c r="G564" s="10"/>
      <c r="H564" s="10"/>
      <c r="I564" s="10"/>
      <c r="J564" s="10"/>
      <c r="K564" s="10"/>
      <c r="L564" s="10"/>
      <c r="M564" s="10"/>
      <c r="N564" s="10"/>
      <c r="O564" s="62"/>
      <c r="P564" s="10"/>
      <c r="Q564" s="13"/>
      <c r="U564" s="13"/>
      <c r="V564" s="13"/>
      <c r="W564" s="13"/>
      <c r="AB564" s="246"/>
      <c r="AC564" s="246"/>
      <c r="AD564" s="246"/>
      <c r="AE564" s="1237"/>
      <c r="AF564" s="1237"/>
      <c r="AG564" s="246"/>
      <c r="AH564" s="246"/>
      <c r="AI564" s="246"/>
      <c r="AJ564" s="246"/>
      <c r="AK564" s="246"/>
      <c r="AL564" s="246"/>
      <c r="AM564" s="246"/>
      <c r="AN564" s="1417"/>
      <c r="AO564" s="441"/>
      <c r="AP564" s="1377"/>
      <c r="AQ564" s="1377"/>
      <c r="AR564" s="1377"/>
      <c r="AS564" s="1377"/>
      <c r="AT564" s="1377"/>
      <c r="AU564" s="1377"/>
    </row>
    <row r="565" spans="1:47" s="238" customFormat="1">
      <c r="A565" s="57"/>
      <c r="B565" s="463"/>
      <c r="C565" s="10"/>
      <c r="D565" s="10"/>
      <c r="E565" s="10"/>
      <c r="F565" s="10"/>
      <c r="G565" s="10"/>
      <c r="H565" s="10"/>
      <c r="I565" s="10"/>
      <c r="J565" s="10"/>
      <c r="K565" s="10"/>
      <c r="L565" s="10"/>
      <c r="M565" s="10"/>
      <c r="N565" s="10"/>
      <c r="O565" s="62"/>
      <c r="P565" s="10"/>
      <c r="Q565" s="13"/>
      <c r="U565" s="13"/>
      <c r="V565" s="13"/>
      <c r="W565" s="13"/>
      <c r="AB565" s="246"/>
      <c r="AC565" s="246"/>
      <c r="AD565" s="246"/>
      <c r="AE565" s="1237"/>
      <c r="AF565" s="1237"/>
      <c r="AG565" s="246"/>
      <c r="AH565" s="246"/>
      <c r="AI565" s="246"/>
      <c r="AJ565" s="246"/>
      <c r="AK565" s="246"/>
      <c r="AL565" s="246"/>
      <c r="AM565" s="246"/>
      <c r="AN565" s="1417"/>
      <c r="AO565" s="441"/>
      <c r="AP565" s="1377"/>
      <c r="AQ565" s="1377"/>
      <c r="AR565" s="1377"/>
      <c r="AS565" s="1377"/>
      <c r="AT565" s="1377"/>
      <c r="AU565" s="1377"/>
    </row>
    <row r="566" spans="1:47" s="238" customFormat="1">
      <c r="A566" s="57"/>
      <c r="B566" s="463"/>
      <c r="C566" s="10"/>
      <c r="D566" s="10"/>
      <c r="E566" s="10"/>
      <c r="F566" s="10"/>
      <c r="G566" s="10"/>
      <c r="H566" s="10"/>
      <c r="I566" s="10"/>
      <c r="J566" s="10"/>
      <c r="K566" s="10"/>
      <c r="L566" s="10"/>
      <c r="M566" s="10"/>
      <c r="N566" s="10"/>
      <c r="O566" s="62"/>
      <c r="P566" s="10"/>
      <c r="Q566" s="13"/>
      <c r="U566" s="13"/>
      <c r="V566" s="13"/>
      <c r="W566" s="13"/>
      <c r="AB566" s="246"/>
      <c r="AC566" s="246"/>
      <c r="AD566" s="246"/>
      <c r="AE566" s="1237"/>
      <c r="AF566" s="1237"/>
      <c r="AG566" s="246"/>
      <c r="AH566" s="246"/>
      <c r="AI566" s="246"/>
      <c r="AJ566" s="246"/>
      <c r="AK566" s="246"/>
      <c r="AL566" s="246"/>
      <c r="AM566" s="246"/>
      <c r="AN566" s="1417"/>
      <c r="AO566" s="441"/>
      <c r="AP566" s="1377"/>
      <c r="AQ566" s="1377"/>
      <c r="AR566" s="1377"/>
      <c r="AS566" s="1377"/>
      <c r="AT566" s="1377"/>
      <c r="AU566" s="1377"/>
    </row>
    <row r="567" spans="1:47" s="238" customFormat="1">
      <c r="A567" s="57"/>
      <c r="B567" s="463"/>
      <c r="C567" s="10"/>
      <c r="D567" s="10"/>
      <c r="E567" s="10"/>
      <c r="F567" s="10"/>
      <c r="G567" s="10"/>
      <c r="H567" s="10"/>
      <c r="I567" s="10"/>
      <c r="J567" s="10"/>
      <c r="K567" s="10"/>
      <c r="L567" s="10"/>
      <c r="M567" s="10"/>
      <c r="N567" s="10"/>
      <c r="O567" s="62"/>
      <c r="P567" s="10"/>
      <c r="Q567" s="13"/>
      <c r="U567" s="13"/>
      <c r="V567" s="13"/>
      <c r="W567" s="13"/>
      <c r="AB567" s="246"/>
      <c r="AC567" s="246"/>
      <c r="AD567" s="246"/>
      <c r="AE567" s="1237"/>
      <c r="AF567" s="1237"/>
      <c r="AG567" s="246"/>
      <c r="AH567" s="246"/>
      <c r="AI567" s="246"/>
      <c r="AJ567" s="246"/>
      <c r="AK567" s="246"/>
      <c r="AL567" s="246"/>
      <c r="AM567" s="246"/>
      <c r="AN567" s="1417"/>
      <c r="AO567" s="441"/>
      <c r="AP567" s="1377"/>
      <c r="AQ567" s="1377"/>
      <c r="AR567" s="1377"/>
      <c r="AS567" s="1377"/>
      <c r="AT567" s="1377"/>
      <c r="AU567" s="1377"/>
    </row>
    <row r="568" spans="1:47" s="238" customFormat="1">
      <c r="A568" s="57"/>
      <c r="B568" s="463"/>
      <c r="C568" s="10"/>
      <c r="D568" s="10"/>
      <c r="E568" s="10"/>
      <c r="F568" s="10"/>
      <c r="G568" s="10"/>
      <c r="H568" s="10"/>
      <c r="I568" s="10"/>
      <c r="J568" s="10"/>
      <c r="K568" s="10"/>
      <c r="L568" s="10"/>
      <c r="M568" s="10"/>
      <c r="N568" s="10"/>
      <c r="O568" s="62"/>
      <c r="P568" s="10"/>
      <c r="Q568" s="13"/>
      <c r="U568" s="13"/>
      <c r="V568" s="13"/>
      <c r="W568" s="13"/>
      <c r="AB568" s="246"/>
      <c r="AC568" s="246"/>
      <c r="AD568" s="246"/>
      <c r="AE568" s="1237"/>
      <c r="AF568" s="1237"/>
      <c r="AG568" s="246"/>
      <c r="AH568" s="246"/>
      <c r="AI568" s="246"/>
      <c r="AJ568" s="246"/>
      <c r="AK568" s="246"/>
      <c r="AL568" s="246"/>
      <c r="AM568" s="246"/>
      <c r="AN568" s="1417"/>
      <c r="AO568" s="441"/>
      <c r="AP568" s="1377"/>
      <c r="AQ568" s="1377"/>
      <c r="AR568" s="1377"/>
      <c r="AS568" s="1377"/>
      <c r="AT568" s="1377"/>
      <c r="AU568" s="1377"/>
    </row>
    <row r="569" spans="1:47" s="238" customFormat="1">
      <c r="A569" s="57"/>
      <c r="B569" s="463"/>
      <c r="C569" s="10"/>
      <c r="D569" s="10"/>
      <c r="E569" s="10"/>
      <c r="F569" s="10"/>
      <c r="G569" s="10"/>
      <c r="H569" s="10"/>
      <c r="I569" s="10"/>
      <c r="J569" s="10"/>
      <c r="K569" s="10"/>
      <c r="L569" s="10"/>
      <c r="M569" s="10"/>
      <c r="N569" s="10"/>
      <c r="O569" s="62"/>
      <c r="P569" s="10"/>
      <c r="Q569" s="13"/>
      <c r="U569" s="13"/>
      <c r="V569" s="13"/>
      <c r="W569" s="13"/>
      <c r="AB569" s="246"/>
      <c r="AC569" s="246"/>
      <c r="AD569" s="246"/>
      <c r="AE569" s="1237"/>
      <c r="AF569" s="1237"/>
      <c r="AG569" s="246"/>
      <c r="AH569" s="246"/>
      <c r="AI569" s="246"/>
      <c r="AJ569" s="246"/>
      <c r="AK569" s="246"/>
      <c r="AL569" s="246"/>
      <c r="AM569" s="246"/>
      <c r="AN569" s="1417"/>
      <c r="AO569" s="441"/>
      <c r="AP569" s="1377"/>
      <c r="AQ569" s="1377"/>
      <c r="AR569" s="1377"/>
      <c r="AS569" s="1377"/>
      <c r="AT569" s="1377"/>
      <c r="AU569" s="1377"/>
    </row>
    <row r="570" spans="1:47" s="238" customFormat="1">
      <c r="A570" s="57"/>
      <c r="B570" s="463"/>
      <c r="C570" s="10"/>
      <c r="D570" s="10"/>
      <c r="E570" s="10"/>
      <c r="F570" s="10"/>
      <c r="G570" s="10"/>
      <c r="H570" s="10"/>
      <c r="I570" s="10"/>
      <c r="J570" s="10"/>
      <c r="K570" s="10"/>
      <c r="L570" s="10"/>
      <c r="M570" s="10"/>
      <c r="N570" s="10"/>
      <c r="O570" s="62"/>
      <c r="P570" s="10"/>
      <c r="Q570" s="13"/>
      <c r="U570" s="13"/>
      <c r="V570" s="13"/>
      <c r="W570" s="13"/>
      <c r="AB570" s="246"/>
      <c r="AC570" s="246"/>
      <c r="AD570" s="246"/>
      <c r="AE570" s="1237"/>
      <c r="AF570" s="1237"/>
      <c r="AG570" s="246"/>
      <c r="AH570" s="246"/>
      <c r="AI570" s="246"/>
      <c r="AJ570" s="246"/>
      <c r="AK570" s="246"/>
      <c r="AL570" s="246"/>
      <c r="AM570" s="246"/>
      <c r="AN570" s="1417"/>
      <c r="AO570" s="441"/>
      <c r="AP570" s="1377"/>
      <c r="AQ570" s="1377"/>
      <c r="AR570" s="1377"/>
      <c r="AS570" s="1377"/>
      <c r="AT570" s="1377"/>
      <c r="AU570" s="1377"/>
    </row>
    <row r="571" spans="1:47" s="238" customFormat="1">
      <c r="A571" s="57"/>
      <c r="B571" s="463"/>
      <c r="C571" s="10"/>
      <c r="D571" s="10"/>
      <c r="E571" s="10"/>
      <c r="F571" s="10"/>
      <c r="G571" s="10"/>
      <c r="H571" s="10"/>
      <c r="I571" s="10"/>
      <c r="J571" s="10"/>
      <c r="K571" s="10"/>
      <c r="L571" s="10"/>
      <c r="M571" s="10"/>
      <c r="N571" s="10"/>
      <c r="O571" s="62"/>
      <c r="P571" s="10"/>
      <c r="Q571" s="13"/>
      <c r="U571" s="13"/>
      <c r="V571" s="13"/>
      <c r="W571" s="13"/>
      <c r="AB571" s="246"/>
      <c r="AC571" s="246"/>
      <c r="AD571" s="246"/>
      <c r="AE571" s="1237"/>
      <c r="AF571" s="1237"/>
      <c r="AG571" s="246"/>
      <c r="AH571" s="246"/>
      <c r="AI571" s="246"/>
      <c r="AJ571" s="246"/>
      <c r="AK571" s="246"/>
      <c r="AL571" s="246"/>
      <c r="AM571" s="246"/>
      <c r="AN571" s="1417"/>
      <c r="AO571" s="441"/>
      <c r="AP571" s="1377"/>
      <c r="AQ571" s="1377"/>
      <c r="AR571" s="1377"/>
      <c r="AS571" s="1377"/>
      <c r="AT571" s="1377"/>
      <c r="AU571" s="1377"/>
    </row>
    <row r="572" spans="1:47" s="238" customFormat="1">
      <c r="A572" s="57"/>
      <c r="B572" s="463"/>
      <c r="C572" s="10"/>
      <c r="D572" s="10"/>
      <c r="E572" s="10"/>
      <c r="F572" s="10"/>
      <c r="G572" s="10"/>
      <c r="H572" s="10"/>
      <c r="I572" s="10"/>
      <c r="J572" s="10"/>
      <c r="K572" s="10"/>
      <c r="L572" s="10"/>
      <c r="M572" s="10"/>
      <c r="N572" s="10"/>
      <c r="O572" s="62"/>
      <c r="P572" s="10"/>
      <c r="Q572" s="13"/>
      <c r="U572" s="13"/>
      <c r="V572" s="13"/>
      <c r="W572" s="13"/>
      <c r="AB572" s="246"/>
      <c r="AC572" s="246"/>
      <c r="AD572" s="246"/>
      <c r="AE572" s="1237"/>
      <c r="AF572" s="1237"/>
      <c r="AG572" s="246"/>
      <c r="AH572" s="246"/>
      <c r="AI572" s="246"/>
      <c r="AJ572" s="246"/>
      <c r="AK572" s="246"/>
      <c r="AL572" s="246"/>
      <c r="AM572" s="246"/>
      <c r="AN572" s="1417"/>
      <c r="AO572" s="441"/>
      <c r="AP572" s="1377"/>
      <c r="AQ572" s="1377"/>
      <c r="AR572" s="1377"/>
      <c r="AS572" s="1377"/>
      <c r="AT572" s="1377"/>
      <c r="AU572" s="1377"/>
    </row>
    <row r="573" spans="1:47" s="238" customFormat="1">
      <c r="A573" s="57"/>
      <c r="B573" s="463"/>
      <c r="C573" s="10"/>
      <c r="D573" s="10"/>
      <c r="E573" s="10"/>
      <c r="F573" s="10"/>
      <c r="G573" s="10"/>
      <c r="H573" s="10"/>
      <c r="I573" s="10"/>
      <c r="J573" s="10"/>
      <c r="K573" s="10"/>
      <c r="L573" s="10"/>
      <c r="M573" s="10"/>
      <c r="N573" s="10"/>
      <c r="O573" s="62"/>
      <c r="P573" s="10"/>
      <c r="Q573" s="13"/>
      <c r="U573" s="13"/>
      <c r="V573" s="13"/>
      <c r="W573" s="13"/>
      <c r="AB573" s="246"/>
      <c r="AC573" s="246"/>
      <c r="AD573" s="246"/>
      <c r="AE573" s="1237"/>
      <c r="AF573" s="1237"/>
      <c r="AG573" s="246"/>
      <c r="AH573" s="246"/>
      <c r="AI573" s="246"/>
      <c r="AJ573" s="246"/>
      <c r="AK573" s="246"/>
      <c r="AL573" s="246"/>
      <c r="AM573" s="246"/>
      <c r="AN573" s="1417"/>
      <c r="AO573" s="441"/>
      <c r="AP573" s="1377"/>
      <c r="AQ573" s="1377"/>
      <c r="AR573" s="1377"/>
      <c r="AS573" s="1377"/>
      <c r="AT573" s="1377"/>
      <c r="AU573" s="1377"/>
    </row>
    <row r="574" spans="1:47" s="238" customFormat="1">
      <c r="A574" s="57"/>
      <c r="B574" s="463"/>
      <c r="C574" s="10"/>
      <c r="D574" s="10"/>
      <c r="E574" s="10"/>
      <c r="F574" s="10"/>
      <c r="G574" s="10"/>
      <c r="H574" s="10"/>
      <c r="I574" s="10"/>
      <c r="J574" s="10"/>
      <c r="K574" s="10"/>
      <c r="L574" s="10"/>
      <c r="M574" s="10"/>
      <c r="N574" s="10"/>
      <c r="O574" s="62"/>
      <c r="P574" s="10"/>
      <c r="Q574" s="13"/>
      <c r="U574" s="13"/>
      <c r="V574" s="13"/>
      <c r="W574" s="13"/>
      <c r="AB574" s="246"/>
      <c r="AC574" s="246"/>
      <c r="AD574" s="246"/>
      <c r="AE574" s="1237"/>
      <c r="AF574" s="1237"/>
      <c r="AG574" s="246"/>
      <c r="AH574" s="246"/>
      <c r="AI574" s="246"/>
      <c r="AJ574" s="246"/>
      <c r="AK574" s="246"/>
      <c r="AL574" s="246"/>
      <c r="AM574" s="246"/>
      <c r="AN574" s="1417"/>
      <c r="AO574" s="441"/>
      <c r="AP574" s="1377"/>
      <c r="AQ574" s="1377"/>
      <c r="AR574" s="1377"/>
      <c r="AS574" s="1377"/>
      <c r="AT574" s="1377"/>
      <c r="AU574" s="1377"/>
    </row>
    <row r="575" spans="1:47" s="238" customFormat="1">
      <c r="A575" s="57"/>
      <c r="B575" s="463"/>
      <c r="C575" s="10"/>
      <c r="D575" s="10"/>
      <c r="E575" s="10"/>
      <c r="F575" s="10"/>
      <c r="G575" s="10"/>
      <c r="H575" s="10"/>
      <c r="I575" s="10"/>
      <c r="J575" s="10"/>
      <c r="K575" s="10"/>
      <c r="L575" s="10"/>
      <c r="M575" s="10"/>
      <c r="N575" s="10"/>
      <c r="O575" s="62"/>
      <c r="P575" s="10"/>
      <c r="Q575" s="13"/>
      <c r="U575" s="13"/>
      <c r="V575" s="13"/>
      <c r="W575" s="13"/>
      <c r="AB575" s="246"/>
      <c r="AC575" s="246"/>
      <c r="AD575" s="246"/>
      <c r="AE575" s="1237"/>
      <c r="AF575" s="1237"/>
      <c r="AG575" s="246"/>
      <c r="AH575" s="246"/>
      <c r="AI575" s="246"/>
      <c r="AJ575" s="246"/>
      <c r="AK575" s="246"/>
      <c r="AL575" s="246"/>
      <c r="AM575" s="246"/>
      <c r="AN575" s="1417"/>
      <c r="AO575" s="441"/>
      <c r="AP575" s="1377"/>
      <c r="AQ575" s="1377"/>
      <c r="AR575" s="1377"/>
      <c r="AS575" s="1377"/>
      <c r="AT575" s="1377"/>
      <c r="AU575" s="1377"/>
    </row>
    <row r="576" spans="1:47" s="238" customFormat="1">
      <c r="A576" s="57"/>
      <c r="B576" s="463"/>
      <c r="C576" s="10"/>
      <c r="D576" s="10"/>
      <c r="E576" s="10"/>
      <c r="F576" s="10"/>
      <c r="G576" s="10"/>
      <c r="H576" s="10"/>
      <c r="I576" s="10"/>
      <c r="J576" s="10"/>
      <c r="K576" s="10"/>
      <c r="L576" s="10"/>
      <c r="M576" s="10"/>
      <c r="N576" s="10"/>
      <c r="O576" s="62"/>
      <c r="P576" s="10"/>
      <c r="Q576" s="13"/>
      <c r="U576" s="13"/>
      <c r="V576" s="13"/>
      <c r="W576" s="13"/>
      <c r="AB576" s="246"/>
      <c r="AC576" s="246"/>
      <c r="AD576" s="246"/>
      <c r="AE576" s="1237"/>
      <c r="AF576" s="1237"/>
      <c r="AG576" s="246"/>
      <c r="AH576" s="246"/>
      <c r="AI576" s="246"/>
      <c r="AJ576" s="246"/>
      <c r="AK576" s="246"/>
      <c r="AL576" s="246"/>
      <c r="AM576" s="246"/>
      <c r="AN576" s="1417"/>
      <c r="AO576" s="441"/>
      <c r="AP576" s="1377"/>
      <c r="AQ576" s="1377"/>
      <c r="AR576" s="1377"/>
      <c r="AS576" s="1377"/>
      <c r="AT576" s="1377"/>
      <c r="AU576" s="1377"/>
    </row>
    <row r="577" spans="1:47" s="238" customFormat="1">
      <c r="A577" s="57"/>
      <c r="B577" s="463"/>
      <c r="C577" s="10"/>
      <c r="D577" s="10"/>
      <c r="E577" s="10"/>
      <c r="F577" s="10"/>
      <c r="G577" s="10"/>
      <c r="H577" s="10"/>
      <c r="I577" s="10"/>
      <c r="J577" s="10"/>
      <c r="K577" s="10"/>
      <c r="L577" s="10"/>
      <c r="M577" s="10"/>
      <c r="N577" s="10"/>
      <c r="O577" s="62"/>
      <c r="P577" s="10"/>
      <c r="Q577" s="13"/>
      <c r="U577" s="13"/>
      <c r="V577" s="13"/>
      <c r="W577" s="13"/>
      <c r="AB577" s="246"/>
      <c r="AC577" s="246"/>
      <c r="AD577" s="246"/>
      <c r="AE577" s="1237"/>
      <c r="AF577" s="1237"/>
      <c r="AG577" s="246"/>
      <c r="AH577" s="246"/>
      <c r="AI577" s="246"/>
      <c r="AJ577" s="246"/>
      <c r="AK577" s="246"/>
      <c r="AL577" s="246"/>
      <c r="AM577" s="246"/>
      <c r="AN577" s="1417"/>
      <c r="AO577" s="441"/>
      <c r="AP577" s="1377"/>
      <c r="AQ577" s="1377"/>
      <c r="AR577" s="1377"/>
      <c r="AS577" s="1377"/>
      <c r="AT577" s="1377"/>
      <c r="AU577" s="1377"/>
    </row>
    <row r="578" spans="1:47" s="238" customFormat="1">
      <c r="A578" s="57"/>
      <c r="B578" s="463"/>
      <c r="C578" s="10"/>
      <c r="D578" s="10"/>
      <c r="E578" s="10"/>
      <c r="F578" s="10"/>
      <c r="G578" s="10"/>
      <c r="H578" s="10"/>
      <c r="I578" s="10"/>
      <c r="J578" s="10"/>
      <c r="K578" s="10"/>
      <c r="L578" s="10"/>
      <c r="M578" s="10"/>
      <c r="N578" s="10"/>
      <c r="O578" s="62"/>
      <c r="P578" s="10"/>
      <c r="Q578" s="13"/>
      <c r="U578" s="13"/>
      <c r="V578" s="13"/>
      <c r="W578" s="13"/>
      <c r="AB578" s="246"/>
      <c r="AC578" s="246"/>
      <c r="AD578" s="246"/>
      <c r="AE578" s="1237"/>
      <c r="AF578" s="1237"/>
      <c r="AG578" s="246"/>
      <c r="AH578" s="246"/>
      <c r="AI578" s="246"/>
      <c r="AJ578" s="246"/>
      <c r="AK578" s="246"/>
      <c r="AL578" s="246"/>
      <c r="AM578" s="246"/>
      <c r="AN578" s="1417"/>
      <c r="AO578" s="441"/>
      <c r="AP578" s="1377"/>
      <c r="AQ578" s="1377"/>
      <c r="AR578" s="1377"/>
      <c r="AS578" s="1377"/>
      <c r="AT578" s="1377"/>
      <c r="AU578" s="1377"/>
    </row>
    <row r="579" spans="1:47" s="238" customFormat="1">
      <c r="A579" s="57"/>
      <c r="B579" s="463"/>
      <c r="C579" s="10"/>
      <c r="D579" s="10"/>
      <c r="E579" s="10"/>
      <c r="F579" s="10"/>
      <c r="G579" s="10"/>
      <c r="H579" s="10"/>
      <c r="I579" s="10"/>
      <c r="J579" s="10"/>
      <c r="K579" s="10"/>
      <c r="L579" s="10"/>
      <c r="M579" s="10"/>
      <c r="N579" s="10"/>
      <c r="O579" s="62"/>
      <c r="P579" s="10"/>
      <c r="Q579" s="13"/>
      <c r="U579" s="13"/>
      <c r="V579" s="13"/>
      <c r="W579" s="13"/>
      <c r="AB579" s="246"/>
      <c r="AC579" s="246"/>
      <c r="AD579" s="246"/>
      <c r="AE579" s="1237"/>
      <c r="AF579" s="1237"/>
      <c r="AG579" s="246"/>
      <c r="AH579" s="246"/>
      <c r="AI579" s="246"/>
      <c r="AJ579" s="246"/>
      <c r="AK579" s="246"/>
      <c r="AL579" s="246"/>
      <c r="AM579" s="246"/>
      <c r="AN579" s="1417"/>
      <c r="AO579" s="441"/>
      <c r="AP579" s="1377"/>
      <c r="AQ579" s="1377"/>
      <c r="AR579" s="1377"/>
      <c r="AS579" s="1377"/>
      <c r="AT579" s="1377"/>
      <c r="AU579" s="1377"/>
    </row>
    <row r="580" spans="1:47" s="238" customFormat="1">
      <c r="A580" s="57"/>
      <c r="B580" s="463"/>
      <c r="C580" s="10"/>
      <c r="D580" s="10"/>
      <c r="E580" s="10"/>
      <c r="F580" s="10"/>
      <c r="G580" s="10"/>
      <c r="H580" s="10"/>
      <c r="I580" s="10"/>
      <c r="J580" s="10"/>
      <c r="K580" s="10"/>
      <c r="L580" s="10"/>
      <c r="M580" s="10"/>
      <c r="N580" s="10"/>
      <c r="O580" s="62"/>
      <c r="P580" s="10"/>
      <c r="Q580" s="13"/>
      <c r="U580" s="13"/>
      <c r="V580" s="13"/>
      <c r="W580" s="13"/>
      <c r="AB580" s="246"/>
      <c r="AC580" s="246"/>
      <c r="AD580" s="246"/>
      <c r="AE580" s="1237"/>
      <c r="AF580" s="1237"/>
      <c r="AG580" s="246"/>
      <c r="AH580" s="246"/>
      <c r="AI580" s="246"/>
      <c r="AJ580" s="246"/>
      <c r="AK580" s="246"/>
      <c r="AL580" s="246"/>
      <c r="AM580" s="246"/>
      <c r="AN580" s="1417"/>
      <c r="AO580" s="441"/>
      <c r="AP580" s="1377"/>
      <c r="AQ580" s="1377"/>
      <c r="AR580" s="1377"/>
      <c r="AS580" s="1377"/>
      <c r="AT580" s="1377"/>
      <c r="AU580" s="1377"/>
    </row>
    <row r="581" spans="1:47" s="238" customFormat="1">
      <c r="A581" s="57"/>
      <c r="B581" s="463"/>
      <c r="C581" s="10"/>
      <c r="D581" s="10"/>
      <c r="E581" s="10"/>
      <c r="F581" s="10"/>
      <c r="G581" s="10"/>
      <c r="H581" s="10"/>
      <c r="I581" s="10"/>
      <c r="J581" s="10"/>
      <c r="K581" s="10"/>
      <c r="L581" s="10"/>
      <c r="M581" s="10"/>
      <c r="N581" s="10"/>
      <c r="O581" s="62"/>
      <c r="P581" s="10"/>
      <c r="Q581" s="13"/>
      <c r="U581" s="13"/>
      <c r="V581" s="13"/>
      <c r="W581" s="13"/>
      <c r="AB581" s="246"/>
      <c r="AC581" s="246"/>
      <c r="AD581" s="246"/>
      <c r="AE581" s="1237"/>
      <c r="AF581" s="1237"/>
      <c r="AG581" s="246"/>
      <c r="AH581" s="246"/>
      <c r="AI581" s="246"/>
      <c r="AJ581" s="246"/>
      <c r="AK581" s="246"/>
      <c r="AL581" s="246"/>
      <c r="AM581" s="246"/>
      <c r="AN581" s="1417"/>
      <c r="AO581" s="441"/>
      <c r="AP581" s="1377"/>
      <c r="AQ581" s="1377"/>
      <c r="AR581" s="1377"/>
      <c r="AS581" s="1377"/>
      <c r="AT581" s="1377"/>
      <c r="AU581" s="1377"/>
    </row>
    <row r="582" spans="1:47" s="238" customFormat="1">
      <c r="A582" s="57"/>
      <c r="B582" s="463"/>
      <c r="C582" s="10"/>
      <c r="D582" s="10"/>
      <c r="E582" s="10"/>
      <c r="F582" s="10"/>
      <c r="G582" s="10"/>
      <c r="H582" s="10"/>
      <c r="I582" s="10"/>
      <c r="J582" s="10"/>
      <c r="K582" s="10"/>
      <c r="L582" s="10"/>
      <c r="M582" s="10"/>
      <c r="N582" s="10"/>
      <c r="O582" s="62"/>
      <c r="P582" s="10"/>
      <c r="Q582" s="13"/>
      <c r="U582" s="13"/>
      <c r="V582" s="13"/>
      <c r="W582" s="13"/>
      <c r="AB582" s="246"/>
      <c r="AC582" s="246"/>
      <c r="AD582" s="246"/>
      <c r="AE582" s="1237"/>
      <c r="AF582" s="1237"/>
      <c r="AG582" s="246"/>
      <c r="AH582" s="246"/>
      <c r="AI582" s="246"/>
      <c r="AJ582" s="246"/>
      <c r="AK582" s="246"/>
      <c r="AL582" s="246"/>
      <c r="AM582" s="246"/>
      <c r="AN582" s="1417"/>
      <c r="AO582" s="441"/>
      <c r="AP582" s="1377"/>
      <c r="AQ582" s="1377"/>
      <c r="AR582" s="1377"/>
      <c r="AS582" s="1377"/>
      <c r="AT582" s="1377"/>
      <c r="AU582" s="1377"/>
    </row>
    <row r="583" spans="1:47" s="238" customFormat="1">
      <c r="A583" s="57"/>
      <c r="B583" s="463"/>
      <c r="C583" s="10"/>
      <c r="D583" s="10"/>
      <c r="E583" s="10"/>
      <c r="F583" s="10"/>
      <c r="G583" s="10"/>
      <c r="H583" s="10"/>
      <c r="I583" s="10"/>
      <c r="J583" s="10"/>
      <c r="K583" s="10"/>
      <c r="L583" s="10"/>
      <c r="M583" s="10"/>
      <c r="N583" s="10"/>
      <c r="O583" s="62"/>
      <c r="P583" s="10"/>
      <c r="Q583" s="13"/>
      <c r="U583" s="13"/>
      <c r="V583" s="13"/>
      <c r="W583" s="13"/>
      <c r="AB583" s="246"/>
      <c r="AC583" s="246"/>
      <c r="AD583" s="246"/>
      <c r="AE583" s="1237"/>
      <c r="AF583" s="1237"/>
      <c r="AG583" s="246"/>
      <c r="AH583" s="246"/>
      <c r="AI583" s="246"/>
      <c r="AJ583" s="246"/>
      <c r="AK583" s="246"/>
      <c r="AL583" s="246"/>
      <c r="AM583" s="246"/>
      <c r="AN583" s="1417"/>
      <c r="AO583" s="441"/>
      <c r="AP583" s="1377"/>
      <c r="AQ583" s="1377"/>
      <c r="AR583" s="1377"/>
      <c r="AS583" s="1377"/>
      <c r="AT583" s="1377"/>
      <c r="AU583" s="1377"/>
    </row>
    <row r="584" spans="1:47" s="238" customFormat="1">
      <c r="A584" s="57"/>
      <c r="B584" s="463"/>
      <c r="C584" s="10"/>
      <c r="D584" s="10"/>
      <c r="E584" s="10"/>
      <c r="F584" s="10"/>
      <c r="G584" s="10"/>
      <c r="H584" s="10"/>
      <c r="I584" s="10"/>
      <c r="J584" s="10"/>
      <c r="K584" s="10"/>
      <c r="L584" s="10"/>
      <c r="M584" s="10"/>
      <c r="N584" s="10"/>
      <c r="O584" s="62"/>
      <c r="P584" s="10"/>
      <c r="Q584" s="13"/>
      <c r="U584" s="13"/>
      <c r="V584" s="13"/>
      <c r="W584" s="13"/>
      <c r="AB584" s="246"/>
      <c r="AC584" s="246"/>
      <c r="AD584" s="246"/>
      <c r="AE584" s="1237"/>
      <c r="AF584" s="1237"/>
      <c r="AG584" s="246"/>
      <c r="AH584" s="246"/>
      <c r="AI584" s="246"/>
      <c r="AJ584" s="246"/>
      <c r="AK584" s="246"/>
      <c r="AL584" s="246"/>
      <c r="AM584" s="246"/>
      <c r="AN584" s="1417"/>
      <c r="AO584" s="441"/>
      <c r="AP584" s="1377"/>
      <c r="AQ584" s="1377"/>
      <c r="AR584" s="1377"/>
      <c r="AS584" s="1377"/>
      <c r="AT584" s="1377"/>
      <c r="AU584" s="1377"/>
    </row>
    <row r="585" spans="1:47" s="238" customFormat="1">
      <c r="A585" s="57"/>
      <c r="B585" s="463"/>
      <c r="C585" s="10"/>
      <c r="D585" s="10"/>
      <c r="E585" s="10"/>
      <c r="F585" s="10"/>
      <c r="G585" s="10"/>
      <c r="H585" s="10"/>
      <c r="I585" s="10"/>
      <c r="J585" s="10"/>
      <c r="K585" s="10"/>
      <c r="L585" s="10"/>
      <c r="M585" s="10"/>
      <c r="N585" s="10"/>
      <c r="O585" s="62"/>
      <c r="P585" s="10"/>
      <c r="Q585" s="13"/>
      <c r="U585" s="13"/>
      <c r="V585" s="13"/>
      <c r="W585" s="13"/>
      <c r="AB585" s="246"/>
      <c r="AC585" s="246"/>
      <c r="AD585" s="246"/>
      <c r="AE585" s="1237"/>
      <c r="AF585" s="1237"/>
      <c r="AG585" s="246"/>
      <c r="AH585" s="246"/>
      <c r="AI585" s="246"/>
      <c r="AJ585" s="246"/>
      <c r="AK585" s="246"/>
      <c r="AL585" s="246"/>
      <c r="AM585" s="246"/>
      <c r="AN585" s="1417"/>
      <c r="AO585" s="441"/>
      <c r="AP585" s="1377"/>
      <c r="AQ585" s="1377"/>
      <c r="AR585" s="1377"/>
      <c r="AS585" s="1377"/>
      <c r="AT585" s="1377"/>
      <c r="AU585" s="1377"/>
    </row>
    <row r="586" spans="1:47" s="238" customFormat="1">
      <c r="A586" s="57"/>
      <c r="B586" s="463"/>
      <c r="C586" s="10"/>
      <c r="D586" s="10"/>
      <c r="E586" s="10"/>
      <c r="F586" s="10"/>
      <c r="G586" s="10"/>
      <c r="H586" s="10"/>
      <c r="I586" s="10"/>
      <c r="J586" s="10"/>
      <c r="K586" s="10"/>
      <c r="L586" s="10"/>
      <c r="M586" s="10"/>
      <c r="N586" s="10"/>
      <c r="O586" s="62"/>
      <c r="P586" s="10"/>
      <c r="Q586" s="13"/>
      <c r="U586" s="13"/>
      <c r="V586" s="13"/>
      <c r="W586" s="13"/>
      <c r="AB586" s="246"/>
      <c r="AC586" s="246"/>
      <c r="AD586" s="246"/>
      <c r="AE586" s="1237"/>
      <c r="AF586" s="1237"/>
      <c r="AG586" s="246"/>
      <c r="AH586" s="246"/>
      <c r="AI586" s="246"/>
      <c r="AJ586" s="246"/>
      <c r="AK586" s="246"/>
      <c r="AL586" s="246"/>
      <c r="AM586" s="246"/>
      <c r="AN586" s="1417"/>
      <c r="AO586" s="441"/>
      <c r="AP586" s="1377"/>
      <c r="AQ586" s="1377"/>
      <c r="AR586" s="1377"/>
      <c r="AS586" s="1377"/>
      <c r="AT586" s="1377"/>
      <c r="AU586" s="1377"/>
    </row>
    <row r="587" spans="1:47" s="238" customFormat="1">
      <c r="A587" s="57"/>
      <c r="B587" s="463"/>
      <c r="C587" s="10"/>
      <c r="D587" s="10"/>
      <c r="E587" s="10"/>
      <c r="F587" s="10"/>
      <c r="G587" s="10"/>
      <c r="H587" s="10"/>
      <c r="I587" s="10"/>
      <c r="J587" s="10"/>
      <c r="K587" s="10"/>
      <c r="L587" s="10"/>
      <c r="M587" s="10"/>
      <c r="N587" s="10"/>
      <c r="O587" s="62"/>
      <c r="P587" s="10"/>
      <c r="Q587" s="13"/>
      <c r="U587" s="13"/>
      <c r="V587" s="13"/>
      <c r="W587" s="13"/>
      <c r="AB587" s="246"/>
      <c r="AC587" s="246"/>
      <c r="AD587" s="246"/>
      <c r="AE587" s="1237"/>
      <c r="AF587" s="1237"/>
      <c r="AG587" s="246"/>
      <c r="AH587" s="246"/>
      <c r="AI587" s="246"/>
      <c r="AJ587" s="246"/>
      <c r="AK587" s="246"/>
      <c r="AL587" s="246"/>
      <c r="AM587" s="246"/>
      <c r="AN587" s="1417"/>
      <c r="AO587" s="441"/>
      <c r="AP587" s="1377"/>
      <c r="AQ587" s="1377"/>
      <c r="AR587" s="1377"/>
      <c r="AS587" s="1377"/>
      <c r="AT587" s="1377"/>
      <c r="AU587" s="1377"/>
    </row>
    <row r="588" spans="1:47" s="238" customFormat="1">
      <c r="A588" s="57"/>
      <c r="B588" s="463"/>
      <c r="C588" s="10"/>
      <c r="D588" s="10"/>
      <c r="E588" s="10"/>
      <c r="F588" s="10"/>
      <c r="G588" s="10"/>
      <c r="H588" s="10"/>
      <c r="I588" s="10"/>
      <c r="J588" s="10"/>
      <c r="K588" s="10"/>
      <c r="L588" s="10"/>
      <c r="M588" s="10"/>
      <c r="N588" s="10"/>
      <c r="O588" s="62"/>
      <c r="P588" s="10"/>
      <c r="Q588" s="13"/>
      <c r="U588" s="13"/>
      <c r="V588" s="13"/>
      <c r="W588" s="13"/>
      <c r="AB588" s="246"/>
      <c r="AC588" s="246"/>
      <c r="AD588" s="246"/>
      <c r="AE588" s="1237"/>
      <c r="AF588" s="1237"/>
      <c r="AG588" s="246"/>
      <c r="AH588" s="246"/>
      <c r="AI588" s="246"/>
      <c r="AJ588" s="246"/>
      <c r="AK588" s="246"/>
      <c r="AL588" s="246"/>
      <c r="AM588" s="246"/>
      <c r="AN588" s="1417"/>
      <c r="AO588" s="441"/>
      <c r="AP588" s="1377"/>
      <c r="AQ588" s="1377"/>
      <c r="AR588" s="1377"/>
      <c r="AS588" s="1377"/>
      <c r="AT588" s="1377"/>
      <c r="AU588" s="1377"/>
    </row>
    <row r="589" spans="1:47" s="238" customFormat="1">
      <c r="A589" s="57"/>
      <c r="B589" s="463"/>
      <c r="C589" s="10"/>
      <c r="D589" s="10"/>
      <c r="E589" s="10"/>
      <c r="F589" s="10"/>
      <c r="G589" s="10"/>
      <c r="H589" s="10"/>
      <c r="I589" s="10"/>
      <c r="J589" s="10"/>
      <c r="K589" s="10"/>
      <c r="L589" s="10"/>
      <c r="M589" s="10"/>
      <c r="N589" s="10"/>
      <c r="O589" s="62"/>
      <c r="P589" s="10"/>
      <c r="Q589" s="13"/>
      <c r="U589" s="13"/>
      <c r="V589" s="13"/>
      <c r="W589" s="13"/>
      <c r="AB589" s="246"/>
      <c r="AC589" s="246"/>
      <c r="AD589" s="246"/>
      <c r="AE589" s="1237"/>
      <c r="AF589" s="1237"/>
      <c r="AG589" s="246"/>
      <c r="AH589" s="246"/>
      <c r="AI589" s="246"/>
      <c r="AJ589" s="246"/>
      <c r="AK589" s="246"/>
      <c r="AL589" s="246"/>
      <c r="AM589" s="246"/>
      <c r="AN589" s="1417"/>
      <c r="AO589" s="441"/>
      <c r="AP589" s="1377"/>
      <c r="AQ589" s="1377"/>
      <c r="AR589" s="1377"/>
      <c r="AS589" s="1377"/>
      <c r="AT589" s="1377"/>
      <c r="AU589" s="1377"/>
    </row>
    <row r="590" spans="1:47" s="238" customFormat="1">
      <c r="A590" s="57"/>
      <c r="B590" s="463"/>
      <c r="C590" s="10"/>
      <c r="D590" s="10"/>
      <c r="E590" s="10"/>
      <c r="F590" s="10"/>
      <c r="G590" s="10"/>
      <c r="H590" s="10"/>
      <c r="I590" s="10"/>
      <c r="J590" s="10"/>
      <c r="K590" s="10"/>
      <c r="L590" s="10"/>
      <c r="M590" s="10"/>
      <c r="N590" s="10"/>
      <c r="O590" s="62"/>
      <c r="P590" s="10"/>
      <c r="Q590" s="13"/>
      <c r="U590" s="13"/>
      <c r="V590" s="13"/>
      <c r="W590" s="13"/>
      <c r="AB590" s="246"/>
      <c r="AC590" s="246"/>
      <c r="AD590" s="246"/>
      <c r="AE590" s="1237"/>
      <c r="AF590" s="1237"/>
      <c r="AG590" s="246"/>
      <c r="AH590" s="246"/>
      <c r="AI590" s="246"/>
      <c r="AJ590" s="246"/>
      <c r="AK590" s="246"/>
      <c r="AL590" s="246"/>
      <c r="AM590" s="246"/>
      <c r="AN590" s="1417"/>
      <c r="AO590" s="441"/>
      <c r="AP590" s="1377"/>
      <c r="AQ590" s="1377"/>
      <c r="AR590" s="1377"/>
      <c r="AS590" s="1377"/>
      <c r="AT590" s="1377"/>
      <c r="AU590" s="1377"/>
    </row>
    <row r="591" spans="1:47" s="238" customFormat="1">
      <c r="A591" s="57"/>
      <c r="B591" s="463"/>
      <c r="C591" s="10"/>
      <c r="D591" s="10"/>
      <c r="E591" s="10"/>
      <c r="F591" s="10"/>
      <c r="G591" s="10"/>
      <c r="H591" s="10"/>
      <c r="I591" s="10"/>
      <c r="J591" s="10"/>
      <c r="K591" s="10"/>
      <c r="L591" s="10"/>
      <c r="M591" s="10"/>
      <c r="N591" s="10"/>
      <c r="O591" s="62"/>
      <c r="P591" s="10"/>
      <c r="Q591" s="13"/>
      <c r="U591" s="13"/>
      <c r="V591" s="13"/>
      <c r="W591" s="13"/>
      <c r="AB591" s="246"/>
      <c r="AC591" s="246"/>
      <c r="AD591" s="246"/>
      <c r="AE591" s="1237"/>
      <c r="AF591" s="1237"/>
      <c r="AG591" s="246"/>
      <c r="AH591" s="246"/>
      <c r="AI591" s="246"/>
      <c r="AJ591" s="246"/>
      <c r="AK591" s="246"/>
      <c r="AL591" s="246"/>
      <c r="AM591" s="246"/>
      <c r="AN591" s="1417"/>
      <c r="AO591" s="441"/>
      <c r="AP591" s="1377"/>
      <c r="AQ591" s="1377"/>
      <c r="AR591" s="1377"/>
      <c r="AS591" s="1377"/>
      <c r="AT591" s="1377"/>
      <c r="AU591" s="1377"/>
    </row>
    <row r="592" spans="1:47" s="238" customFormat="1">
      <c r="A592" s="57"/>
      <c r="B592" s="463"/>
      <c r="C592" s="10"/>
      <c r="D592" s="10"/>
      <c r="E592" s="10"/>
      <c r="F592" s="10"/>
      <c r="G592" s="10"/>
      <c r="H592" s="10"/>
      <c r="I592" s="10"/>
      <c r="J592" s="10"/>
      <c r="K592" s="10"/>
      <c r="L592" s="10"/>
      <c r="M592" s="10"/>
      <c r="N592" s="10"/>
      <c r="O592" s="62"/>
      <c r="P592" s="10"/>
      <c r="Q592" s="13"/>
      <c r="U592" s="13"/>
      <c r="V592" s="13"/>
      <c r="W592" s="13"/>
      <c r="AB592" s="246"/>
      <c r="AC592" s="246"/>
      <c r="AD592" s="246"/>
      <c r="AE592" s="1237"/>
      <c r="AF592" s="1237"/>
      <c r="AG592" s="246"/>
      <c r="AH592" s="246"/>
      <c r="AI592" s="246"/>
      <c r="AJ592" s="246"/>
      <c r="AK592" s="246"/>
      <c r="AL592" s="246"/>
      <c r="AM592" s="246"/>
      <c r="AN592" s="1417"/>
      <c r="AO592" s="441"/>
      <c r="AP592" s="1377"/>
      <c r="AQ592" s="1377"/>
      <c r="AR592" s="1377"/>
      <c r="AS592" s="1377"/>
      <c r="AT592" s="1377"/>
      <c r="AU592" s="1377"/>
    </row>
    <row r="593" spans="1:47" s="238" customFormat="1">
      <c r="A593" s="57"/>
      <c r="B593" s="463"/>
      <c r="C593" s="10"/>
      <c r="D593" s="10"/>
      <c r="E593" s="10"/>
      <c r="F593" s="10"/>
      <c r="G593" s="10"/>
      <c r="H593" s="10"/>
      <c r="I593" s="10"/>
      <c r="J593" s="10"/>
      <c r="K593" s="10"/>
      <c r="L593" s="10"/>
      <c r="M593" s="10"/>
      <c r="N593" s="10"/>
      <c r="O593" s="62"/>
      <c r="P593" s="10"/>
      <c r="Q593" s="13"/>
      <c r="U593" s="13"/>
      <c r="V593" s="13"/>
      <c r="W593" s="13"/>
      <c r="AB593" s="246"/>
      <c r="AC593" s="246"/>
      <c r="AD593" s="246"/>
      <c r="AE593" s="1237"/>
      <c r="AF593" s="1237"/>
      <c r="AG593" s="246"/>
      <c r="AH593" s="246"/>
      <c r="AI593" s="246"/>
      <c r="AJ593" s="246"/>
      <c r="AK593" s="246"/>
      <c r="AL593" s="246"/>
      <c r="AM593" s="246"/>
      <c r="AN593" s="1417"/>
      <c r="AO593" s="441"/>
      <c r="AP593" s="1377"/>
      <c r="AQ593" s="1377"/>
      <c r="AR593" s="1377"/>
      <c r="AS593" s="1377"/>
      <c r="AT593" s="1377"/>
      <c r="AU593" s="1377"/>
    </row>
    <row r="594" spans="1:47" s="238" customFormat="1">
      <c r="A594" s="57"/>
      <c r="B594" s="463"/>
      <c r="C594" s="10"/>
      <c r="D594" s="10"/>
      <c r="E594" s="10"/>
      <c r="F594" s="10"/>
      <c r="G594" s="10"/>
      <c r="H594" s="10"/>
      <c r="I594" s="10"/>
      <c r="J594" s="10"/>
      <c r="K594" s="10"/>
      <c r="L594" s="10"/>
      <c r="M594" s="10"/>
      <c r="N594" s="10"/>
      <c r="O594" s="62"/>
      <c r="P594" s="10"/>
      <c r="Q594" s="13"/>
      <c r="U594" s="13"/>
      <c r="V594" s="13"/>
      <c r="W594" s="13"/>
      <c r="AB594" s="246"/>
      <c r="AC594" s="246"/>
      <c r="AD594" s="246"/>
      <c r="AE594" s="1237"/>
      <c r="AF594" s="1237"/>
      <c r="AG594" s="246"/>
      <c r="AH594" s="246"/>
      <c r="AI594" s="246"/>
      <c r="AJ594" s="246"/>
      <c r="AK594" s="246"/>
      <c r="AL594" s="246"/>
      <c r="AM594" s="246"/>
      <c r="AN594" s="1417"/>
      <c r="AO594" s="441"/>
      <c r="AP594" s="1377"/>
      <c r="AQ594" s="1377"/>
      <c r="AR594" s="1377"/>
      <c r="AS594" s="1377"/>
      <c r="AT594" s="1377"/>
      <c r="AU594" s="1377"/>
    </row>
    <row r="595" spans="1:47" s="238" customFormat="1">
      <c r="A595" s="57"/>
      <c r="B595" s="463"/>
      <c r="C595" s="10"/>
      <c r="D595" s="10"/>
      <c r="E595" s="10"/>
      <c r="F595" s="10"/>
      <c r="G595" s="10"/>
      <c r="H595" s="10"/>
      <c r="I595" s="10"/>
      <c r="J595" s="10"/>
      <c r="K595" s="10"/>
      <c r="L595" s="10"/>
      <c r="M595" s="10"/>
      <c r="N595" s="10"/>
      <c r="O595" s="62"/>
      <c r="P595" s="10"/>
      <c r="Q595" s="13"/>
      <c r="U595" s="13"/>
      <c r="V595" s="13"/>
      <c r="W595" s="13"/>
      <c r="AB595" s="246"/>
      <c r="AC595" s="246"/>
      <c r="AD595" s="246"/>
      <c r="AE595" s="1237"/>
      <c r="AF595" s="1237"/>
      <c r="AG595" s="246"/>
      <c r="AH595" s="246"/>
      <c r="AI595" s="246"/>
      <c r="AJ595" s="246"/>
      <c r="AK595" s="246"/>
      <c r="AL595" s="246"/>
      <c r="AM595" s="246"/>
      <c r="AN595" s="1417"/>
      <c r="AO595" s="441"/>
      <c r="AP595" s="1377"/>
      <c r="AQ595" s="1377"/>
      <c r="AR595" s="1377"/>
      <c r="AS595" s="1377"/>
      <c r="AT595" s="1377"/>
      <c r="AU595" s="1377"/>
    </row>
    <row r="596" spans="1:47" s="238" customFormat="1">
      <c r="A596" s="57"/>
      <c r="B596" s="463"/>
      <c r="C596" s="10"/>
      <c r="D596" s="10"/>
      <c r="E596" s="10"/>
      <c r="F596" s="10"/>
      <c r="G596" s="10"/>
      <c r="H596" s="10"/>
      <c r="I596" s="10"/>
      <c r="J596" s="10"/>
      <c r="K596" s="10"/>
      <c r="L596" s="10"/>
      <c r="M596" s="10"/>
      <c r="N596" s="10"/>
      <c r="O596" s="62"/>
      <c r="P596" s="10"/>
      <c r="Q596" s="13"/>
      <c r="U596" s="13"/>
      <c r="V596" s="13"/>
      <c r="W596" s="13"/>
      <c r="AB596" s="246"/>
      <c r="AC596" s="246"/>
      <c r="AD596" s="246"/>
      <c r="AE596" s="1237"/>
      <c r="AF596" s="1237"/>
      <c r="AG596" s="246"/>
      <c r="AH596" s="246"/>
      <c r="AI596" s="246"/>
      <c r="AJ596" s="246"/>
      <c r="AK596" s="246"/>
      <c r="AL596" s="246"/>
      <c r="AM596" s="246"/>
      <c r="AN596" s="1417"/>
      <c r="AO596" s="441"/>
      <c r="AP596" s="1377"/>
      <c r="AQ596" s="1377"/>
      <c r="AR596" s="1377"/>
      <c r="AS596" s="1377"/>
      <c r="AT596" s="1377"/>
      <c r="AU596" s="1377"/>
    </row>
    <row r="597" spans="1:47" s="238" customFormat="1">
      <c r="A597" s="57"/>
      <c r="B597" s="463"/>
      <c r="C597" s="10"/>
      <c r="D597" s="10"/>
      <c r="E597" s="10"/>
      <c r="F597" s="10"/>
      <c r="G597" s="10"/>
      <c r="H597" s="10"/>
      <c r="I597" s="10"/>
      <c r="J597" s="10"/>
      <c r="K597" s="10"/>
      <c r="L597" s="10"/>
      <c r="M597" s="10"/>
      <c r="N597" s="10"/>
      <c r="O597" s="62"/>
      <c r="P597" s="10"/>
      <c r="Q597" s="13"/>
      <c r="U597" s="13"/>
      <c r="V597" s="13"/>
      <c r="W597" s="13"/>
      <c r="AB597" s="246"/>
      <c r="AC597" s="246"/>
      <c r="AD597" s="246"/>
      <c r="AE597" s="1237"/>
      <c r="AF597" s="1237"/>
      <c r="AG597" s="246"/>
      <c r="AH597" s="246"/>
      <c r="AI597" s="246"/>
      <c r="AJ597" s="246"/>
      <c r="AK597" s="246"/>
      <c r="AL597" s="246"/>
      <c r="AM597" s="246"/>
      <c r="AN597" s="1417"/>
      <c r="AO597" s="441"/>
      <c r="AP597" s="1377"/>
      <c r="AQ597" s="1377"/>
      <c r="AR597" s="1377"/>
      <c r="AS597" s="1377"/>
      <c r="AT597" s="1377"/>
      <c r="AU597" s="1377"/>
    </row>
    <row r="598" spans="1:47" s="238" customFormat="1">
      <c r="A598" s="57"/>
      <c r="B598" s="463"/>
      <c r="C598" s="10"/>
      <c r="D598" s="10"/>
      <c r="E598" s="10"/>
      <c r="F598" s="10"/>
      <c r="G598" s="10"/>
      <c r="H598" s="10"/>
      <c r="I598" s="10"/>
      <c r="J598" s="10"/>
      <c r="K598" s="10"/>
      <c r="L598" s="10"/>
      <c r="M598" s="10"/>
      <c r="N598" s="10"/>
      <c r="O598" s="62"/>
      <c r="P598" s="10"/>
      <c r="Q598" s="13"/>
      <c r="U598" s="13"/>
      <c r="V598" s="13"/>
      <c r="W598" s="13"/>
      <c r="AB598" s="246"/>
      <c r="AC598" s="246"/>
      <c r="AD598" s="246"/>
      <c r="AE598" s="1237"/>
      <c r="AF598" s="1237"/>
      <c r="AG598" s="246"/>
      <c r="AH598" s="246"/>
      <c r="AI598" s="246"/>
      <c r="AJ598" s="246"/>
      <c r="AK598" s="246"/>
      <c r="AL598" s="246"/>
      <c r="AM598" s="246"/>
      <c r="AN598" s="1417"/>
      <c r="AO598" s="441"/>
      <c r="AP598" s="1377"/>
      <c r="AQ598" s="1377"/>
      <c r="AR598" s="1377"/>
      <c r="AS598" s="1377"/>
      <c r="AT598" s="1377"/>
      <c r="AU598" s="1377"/>
    </row>
    <row r="599" spans="1:47" s="238" customFormat="1">
      <c r="A599" s="57"/>
      <c r="B599" s="463"/>
      <c r="C599" s="10"/>
      <c r="D599" s="10"/>
      <c r="E599" s="10"/>
      <c r="F599" s="10"/>
      <c r="G599" s="10"/>
      <c r="H599" s="10"/>
      <c r="I599" s="10"/>
      <c r="J599" s="10"/>
      <c r="K599" s="10"/>
      <c r="L599" s="10"/>
      <c r="M599" s="10"/>
      <c r="N599" s="10"/>
      <c r="O599" s="62"/>
      <c r="P599" s="10"/>
      <c r="Q599" s="13"/>
      <c r="U599" s="13"/>
      <c r="V599" s="13"/>
      <c r="W599" s="13"/>
      <c r="AB599" s="246"/>
      <c r="AC599" s="246"/>
      <c r="AD599" s="246"/>
      <c r="AE599" s="1237"/>
      <c r="AF599" s="1237"/>
      <c r="AG599" s="246"/>
      <c r="AH599" s="246"/>
      <c r="AI599" s="246"/>
      <c r="AJ599" s="246"/>
      <c r="AK599" s="246"/>
      <c r="AL599" s="246"/>
      <c r="AM599" s="246"/>
      <c r="AN599" s="1417"/>
      <c r="AO599" s="441"/>
      <c r="AP599" s="1377"/>
      <c r="AQ599" s="1377"/>
      <c r="AR599" s="1377"/>
      <c r="AS599" s="1377"/>
      <c r="AT599" s="1377"/>
      <c r="AU599" s="1377"/>
    </row>
    <row r="600" spans="1:47" s="238" customFormat="1">
      <c r="A600" s="57"/>
      <c r="B600" s="463"/>
      <c r="C600" s="10"/>
      <c r="D600" s="10"/>
      <c r="E600" s="10"/>
      <c r="F600" s="10"/>
      <c r="G600" s="10"/>
      <c r="H600" s="10"/>
      <c r="I600" s="10"/>
      <c r="J600" s="10"/>
      <c r="K600" s="10"/>
      <c r="L600" s="10"/>
      <c r="M600" s="10"/>
      <c r="N600" s="10"/>
      <c r="O600" s="62"/>
      <c r="P600" s="10"/>
      <c r="Q600" s="13"/>
      <c r="U600" s="13"/>
      <c r="V600" s="13"/>
      <c r="W600" s="13"/>
      <c r="AB600" s="246"/>
      <c r="AC600" s="246"/>
      <c r="AD600" s="246"/>
      <c r="AE600" s="1237"/>
      <c r="AF600" s="1237"/>
      <c r="AG600" s="246"/>
      <c r="AH600" s="246"/>
      <c r="AI600" s="246"/>
      <c r="AJ600" s="246"/>
      <c r="AK600" s="246"/>
      <c r="AL600" s="246"/>
      <c r="AM600" s="246"/>
      <c r="AN600" s="1417"/>
      <c r="AO600" s="441"/>
      <c r="AP600" s="1377"/>
      <c r="AQ600" s="1377"/>
      <c r="AR600" s="1377"/>
      <c r="AS600" s="1377"/>
      <c r="AT600" s="1377"/>
      <c r="AU600" s="1377"/>
    </row>
    <row r="601" spans="1:47" s="238" customFormat="1">
      <c r="A601" s="57"/>
      <c r="B601" s="463"/>
      <c r="C601" s="10"/>
      <c r="D601" s="10"/>
      <c r="E601" s="10"/>
      <c r="F601" s="10"/>
      <c r="G601" s="10"/>
      <c r="H601" s="10"/>
      <c r="I601" s="10"/>
      <c r="J601" s="10"/>
      <c r="K601" s="10"/>
      <c r="L601" s="10"/>
      <c r="M601" s="10"/>
      <c r="N601" s="10"/>
      <c r="O601" s="62"/>
      <c r="P601" s="10"/>
      <c r="Q601" s="13"/>
      <c r="U601" s="13"/>
      <c r="V601" s="13"/>
      <c r="W601" s="13"/>
      <c r="AB601" s="246"/>
      <c r="AC601" s="246"/>
      <c r="AD601" s="246"/>
      <c r="AE601" s="1237"/>
      <c r="AF601" s="1237"/>
      <c r="AG601" s="246"/>
      <c r="AH601" s="246"/>
      <c r="AI601" s="246"/>
      <c r="AJ601" s="246"/>
      <c r="AK601" s="246"/>
      <c r="AL601" s="246"/>
      <c r="AM601" s="246"/>
      <c r="AN601" s="1417"/>
      <c r="AO601" s="441"/>
      <c r="AP601" s="1377"/>
      <c r="AQ601" s="1377"/>
      <c r="AR601" s="1377"/>
      <c r="AS601" s="1377"/>
      <c r="AT601" s="1377"/>
      <c r="AU601" s="1377"/>
    </row>
    <row r="602" spans="1:47" s="238" customFormat="1">
      <c r="A602" s="57"/>
      <c r="B602" s="463"/>
      <c r="C602" s="10"/>
      <c r="D602" s="10"/>
      <c r="E602" s="10"/>
      <c r="F602" s="10"/>
      <c r="G602" s="10"/>
      <c r="H602" s="10"/>
      <c r="I602" s="10"/>
      <c r="J602" s="10"/>
      <c r="K602" s="10"/>
      <c r="L602" s="10"/>
      <c r="M602" s="10"/>
      <c r="N602" s="10"/>
      <c r="O602" s="62"/>
      <c r="P602" s="10"/>
      <c r="Q602" s="13"/>
      <c r="U602" s="13"/>
      <c r="V602" s="13"/>
      <c r="W602" s="13"/>
      <c r="AB602" s="246"/>
      <c r="AC602" s="246"/>
      <c r="AD602" s="246"/>
      <c r="AE602" s="1237"/>
      <c r="AF602" s="1237"/>
      <c r="AG602" s="246"/>
      <c r="AH602" s="246"/>
      <c r="AI602" s="246"/>
      <c r="AJ602" s="246"/>
      <c r="AK602" s="246"/>
      <c r="AL602" s="246"/>
      <c r="AM602" s="246"/>
      <c r="AN602" s="1417"/>
      <c r="AO602" s="441"/>
      <c r="AP602" s="1377"/>
      <c r="AQ602" s="1377"/>
      <c r="AR602" s="1377"/>
      <c r="AS602" s="1377"/>
      <c r="AT602" s="1377"/>
      <c r="AU602" s="1377"/>
    </row>
    <row r="603" spans="1:47" s="238" customFormat="1">
      <c r="A603" s="57"/>
      <c r="B603" s="463"/>
      <c r="C603" s="10"/>
      <c r="D603" s="10"/>
      <c r="E603" s="10"/>
      <c r="F603" s="10"/>
      <c r="G603" s="10"/>
      <c r="H603" s="10"/>
      <c r="I603" s="10"/>
      <c r="J603" s="10"/>
      <c r="K603" s="10"/>
      <c r="L603" s="10"/>
      <c r="M603" s="10"/>
      <c r="N603" s="10"/>
      <c r="O603" s="62"/>
      <c r="P603" s="10"/>
      <c r="Q603" s="13"/>
      <c r="U603" s="13"/>
      <c r="V603" s="13"/>
      <c r="W603" s="13"/>
      <c r="AB603" s="246"/>
      <c r="AC603" s="246"/>
      <c r="AD603" s="246"/>
      <c r="AE603" s="1237"/>
      <c r="AF603" s="1237"/>
      <c r="AG603" s="246"/>
      <c r="AH603" s="246"/>
      <c r="AI603" s="246"/>
      <c r="AJ603" s="246"/>
      <c r="AK603" s="246"/>
      <c r="AL603" s="246"/>
      <c r="AM603" s="246"/>
      <c r="AN603" s="1417"/>
      <c r="AO603" s="441"/>
      <c r="AP603" s="1377"/>
      <c r="AQ603" s="1377"/>
      <c r="AR603" s="1377"/>
      <c r="AS603" s="1377"/>
      <c r="AT603" s="1377"/>
      <c r="AU603" s="1377"/>
    </row>
    <row r="604" spans="1:47" s="238" customFormat="1">
      <c r="A604" s="57"/>
      <c r="B604" s="463"/>
      <c r="C604" s="10"/>
      <c r="D604" s="10"/>
      <c r="E604" s="10"/>
      <c r="F604" s="10"/>
      <c r="G604" s="10"/>
      <c r="H604" s="10"/>
      <c r="I604" s="10"/>
      <c r="J604" s="10"/>
      <c r="K604" s="10"/>
      <c r="L604" s="10"/>
      <c r="M604" s="10"/>
      <c r="N604" s="10"/>
      <c r="O604" s="62"/>
      <c r="P604" s="10"/>
      <c r="Q604" s="13"/>
      <c r="U604" s="13"/>
      <c r="V604" s="13"/>
      <c r="W604" s="13"/>
      <c r="AB604" s="246"/>
      <c r="AC604" s="246"/>
      <c r="AD604" s="246"/>
      <c r="AE604" s="1237"/>
      <c r="AF604" s="1237"/>
      <c r="AG604" s="246"/>
      <c r="AH604" s="246"/>
      <c r="AI604" s="246"/>
      <c r="AJ604" s="246"/>
      <c r="AK604" s="246"/>
      <c r="AL604" s="246"/>
      <c r="AM604" s="246"/>
      <c r="AN604" s="1417"/>
      <c r="AO604" s="441"/>
      <c r="AP604" s="1377"/>
      <c r="AQ604" s="1377"/>
      <c r="AR604" s="1377"/>
      <c r="AS604" s="1377"/>
      <c r="AT604" s="1377"/>
      <c r="AU604" s="1377"/>
    </row>
    <row r="605" spans="1:47" s="238" customFormat="1">
      <c r="A605" s="57"/>
      <c r="B605" s="463"/>
      <c r="C605" s="10"/>
      <c r="D605" s="10"/>
      <c r="E605" s="10"/>
      <c r="F605" s="10"/>
      <c r="G605" s="10"/>
      <c r="H605" s="10"/>
      <c r="I605" s="10"/>
      <c r="J605" s="10"/>
      <c r="K605" s="10"/>
      <c r="L605" s="10"/>
      <c r="M605" s="10"/>
      <c r="N605" s="10"/>
      <c r="O605" s="62"/>
      <c r="P605" s="10"/>
      <c r="Q605" s="13"/>
      <c r="U605" s="13"/>
      <c r="V605" s="13"/>
      <c r="W605" s="13"/>
      <c r="AB605" s="246"/>
      <c r="AC605" s="246"/>
      <c r="AD605" s="246"/>
      <c r="AE605" s="1237"/>
      <c r="AF605" s="1237"/>
      <c r="AG605" s="246"/>
      <c r="AH605" s="246"/>
      <c r="AI605" s="246"/>
      <c r="AJ605" s="246"/>
      <c r="AK605" s="246"/>
      <c r="AL605" s="246"/>
      <c r="AM605" s="246"/>
      <c r="AN605" s="1417"/>
      <c r="AO605" s="441"/>
      <c r="AP605" s="1377"/>
      <c r="AQ605" s="1377"/>
      <c r="AR605" s="1377"/>
      <c r="AS605" s="1377"/>
      <c r="AT605" s="1377"/>
      <c r="AU605" s="1377"/>
    </row>
    <row r="606" spans="1:47" s="238" customFormat="1">
      <c r="A606" s="57"/>
      <c r="B606" s="463"/>
      <c r="C606" s="10"/>
      <c r="D606" s="10"/>
      <c r="E606" s="10"/>
      <c r="F606" s="10"/>
      <c r="G606" s="10"/>
      <c r="H606" s="10"/>
      <c r="I606" s="10"/>
      <c r="J606" s="10"/>
      <c r="K606" s="10"/>
      <c r="L606" s="10"/>
      <c r="M606" s="10"/>
      <c r="N606" s="10"/>
      <c r="O606" s="62"/>
      <c r="P606" s="10"/>
      <c r="Q606" s="13"/>
      <c r="U606" s="13"/>
      <c r="V606" s="13"/>
      <c r="W606" s="13"/>
      <c r="AB606" s="246"/>
      <c r="AC606" s="246"/>
      <c r="AD606" s="246"/>
      <c r="AE606" s="1237"/>
      <c r="AF606" s="1237"/>
      <c r="AG606" s="246"/>
      <c r="AH606" s="246"/>
      <c r="AI606" s="246"/>
      <c r="AJ606" s="246"/>
      <c r="AK606" s="246"/>
      <c r="AL606" s="246"/>
      <c r="AM606" s="246"/>
      <c r="AN606" s="1417"/>
      <c r="AO606" s="441"/>
      <c r="AP606" s="1377"/>
      <c r="AQ606" s="1377"/>
      <c r="AR606" s="1377"/>
      <c r="AS606" s="1377"/>
      <c r="AT606" s="1377"/>
      <c r="AU606" s="1377"/>
    </row>
    <row r="607" spans="1:47" s="238" customFormat="1">
      <c r="A607" s="57"/>
      <c r="B607" s="463"/>
      <c r="C607" s="10"/>
      <c r="D607" s="10"/>
      <c r="E607" s="10"/>
      <c r="F607" s="10"/>
      <c r="G607" s="10"/>
      <c r="H607" s="10"/>
      <c r="I607" s="10"/>
      <c r="J607" s="10"/>
      <c r="K607" s="10"/>
      <c r="L607" s="10"/>
      <c r="M607" s="10"/>
      <c r="N607" s="10"/>
      <c r="O607" s="62"/>
      <c r="P607" s="10"/>
      <c r="Q607" s="13"/>
      <c r="U607" s="13"/>
      <c r="V607" s="13"/>
      <c r="W607" s="13"/>
      <c r="AB607" s="246"/>
      <c r="AC607" s="246"/>
      <c r="AD607" s="246"/>
      <c r="AE607" s="1237"/>
      <c r="AF607" s="1237"/>
      <c r="AG607" s="246"/>
      <c r="AH607" s="246"/>
      <c r="AI607" s="246"/>
      <c r="AJ607" s="246"/>
      <c r="AK607" s="246"/>
      <c r="AL607" s="246"/>
      <c r="AM607" s="246"/>
      <c r="AN607" s="1417"/>
      <c r="AO607" s="441"/>
      <c r="AP607" s="1377"/>
      <c r="AQ607" s="1377"/>
      <c r="AR607" s="1377"/>
      <c r="AS607" s="1377"/>
      <c r="AT607" s="1377"/>
      <c r="AU607" s="1377"/>
    </row>
    <row r="608" spans="1:47" s="238" customFormat="1">
      <c r="A608" s="57"/>
      <c r="B608" s="463"/>
      <c r="C608" s="10"/>
      <c r="D608" s="10"/>
      <c r="E608" s="10"/>
      <c r="F608" s="10"/>
      <c r="G608" s="10"/>
      <c r="H608" s="10"/>
      <c r="I608" s="10"/>
      <c r="J608" s="10"/>
      <c r="K608" s="10"/>
      <c r="L608" s="10"/>
      <c r="M608" s="10"/>
      <c r="N608" s="10"/>
      <c r="O608" s="62"/>
      <c r="P608" s="10"/>
      <c r="Q608" s="13"/>
      <c r="U608" s="13"/>
      <c r="V608" s="13"/>
      <c r="W608" s="13"/>
      <c r="AB608" s="246"/>
      <c r="AC608" s="246"/>
      <c r="AD608" s="246"/>
      <c r="AE608" s="1237"/>
      <c r="AF608" s="1237"/>
      <c r="AG608" s="246"/>
      <c r="AH608" s="246"/>
      <c r="AI608" s="246"/>
      <c r="AJ608" s="246"/>
      <c r="AK608" s="246"/>
      <c r="AL608" s="246"/>
      <c r="AM608" s="246"/>
      <c r="AN608" s="1417"/>
      <c r="AO608" s="441"/>
      <c r="AP608" s="1377"/>
      <c r="AQ608" s="1377"/>
      <c r="AR608" s="1377"/>
      <c r="AS608" s="1377"/>
      <c r="AT608" s="1377"/>
      <c r="AU608" s="1377"/>
    </row>
    <row r="609" spans="1:47" s="238" customFormat="1">
      <c r="A609" s="57"/>
      <c r="B609" s="463"/>
      <c r="C609" s="10"/>
      <c r="D609" s="10"/>
      <c r="E609" s="10"/>
      <c r="F609" s="10"/>
      <c r="G609" s="10"/>
      <c r="H609" s="10"/>
      <c r="I609" s="10"/>
      <c r="J609" s="10"/>
      <c r="K609" s="10"/>
      <c r="L609" s="10"/>
      <c r="M609" s="10"/>
      <c r="N609" s="10"/>
      <c r="O609" s="62"/>
      <c r="P609" s="10"/>
      <c r="Q609" s="13"/>
      <c r="U609" s="13"/>
      <c r="V609" s="13"/>
      <c r="W609" s="13"/>
      <c r="AB609" s="246"/>
      <c r="AC609" s="246"/>
      <c r="AD609" s="246"/>
      <c r="AE609" s="1237"/>
      <c r="AF609" s="1237"/>
      <c r="AG609" s="246"/>
      <c r="AH609" s="246"/>
      <c r="AI609" s="246"/>
      <c r="AJ609" s="246"/>
      <c r="AK609" s="246"/>
      <c r="AL609" s="246"/>
      <c r="AM609" s="246"/>
      <c r="AN609" s="1417"/>
      <c r="AO609" s="441"/>
      <c r="AP609" s="1377"/>
      <c r="AQ609" s="1377"/>
      <c r="AR609" s="1377"/>
      <c r="AS609" s="1377"/>
      <c r="AT609" s="1377"/>
      <c r="AU609" s="1377"/>
    </row>
    <row r="610" spans="1:47" s="238" customFormat="1">
      <c r="A610" s="57"/>
      <c r="B610" s="463"/>
      <c r="C610" s="10"/>
      <c r="D610" s="10"/>
      <c r="E610" s="10"/>
      <c r="F610" s="10"/>
      <c r="G610" s="10"/>
      <c r="H610" s="10"/>
      <c r="I610" s="10"/>
      <c r="J610" s="10"/>
      <c r="K610" s="10"/>
      <c r="L610" s="10"/>
      <c r="M610" s="10"/>
      <c r="N610" s="10"/>
      <c r="O610" s="62"/>
      <c r="P610" s="10"/>
      <c r="Q610" s="13"/>
      <c r="U610" s="13"/>
      <c r="V610" s="13"/>
      <c r="W610" s="13"/>
      <c r="AB610" s="246"/>
      <c r="AC610" s="246"/>
      <c r="AD610" s="246"/>
      <c r="AE610" s="1237"/>
      <c r="AF610" s="1237"/>
      <c r="AG610" s="246"/>
      <c r="AH610" s="246"/>
      <c r="AI610" s="246"/>
      <c r="AJ610" s="246"/>
      <c r="AK610" s="246"/>
      <c r="AL610" s="246"/>
      <c r="AM610" s="246"/>
      <c r="AN610" s="1417"/>
      <c r="AO610" s="441"/>
      <c r="AP610" s="1377"/>
      <c r="AQ610" s="1377"/>
      <c r="AR610" s="1377"/>
      <c r="AS610" s="1377"/>
      <c r="AT610" s="1377"/>
      <c r="AU610" s="1377"/>
    </row>
    <row r="611" spans="1:47" s="238" customFormat="1">
      <c r="A611" s="57"/>
      <c r="B611" s="463"/>
      <c r="C611" s="10"/>
      <c r="D611" s="10"/>
      <c r="E611" s="10"/>
      <c r="F611" s="10"/>
      <c r="G611" s="10"/>
      <c r="H611" s="10"/>
      <c r="I611" s="10"/>
      <c r="J611" s="10"/>
      <c r="K611" s="10"/>
      <c r="L611" s="10"/>
      <c r="M611" s="10"/>
      <c r="N611" s="10"/>
      <c r="O611" s="62"/>
      <c r="P611" s="10"/>
      <c r="Q611" s="13"/>
      <c r="U611" s="13"/>
      <c r="V611" s="13"/>
      <c r="W611" s="13"/>
      <c r="AB611" s="246"/>
      <c r="AC611" s="246"/>
      <c r="AD611" s="246"/>
      <c r="AE611" s="1237"/>
      <c r="AF611" s="1237"/>
      <c r="AG611" s="246"/>
      <c r="AH611" s="246"/>
      <c r="AI611" s="246"/>
      <c r="AJ611" s="246"/>
      <c r="AK611" s="246"/>
      <c r="AL611" s="246"/>
      <c r="AM611" s="246"/>
      <c r="AN611" s="1417"/>
      <c r="AO611" s="441"/>
      <c r="AP611" s="1377"/>
      <c r="AQ611" s="1377"/>
      <c r="AR611" s="1377"/>
      <c r="AS611" s="1377"/>
      <c r="AT611" s="1377"/>
      <c r="AU611" s="1377"/>
    </row>
    <row r="612" spans="1:47" s="238" customFormat="1">
      <c r="A612" s="57"/>
      <c r="B612" s="463"/>
      <c r="C612" s="10"/>
      <c r="D612" s="10"/>
      <c r="E612" s="10"/>
      <c r="F612" s="10"/>
      <c r="G612" s="10"/>
      <c r="H612" s="10"/>
      <c r="I612" s="10"/>
      <c r="J612" s="10"/>
      <c r="K612" s="10"/>
      <c r="L612" s="10"/>
      <c r="M612" s="10"/>
      <c r="N612" s="10"/>
      <c r="O612" s="62"/>
      <c r="P612" s="10"/>
      <c r="Q612" s="13"/>
      <c r="U612" s="13"/>
      <c r="V612" s="13"/>
      <c r="W612" s="13"/>
      <c r="AB612" s="246"/>
      <c r="AC612" s="246"/>
      <c r="AD612" s="246"/>
      <c r="AE612" s="1237"/>
      <c r="AF612" s="1237"/>
      <c r="AG612" s="246"/>
      <c r="AH612" s="246"/>
      <c r="AI612" s="246"/>
      <c r="AJ612" s="246"/>
      <c r="AK612" s="246"/>
      <c r="AL612" s="246"/>
      <c r="AM612" s="246"/>
      <c r="AN612" s="1417"/>
      <c r="AO612" s="441"/>
      <c r="AP612" s="1377"/>
      <c r="AQ612" s="1377"/>
      <c r="AR612" s="1377"/>
      <c r="AS612" s="1377"/>
      <c r="AT612" s="1377"/>
      <c r="AU612" s="1377"/>
    </row>
    <row r="613" spans="1:47" s="238" customFormat="1">
      <c r="A613" s="57"/>
      <c r="B613" s="463"/>
      <c r="C613" s="10"/>
      <c r="D613" s="10"/>
      <c r="E613" s="10"/>
      <c r="F613" s="10"/>
      <c r="G613" s="10"/>
      <c r="H613" s="10"/>
      <c r="I613" s="10"/>
      <c r="J613" s="10"/>
      <c r="K613" s="10"/>
      <c r="L613" s="10"/>
      <c r="M613" s="10"/>
      <c r="N613" s="10"/>
      <c r="O613" s="62"/>
      <c r="P613" s="10"/>
      <c r="Q613" s="13"/>
      <c r="U613" s="13"/>
      <c r="V613" s="13"/>
      <c r="W613" s="13"/>
      <c r="AB613" s="246"/>
      <c r="AC613" s="246"/>
      <c r="AD613" s="246"/>
      <c r="AE613" s="1237"/>
      <c r="AF613" s="1237"/>
      <c r="AG613" s="246"/>
      <c r="AH613" s="246"/>
      <c r="AI613" s="246"/>
      <c r="AJ613" s="246"/>
      <c r="AK613" s="246"/>
      <c r="AL613" s="246"/>
      <c r="AM613" s="246"/>
      <c r="AN613" s="1417"/>
      <c r="AO613" s="441"/>
      <c r="AP613" s="1377"/>
      <c r="AQ613" s="1377"/>
      <c r="AR613" s="1377"/>
      <c r="AS613" s="1377"/>
      <c r="AT613" s="1377"/>
      <c r="AU613" s="1377"/>
    </row>
    <row r="614" spans="1:47" s="238" customFormat="1">
      <c r="A614" s="57"/>
      <c r="B614" s="463"/>
      <c r="C614" s="10"/>
      <c r="D614" s="10"/>
      <c r="E614" s="10"/>
      <c r="F614" s="10"/>
      <c r="G614" s="10"/>
      <c r="H614" s="10"/>
      <c r="I614" s="10"/>
      <c r="J614" s="10"/>
      <c r="K614" s="10"/>
      <c r="L614" s="10"/>
      <c r="M614" s="10"/>
      <c r="N614" s="10"/>
      <c r="O614" s="62"/>
      <c r="P614" s="10"/>
      <c r="Q614" s="13"/>
      <c r="U614" s="13"/>
      <c r="V614" s="13"/>
      <c r="W614" s="13"/>
      <c r="AB614" s="246"/>
      <c r="AC614" s="246"/>
      <c r="AD614" s="246"/>
      <c r="AE614" s="1237"/>
      <c r="AF614" s="1237"/>
      <c r="AG614" s="246"/>
      <c r="AH614" s="246"/>
      <c r="AI614" s="246"/>
      <c r="AJ614" s="246"/>
      <c r="AK614" s="246"/>
      <c r="AL614" s="246"/>
      <c r="AM614" s="246"/>
      <c r="AN614" s="1417"/>
      <c r="AO614" s="441"/>
      <c r="AP614" s="1377"/>
      <c r="AQ614" s="1377"/>
      <c r="AR614" s="1377"/>
      <c r="AS614" s="1377"/>
      <c r="AT614" s="1377"/>
      <c r="AU614" s="1377"/>
    </row>
    <row r="615" spans="1:47" s="238" customFormat="1">
      <c r="A615" s="57"/>
      <c r="B615" s="463"/>
      <c r="C615" s="10"/>
      <c r="D615" s="10"/>
      <c r="E615" s="10"/>
      <c r="F615" s="10"/>
      <c r="G615" s="10"/>
      <c r="H615" s="10"/>
      <c r="I615" s="10"/>
      <c r="J615" s="10"/>
      <c r="K615" s="10"/>
      <c r="L615" s="10"/>
      <c r="M615" s="10"/>
      <c r="N615" s="10"/>
      <c r="O615" s="62"/>
      <c r="P615" s="10"/>
      <c r="Q615" s="13"/>
      <c r="U615" s="13"/>
      <c r="V615" s="13"/>
      <c r="W615" s="13"/>
      <c r="AB615" s="246"/>
      <c r="AC615" s="246"/>
      <c r="AD615" s="246"/>
      <c r="AE615" s="1237"/>
      <c r="AF615" s="1237"/>
      <c r="AG615" s="246"/>
      <c r="AH615" s="246"/>
      <c r="AI615" s="246"/>
      <c r="AJ615" s="246"/>
      <c r="AK615" s="246"/>
      <c r="AL615" s="246"/>
      <c r="AM615" s="246"/>
      <c r="AN615" s="1417"/>
      <c r="AO615" s="441"/>
      <c r="AP615" s="1377"/>
      <c r="AQ615" s="1377"/>
      <c r="AR615" s="1377"/>
      <c r="AS615" s="1377"/>
      <c r="AT615" s="1377"/>
      <c r="AU615" s="1377"/>
    </row>
    <row r="616" spans="1:47" s="238" customFormat="1">
      <c r="A616" s="57"/>
      <c r="B616" s="463"/>
      <c r="C616" s="10"/>
      <c r="D616" s="10"/>
      <c r="E616" s="10"/>
      <c r="F616" s="10"/>
      <c r="G616" s="10"/>
      <c r="H616" s="10"/>
      <c r="I616" s="10"/>
      <c r="J616" s="10"/>
      <c r="K616" s="10"/>
      <c r="L616" s="10"/>
      <c r="M616" s="10"/>
      <c r="N616" s="10"/>
      <c r="O616" s="62"/>
      <c r="P616" s="10"/>
      <c r="Q616" s="13"/>
      <c r="U616" s="13"/>
      <c r="V616" s="13"/>
      <c r="W616" s="13"/>
      <c r="AB616" s="246"/>
      <c r="AC616" s="246"/>
      <c r="AD616" s="246"/>
      <c r="AE616" s="1237"/>
      <c r="AF616" s="1237"/>
      <c r="AG616" s="246"/>
      <c r="AH616" s="246"/>
      <c r="AI616" s="246"/>
      <c r="AJ616" s="246"/>
      <c r="AK616" s="246"/>
      <c r="AL616" s="246"/>
      <c r="AM616" s="246"/>
      <c r="AN616" s="1417"/>
      <c r="AO616" s="441"/>
      <c r="AP616" s="1377"/>
      <c r="AQ616" s="1377"/>
      <c r="AR616" s="1377"/>
      <c r="AS616" s="1377"/>
      <c r="AT616" s="1377"/>
      <c r="AU616" s="1377"/>
    </row>
    <row r="617" spans="1:47" s="238" customFormat="1">
      <c r="A617" s="57"/>
      <c r="B617" s="463"/>
      <c r="C617" s="10"/>
      <c r="D617" s="10"/>
      <c r="E617" s="10"/>
      <c r="F617" s="10"/>
      <c r="G617" s="10"/>
      <c r="H617" s="10"/>
      <c r="I617" s="10"/>
      <c r="J617" s="10"/>
      <c r="K617" s="10"/>
      <c r="L617" s="10"/>
      <c r="M617" s="10"/>
      <c r="N617" s="10"/>
      <c r="O617" s="62"/>
      <c r="P617" s="10"/>
      <c r="Q617" s="13"/>
      <c r="U617" s="13"/>
      <c r="V617" s="13"/>
      <c r="W617" s="13"/>
      <c r="AB617" s="246"/>
      <c r="AC617" s="246"/>
      <c r="AD617" s="246"/>
      <c r="AE617" s="1237"/>
      <c r="AF617" s="1237"/>
      <c r="AG617" s="246"/>
      <c r="AH617" s="246"/>
      <c r="AI617" s="246"/>
      <c r="AJ617" s="246"/>
      <c r="AK617" s="246"/>
      <c r="AL617" s="246"/>
      <c r="AM617" s="246"/>
      <c r="AN617" s="1417"/>
      <c r="AO617" s="441"/>
      <c r="AP617" s="1377"/>
      <c r="AQ617" s="1377"/>
      <c r="AR617" s="1377"/>
      <c r="AS617" s="1377"/>
      <c r="AT617" s="1377"/>
      <c r="AU617" s="1377"/>
    </row>
    <row r="618" spans="1:47" s="238" customFormat="1">
      <c r="A618" s="57"/>
      <c r="B618" s="463"/>
      <c r="C618" s="10"/>
      <c r="D618" s="10"/>
      <c r="E618" s="10"/>
      <c r="F618" s="10"/>
      <c r="G618" s="10"/>
      <c r="H618" s="10"/>
      <c r="I618" s="10"/>
      <c r="J618" s="10"/>
      <c r="K618" s="10"/>
      <c r="L618" s="10"/>
      <c r="M618" s="10"/>
      <c r="N618" s="10"/>
      <c r="O618" s="62"/>
      <c r="P618" s="10"/>
      <c r="Q618" s="13"/>
      <c r="U618" s="13"/>
      <c r="V618" s="13"/>
      <c r="W618" s="13"/>
      <c r="AB618" s="246"/>
      <c r="AC618" s="246"/>
      <c r="AD618" s="246"/>
      <c r="AE618" s="1237"/>
      <c r="AF618" s="1237"/>
      <c r="AG618" s="246"/>
      <c r="AH618" s="246"/>
      <c r="AI618" s="246"/>
      <c r="AJ618" s="246"/>
      <c r="AK618" s="246"/>
      <c r="AL618" s="246"/>
      <c r="AM618" s="246"/>
      <c r="AN618" s="1417"/>
      <c r="AO618" s="441"/>
      <c r="AP618" s="1377"/>
      <c r="AQ618" s="1377"/>
      <c r="AR618" s="1377"/>
      <c r="AS618" s="1377"/>
      <c r="AT618" s="1377"/>
      <c r="AU618" s="1377"/>
    </row>
    <row r="619" spans="1:47" s="238" customFormat="1">
      <c r="A619" s="57"/>
      <c r="B619" s="463"/>
      <c r="C619" s="10"/>
      <c r="D619" s="10"/>
      <c r="E619" s="10"/>
      <c r="F619" s="10"/>
      <c r="G619" s="10"/>
      <c r="H619" s="10"/>
      <c r="I619" s="10"/>
      <c r="J619" s="10"/>
      <c r="K619" s="10"/>
      <c r="L619" s="10"/>
      <c r="M619" s="10"/>
      <c r="N619" s="10"/>
      <c r="O619" s="62"/>
      <c r="P619" s="10"/>
      <c r="Q619" s="13"/>
      <c r="U619" s="13"/>
      <c r="V619" s="13"/>
      <c r="W619" s="13"/>
      <c r="AB619" s="246"/>
      <c r="AC619" s="246"/>
      <c r="AD619" s="246"/>
      <c r="AE619" s="1237"/>
      <c r="AF619" s="1237"/>
      <c r="AG619" s="246"/>
      <c r="AH619" s="246"/>
      <c r="AI619" s="246"/>
      <c r="AJ619" s="246"/>
      <c r="AK619" s="246"/>
      <c r="AL619" s="246"/>
      <c r="AM619" s="246"/>
      <c r="AN619" s="1417"/>
      <c r="AO619" s="441"/>
      <c r="AP619" s="1377"/>
      <c r="AQ619" s="1377"/>
      <c r="AR619" s="1377"/>
      <c r="AS619" s="1377"/>
      <c r="AT619" s="1377"/>
      <c r="AU619" s="1377"/>
    </row>
    <row r="620" spans="1:47" s="238" customFormat="1">
      <c r="A620" s="57"/>
      <c r="B620" s="463"/>
      <c r="C620" s="10"/>
      <c r="D620" s="10"/>
      <c r="E620" s="10"/>
      <c r="F620" s="10"/>
      <c r="G620" s="10"/>
      <c r="H620" s="10"/>
      <c r="I620" s="10"/>
      <c r="J620" s="10"/>
      <c r="K620" s="10"/>
      <c r="L620" s="10"/>
      <c r="M620" s="10"/>
      <c r="N620" s="10"/>
      <c r="O620" s="62"/>
      <c r="P620" s="10"/>
      <c r="Q620" s="13"/>
      <c r="U620" s="13"/>
      <c r="V620" s="13"/>
      <c r="W620" s="13"/>
      <c r="AB620" s="246"/>
      <c r="AC620" s="246"/>
      <c r="AD620" s="246"/>
      <c r="AE620" s="1237"/>
      <c r="AF620" s="1237"/>
      <c r="AG620" s="246"/>
      <c r="AH620" s="246"/>
      <c r="AI620" s="246"/>
      <c r="AJ620" s="246"/>
      <c r="AK620" s="246"/>
      <c r="AL620" s="246"/>
      <c r="AM620" s="246"/>
      <c r="AN620" s="1417"/>
      <c r="AO620" s="441"/>
      <c r="AP620" s="1377"/>
      <c r="AQ620" s="1377"/>
      <c r="AR620" s="1377"/>
      <c r="AS620" s="1377"/>
      <c r="AT620" s="1377"/>
      <c r="AU620" s="1377"/>
    </row>
    <row r="621" spans="1:47" s="238" customFormat="1">
      <c r="A621" s="57"/>
      <c r="B621" s="463"/>
      <c r="C621" s="10"/>
      <c r="D621" s="10"/>
      <c r="E621" s="10"/>
      <c r="F621" s="10"/>
      <c r="G621" s="10"/>
      <c r="H621" s="10"/>
      <c r="I621" s="10"/>
      <c r="J621" s="10"/>
      <c r="K621" s="10"/>
      <c r="L621" s="10"/>
      <c r="M621" s="10"/>
      <c r="N621" s="10"/>
      <c r="O621" s="62"/>
      <c r="P621" s="10"/>
      <c r="Q621" s="13"/>
      <c r="U621" s="13"/>
      <c r="V621" s="13"/>
      <c r="W621" s="13"/>
      <c r="AB621" s="246"/>
      <c r="AC621" s="246"/>
      <c r="AD621" s="246"/>
      <c r="AE621" s="1237"/>
      <c r="AF621" s="1237"/>
      <c r="AG621" s="246"/>
      <c r="AH621" s="246"/>
      <c r="AI621" s="246"/>
      <c r="AJ621" s="246"/>
      <c r="AK621" s="246"/>
      <c r="AL621" s="246"/>
      <c r="AM621" s="246"/>
      <c r="AN621" s="1417"/>
      <c r="AO621" s="441"/>
      <c r="AP621" s="1377"/>
      <c r="AQ621" s="1377"/>
      <c r="AR621" s="1377"/>
      <c r="AS621" s="1377"/>
      <c r="AT621" s="1377"/>
      <c r="AU621" s="1377"/>
    </row>
    <row r="622" spans="1:47" s="238" customFormat="1">
      <c r="A622" s="57"/>
      <c r="B622" s="463"/>
      <c r="C622" s="10"/>
      <c r="D622" s="10"/>
      <c r="E622" s="10"/>
      <c r="F622" s="10"/>
      <c r="G622" s="10"/>
      <c r="H622" s="10"/>
      <c r="I622" s="10"/>
      <c r="J622" s="10"/>
      <c r="K622" s="10"/>
      <c r="L622" s="10"/>
      <c r="M622" s="10"/>
      <c r="N622" s="10"/>
      <c r="O622" s="62"/>
      <c r="P622" s="10"/>
      <c r="Q622" s="13"/>
      <c r="U622" s="13"/>
      <c r="V622" s="13"/>
      <c r="W622" s="13"/>
      <c r="AB622" s="246"/>
      <c r="AC622" s="246"/>
      <c r="AD622" s="246"/>
      <c r="AE622" s="1237"/>
      <c r="AF622" s="1237"/>
      <c r="AG622" s="246"/>
      <c r="AH622" s="246"/>
      <c r="AI622" s="246"/>
      <c r="AJ622" s="246"/>
      <c r="AK622" s="246"/>
      <c r="AL622" s="246"/>
      <c r="AM622" s="246"/>
      <c r="AN622" s="1417"/>
      <c r="AO622" s="441"/>
      <c r="AP622" s="1377"/>
      <c r="AQ622" s="1377"/>
      <c r="AR622" s="1377"/>
      <c r="AS622" s="1377"/>
      <c r="AT622" s="1377"/>
      <c r="AU622" s="1377"/>
    </row>
    <row r="623" spans="1:47" s="238" customFormat="1">
      <c r="A623" s="57"/>
      <c r="B623" s="463"/>
      <c r="C623" s="10"/>
      <c r="D623" s="10"/>
      <c r="E623" s="10"/>
      <c r="F623" s="10"/>
      <c r="G623" s="10"/>
      <c r="H623" s="10"/>
      <c r="I623" s="10"/>
      <c r="J623" s="10"/>
      <c r="K623" s="10"/>
      <c r="L623" s="10"/>
      <c r="M623" s="10"/>
      <c r="N623" s="10"/>
      <c r="O623" s="62"/>
      <c r="P623" s="10"/>
      <c r="Q623" s="13"/>
      <c r="U623" s="13"/>
      <c r="V623" s="13"/>
      <c r="W623" s="13"/>
      <c r="AB623" s="246"/>
      <c r="AC623" s="246"/>
      <c r="AD623" s="246"/>
      <c r="AE623" s="1237"/>
      <c r="AF623" s="1237"/>
      <c r="AG623" s="246"/>
      <c r="AH623" s="246"/>
      <c r="AI623" s="246"/>
      <c r="AJ623" s="246"/>
      <c r="AK623" s="246"/>
      <c r="AL623" s="246"/>
      <c r="AM623" s="246"/>
      <c r="AN623" s="1417"/>
      <c r="AO623" s="441"/>
      <c r="AP623" s="1377"/>
      <c r="AQ623" s="1377"/>
      <c r="AR623" s="1377"/>
      <c r="AS623" s="1377"/>
      <c r="AT623" s="1377"/>
      <c r="AU623" s="1377"/>
    </row>
    <row r="624" spans="1:47" s="238" customFormat="1">
      <c r="A624" s="57"/>
      <c r="B624" s="463"/>
      <c r="C624" s="10"/>
      <c r="D624" s="10"/>
      <c r="E624" s="10"/>
      <c r="F624" s="10"/>
      <c r="G624" s="10"/>
      <c r="H624" s="10"/>
      <c r="I624" s="10"/>
      <c r="J624" s="10"/>
      <c r="K624" s="10"/>
      <c r="L624" s="10"/>
      <c r="M624" s="10"/>
      <c r="N624" s="10"/>
      <c r="O624" s="62"/>
      <c r="P624" s="10"/>
      <c r="Q624" s="13"/>
      <c r="U624" s="13"/>
      <c r="V624" s="13"/>
      <c r="W624" s="13"/>
      <c r="AB624" s="246"/>
      <c r="AC624" s="246"/>
      <c r="AD624" s="246"/>
      <c r="AE624" s="1237"/>
      <c r="AF624" s="1237"/>
      <c r="AG624" s="246"/>
      <c r="AH624" s="246"/>
      <c r="AI624" s="246"/>
      <c r="AJ624" s="246"/>
      <c r="AK624" s="246"/>
      <c r="AL624" s="246"/>
      <c r="AM624" s="246"/>
      <c r="AN624" s="1417"/>
      <c r="AO624" s="441"/>
      <c r="AP624" s="1377"/>
      <c r="AQ624" s="1377"/>
      <c r="AR624" s="1377"/>
      <c r="AS624" s="1377"/>
      <c r="AT624" s="1377"/>
      <c r="AU624" s="1377"/>
    </row>
    <row r="625" spans="1:47" s="238" customFormat="1">
      <c r="A625" s="57"/>
      <c r="B625" s="463"/>
      <c r="C625" s="10"/>
      <c r="D625" s="10"/>
      <c r="E625" s="10"/>
      <c r="F625" s="10"/>
      <c r="G625" s="10"/>
      <c r="H625" s="10"/>
      <c r="I625" s="10"/>
      <c r="J625" s="10"/>
      <c r="K625" s="10"/>
      <c r="L625" s="10"/>
      <c r="M625" s="10"/>
      <c r="N625" s="10"/>
      <c r="O625" s="62"/>
      <c r="P625" s="10"/>
      <c r="Q625" s="13"/>
      <c r="U625" s="13"/>
      <c r="V625" s="13"/>
      <c r="W625" s="13"/>
      <c r="AB625" s="246"/>
      <c r="AC625" s="246"/>
      <c r="AD625" s="246"/>
      <c r="AE625" s="1237"/>
      <c r="AF625" s="1237"/>
      <c r="AG625" s="246"/>
      <c r="AH625" s="246"/>
      <c r="AI625" s="246"/>
      <c r="AJ625" s="246"/>
      <c r="AK625" s="246"/>
      <c r="AL625" s="246"/>
      <c r="AM625" s="246"/>
      <c r="AN625" s="1417"/>
      <c r="AO625" s="441"/>
      <c r="AP625" s="1377"/>
      <c r="AQ625" s="1377"/>
      <c r="AR625" s="1377"/>
      <c r="AS625" s="1377"/>
      <c r="AT625" s="1377"/>
      <c r="AU625" s="1377"/>
    </row>
    <row r="626" spans="1:47" s="238" customFormat="1">
      <c r="A626" s="57"/>
      <c r="B626" s="463"/>
      <c r="C626" s="10"/>
      <c r="D626" s="10"/>
      <c r="E626" s="10"/>
      <c r="F626" s="10"/>
      <c r="G626" s="10"/>
      <c r="H626" s="10"/>
      <c r="I626" s="10"/>
      <c r="J626" s="10"/>
      <c r="K626" s="10"/>
      <c r="L626" s="10"/>
      <c r="M626" s="10"/>
      <c r="N626" s="10"/>
      <c r="O626" s="62"/>
      <c r="P626" s="10"/>
      <c r="Q626" s="13"/>
      <c r="U626" s="13"/>
      <c r="V626" s="13"/>
      <c r="W626" s="13"/>
      <c r="AB626" s="246"/>
      <c r="AC626" s="246"/>
      <c r="AD626" s="246"/>
      <c r="AE626" s="1237"/>
      <c r="AF626" s="1237"/>
      <c r="AG626" s="246"/>
      <c r="AH626" s="246"/>
      <c r="AI626" s="246"/>
      <c r="AJ626" s="246"/>
      <c r="AK626" s="246"/>
      <c r="AL626" s="246"/>
      <c r="AM626" s="246"/>
      <c r="AN626" s="1417"/>
      <c r="AO626" s="441"/>
      <c r="AP626" s="1377"/>
      <c r="AQ626" s="1377"/>
      <c r="AR626" s="1377"/>
      <c r="AS626" s="1377"/>
      <c r="AT626" s="1377"/>
      <c r="AU626" s="1377"/>
    </row>
    <row r="627" spans="1:47" s="238" customFormat="1">
      <c r="A627" s="57"/>
      <c r="B627" s="463"/>
      <c r="C627" s="10"/>
      <c r="D627" s="10"/>
      <c r="E627" s="10"/>
      <c r="F627" s="10"/>
      <c r="G627" s="10"/>
      <c r="H627" s="10"/>
      <c r="I627" s="10"/>
      <c r="J627" s="10"/>
      <c r="K627" s="10"/>
      <c r="L627" s="10"/>
      <c r="M627" s="10"/>
      <c r="N627" s="10"/>
      <c r="O627" s="62"/>
      <c r="P627" s="10"/>
      <c r="Q627" s="13"/>
      <c r="U627" s="13"/>
      <c r="V627" s="13"/>
      <c r="W627" s="13"/>
      <c r="AB627" s="246"/>
      <c r="AC627" s="246"/>
      <c r="AD627" s="246"/>
      <c r="AE627" s="1237"/>
      <c r="AF627" s="1237"/>
      <c r="AG627" s="246"/>
      <c r="AH627" s="246"/>
      <c r="AI627" s="246"/>
      <c r="AJ627" s="246"/>
      <c r="AK627" s="246"/>
      <c r="AL627" s="246"/>
      <c r="AM627" s="246"/>
      <c r="AN627" s="1417"/>
      <c r="AO627" s="441"/>
      <c r="AP627" s="1377"/>
      <c r="AQ627" s="1377"/>
      <c r="AR627" s="1377"/>
      <c r="AS627" s="1377"/>
      <c r="AT627" s="1377"/>
      <c r="AU627" s="1377"/>
    </row>
    <row r="628" spans="1:47" s="238" customFormat="1">
      <c r="A628" s="57"/>
      <c r="B628" s="463"/>
      <c r="C628" s="10"/>
      <c r="D628" s="10"/>
      <c r="E628" s="10"/>
      <c r="F628" s="10"/>
      <c r="G628" s="10"/>
      <c r="H628" s="10"/>
      <c r="I628" s="10"/>
      <c r="J628" s="10"/>
      <c r="K628" s="10"/>
      <c r="L628" s="10"/>
      <c r="M628" s="10"/>
      <c r="N628" s="10"/>
      <c r="O628" s="62"/>
      <c r="P628" s="10"/>
      <c r="Q628" s="13"/>
      <c r="U628" s="13"/>
      <c r="V628" s="13"/>
      <c r="W628" s="13"/>
      <c r="AB628" s="246"/>
      <c r="AC628" s="246"/>
      <c r="AD628" s="246"/>
      <c r="AE628" s="1237"/>
      <c r="AF628" s="1237"/>
      <c r="AG628" s="246"/>
      <c r="AH628" s="246"/>
      <c r="AI628" s="246"/>
      <c r="AJ628" s="246"/>
      <c r="AK628" s="246"/>
      <c r="AL628" s="246"/>
      <c r="AM628" s="246"/>
      <c r="AN628" s="1417"/>
      <c r="AO628" s="441"/>
      <c r="AP628" s="1377"/>
      <c r="AQ628" s="1377"/>
      <c r="AR628" s="1377"/>
      <c r="AS628" s="1377"/>
      <c r="AT628" s="1377"/>
      <c r="AU628" s="1377"/>
    </row>
    <row r="629" spans="1:47" s="238" customFormat="1">
      <c r="A629" s="57"/>
      <c r="B629" s="463"/>
      <c r="C629" s="10"/>
      <c r="D629" s="10"/>
      <c r="E629" s="10"/>
      <c r="F629" s="10"/>
      <c r="G629" s="10"/>
      <c r="H629" s="10"/>
      <c r="I629" s="10"/>
      <c r="J629" s="10"/>
      <c r="K629" s="10"/>
      <c r="L629" s="10"/>
      <c r="M629" s="10"/>
      <c r="N629" s="10"/>
      <c r="O629" s="62"/>
      <c r="P629" s="10"/>
      <c r="Q629" s="13"/>
      <c r="U629" s="13"/>
      <c r="V629" s="13"/>
      <c r="W629" s="13"/>
      <c r="AB629" s="246"/>
      <c r="AC629" s="246"/>
      <c r="AD629" s="246"/>
      <c r="AE629" s="1237"/>
      <c r="AF629" s="1237"/>
      <c r="AG629" s="246"/>
      <c r="AH629" s="246"/>
      <c r="AI629" s="246"/>
      <c r="AJ629" s="246"/>
      <c r="AK629" s="246"/>
      <c r="AL629" s="246"/>
      <c r="AM629" s="246"/>
      <c r="AN629" s="1417"/>
      <c r="AO629" s="441"/>
      <c r="AP629" s="1377"/>
      <c r="AQ629" s="1377"/>
      <c r="AR629" s="1377"/>
      <c r="AS629" s="1377"/>
      <c r="AT629" s="1377"/>
      <c r="AU629" s="1377"/>
    </row>
    <row r="630" spans="1:47" s="238" customFormat="1">
      <c r="A630" s="57"/>
      <c r="B630" s="463"/>
      <c r="C630" s="10"/>
      <c r="D630" s="10"/>
      <c r="E630" s="10"/>
      <c r="F630" s="10"/>
      <c r="G630" s="10"/>
      <c r="H630" s="10"/>
      <c r="I630" s="10"/>
      <c r="J630" s="10"/>
      <c r="K630" s="10"/>
      <c r="L630" s="10"/>
      <c r="M630" s="10"/>
      <c r="N630" s="10"/>
      <c r="O630" s="62"/>
      <c r="P630" s="10"/>
      <c r="Q630" s="13"/>
      <c r="U630" s="13"/>
      <c r="V630" s="13"/>
      <c r="W630" s="13"/>
      <c r="AB630" s="246"/>
      <c r="AC630" s="246"/>
      <c r="AD630" s="246"/>
      <c r="AE630" s="1237"/>
      <c r="AF630" s="1237"/>
      <c r="AG630" s="246"/>
      <c r="AH630" s="246"/>
      <c r="AI630" s="246"/>
      <c r="AJ630" s="246"/>
      <c r="AK630" s="246"/>
      <c r="AL630" s="246"/>
      <c r="AM630" s="246"/>
      <c r="AN630" s="1417"/>
      <c r="AO630" s="441"/>
      <c r="AP630" s="1377"/>
      <c r="AQ630" s="1377"/>
      <c r="AR630" s="1377"/>
      <c r="AS630" s="1377"/>
      <c r="AT630" s="1377"/>
      <c r="AU630" s="1377"/>
    </row>
    <row r="631" spans="1:47" s="238" customFormat="1">
      <c r="A631" s="57"/>
      <c r="B631" s="463"/>
      <c r="C631" s="10"/>
      <c r="D631" s="10"/>
      <c r="E631" s="10"/>
      <c r="F631" s="10"/>
      <c r="G631" s="10"/>
      <c r="H631" s="10"/>
      <c r="I631" s="10"/>
      <c r="J631" s="10"/>
      <c r="K631" s="10"/>
      <c r="L631" s="10"/>
      <c r="M631" s="10"/>
      <c r="N631" s="10"/>
      <c r="O631" s="62"/>
      <c r="P631" s="10"/>
      <c r="Q631" s="13"/>
      <c r="U631" s="13"/>
      <c r="V631" s="13"/>
      <c r="W631" s="13"/>
      <c r="AB631" s="246"/>
      <c r="AC631" s="246"/>
      <c r="AD631" s="246"/>
      <c r="AE631" s="1237"/>
      <c r="AF631" s="1237"/>
      <c r="AG631" s="246"/>
      <c r="AH631" s="246"/>
      <c r="AI631" s="246"/>
      <c r="AJ631" s="246"/>
      <c r="AK631" s="246"/>
      <c r="AL631" s="246"/>
      <c r="AM631" s="246"/>
      <c r="AN631" s="1417"/>
      <c r="AO631" s="441"/>
      <c r="AP631" s="1377"/>
      <c r="AQ631" s="1377"/>
      <c r="AR631" s="1377"/>
      <c r="AS631" s="1377"/>
      <c r="AT631" s="1377"/>
      <c r="AU631" s="1377"/>
    </row>
    <row r="632" spans="1:47" s="238" customFormat="1">
      <c r="A632" s="57"/>
      <c r="B632" s="464"/>
      <c r="C632" s="10"/>
      <c r="D632" s="10"/>
      <c r="E632" s="10"/>
      <c r="F632" s="10"/>
      <c r="G632" s="10"/>
      <c r="H632" s="10"/>
      <c r="I632" s="10"/>
      <c r="J632" s="10"/>
      <c r="K632" s="10"/>
      <c r="L632" s="10"/>
      <c r="M632" s="10"/>
      <c r="N632" s="10"/>
      <c r="O632" s="62"/>
      <c r="P632" s="10"/>
      <c r="Q632" s="13"/>
      <c r="U632" s="13"/>
      <c r="V632" s="13"/>
      <c r="W632" s="13"/>
      <c r="AB632" s="246"/>
      <c r="AC632" s="246"/>
      <c r="AD632" s="246"/>
      <c r="AE632" s="1237"/>
      <c r="AF632" s="1237"/>
      <c r="AG632" s="246"/>
      <c r="AH632" s="246"/>
      <c r="AI632" s="246"/>
      <c r="AJ632" s="246"/>
      <c r="AK632" s="246"/>
      <c r="AL632" s="246"/>
      <c r="AM632" s="246"/>
      <c r="AN632" s="1417"/>
      <c r="AO632" s="441"/>
      <c r="AP632" s="1377"/>
      <c r="AQ632" s="1377"/>
      <c r="AR632" s="1377"/>
      <c r="AS632" s="1377"/>
      <c r="AT632" s="1377"/>
      <c r="AU632" s="1377"/>
    </row>
  </sheetData>
  <sheetProtection selectLockedCells="1" selectUnlockedCells="1"/>
  <mergeCells count="299">
    <mergeCell ref="P3:R9"/>
    <mergeCell ref="S56:T56"/>
    <mergeCell ref="S57:T57"/>
    <mergeCell ref="S59:T59"/>
    <mergeCell ref="S60:T60"/>
    <mergeCell ref="S63:T63"/>
    <mergeCell ref="S64:T64"/>
    <mergeCell ref="S20:T20"/>
    <mergeCell ref="S21:T21"/>
    <mergeCell ref="S25:T25"/>
    <mergeCell ref="S26:T26"/>
    <mergeCell ref="S40:T40"/>
    <mergeCell ref="S41:T41"/>
    <mergeCell ref="S50:T50"/>
    <mergeCell ref="S51:T51"/>
    <mergeCell ref="S54:T54"/>
    <mergeCell ref="S55:T55"/>
    <mergeCell ref="S61:T61"/>
    <mergeCell ref="S62:T62"/>
    <mergeCell ref="S15:T15"/>
    <mergeCell ref="S16:T16"/>
    <mergeCell ref="S31:T31"/>
    <mergeCell ref="S32:T32"/>
    <mergeCell ref="S38:T38"/>
    <mergeCell ref="S39:T39"/>
    <mergeCell ref="S42:T42"/>
    <mergeCell ref="S43:T43"/>
    <mergeCell ref="S45:T45"/>
    <mergeCell ref="X59:X60"/>
    <mergeCell ref="Y59:Y60"/>
    <mergeCell ref="AA61:AA62"/>
    <mergeCell ref="Z61:Z62"/>
    <mergeCell ref="Y61:Y62"/>
    <mergeCell ref="X61:X62"/>
    <mergeCell ref="X63:X64"/>
    <mergeCell ref="Y63:Y64"/>
    <mergeCell ref="Z59:Z60"/>
    <mergeCell ref="P85:R85"/>
    <mergeCell ref="C86:O86"/>
    <mergeCell ref="P86:R86"/>
    <mergeCell ref="D59:D60"/>
    <mergeCell ref="E59:E60"/>
    <mergeCell ref="D54:D55"/>
    <mergeCell ref="R63:R64"/>
    <mergeCell ref="P69:Q69"/>
    <mergeCell ref="H59:H60"/>
    <mergeCell ref="N61:N62"/>
    <mergeCell ref="N59:N60"/>
    <mergeCell ref="E56:E57"/>
    <mergeCell ref="R54:R55"/>
    <mergeCell ref="E54:E55"/>
    <mergeCell ref="G54:G55"/>
    <mergeCell ref="H54:H55"/>
    <mergeCell ref="R61:R62"/>
    <mergeCell ref="R59:R60"/>
    <mergeCell ref="AA25:AA26"/>
    <mergeCell ref="H40:H41"/>
    <mergeCell ref="Z42:Z43"/>
    <mergeCell ref="X45:X46"/>
    <mergeCell ref="Y45:Y46"/>
    <mergeCell ref="I25:I26"/>
    <mergeCell ref="R25:R26"/>
    <mergeCell ref="K38:K39"/>
    <mergeCell ref="K40:K41"/>
    <mergeCell ref="N42:N43"/>
    <mergeCell ref="Z38:Z39"/>
    <mergeCell ref="L42:L43"/>
    <mergeCell ref="S27:T27"/>
    <mergeCell ref="X25:X26"/>
    <mergeCell ref="Y25:Y26"/>
    <mergeCell ref="AA45:AA46"/>
    <mergeCell ref="K45:K46"/>
    <mergeCell ref="H45:H46"/>
    <mergeCell ref="S46:T46"/>
    <mergeCell ref="AA38:AA39"/>
    <mergeCell ref="X38:X39"/>
    <mergeCell ref="Y38:Y39"/>
    <mergeCell ref="P88:R88"/>
    <mergeCell ref="I79:O79"/>
    <mergeCell ref="AA20:AA21"/>
    <mergeCell ref="AA42:AA43"/>
    <mergeCell ref="X40:X41"/>
    <mergeCell ref="Y40:Y41"/>
    <mergeCell ref="Z40:Z41"/>
    <mergeCell ref="AA40:AA41"/>
    <mergeCell ref="C87:O87"/>
    <mergeCell ref="P87:R87"/>
    <mergeCell ref="G52:G53"/>
    <mergeCell ref="H52:H53"/>
    <mergeCell ref="H50:H51"/>
    <mergeCell ref="C52:C53"/>
    <mergeCell ref="A78:H78"/>
    <mergeCell ref="A79:H79"/>
    <mergeCell ref="B63:B64"/>
    <mergeCell ref="G59:G60"/>
    <mergeCell ref="X42:X43"/>
    <mergeCell ref="Y42:Y43"/>
    <mergeCell ref="Y56:Y57"/>
    <mergeCell ref="Z56:Z57"/>
    <mergeCell ref="C54:C55"/>
    <mergeCell ref="Z45:Z46"/>
    <mergeCell ref="D52:D53"/>
    <mergeCell ref="E52:E53"/>
    <mergeCell ref="R48:R49"/>
    <mergeCell ref="X48:X49"/>
    <mergeCell ref="Z48:Z49"/>
    <mergeCell ref="X52:X53"/>
    <mergeCell ref="X50:X51"/>
    <mergeCell ref="Z50:Z51"/>
    <mergeCell ref="X54:X55"/>
    <mergeCell ref="Y52:Y53"/>
    <mergeCell ref="Z52:Z53"/>
    <mergeCell ref="D50:D51"/>
    <mergeCell ref="C45:C46"/>
    <mergeCell ref="H48:H49"/>
    <mergeCell ref="N54:N55"/>
    <mergeCell ref="L50:L51"/>
    <mergeCell ref="D56:D57"/>
    <mergeCell ref="E50:E51"/>
    <mergeCell ref="G50:G51"/>
    <mergeCell ref="R40:R41"/>
    <mergeCell ref="G56:G57"/>
    <mergeCell ref="H56:H57"/>
    <mergeCell ref="C48:C49"/>
    <mergeCell ref="D48:D49"/>
    <mergeCell ref="R42:R43"/>
    <mergeCell ref="R52:R53"/>
    <mergeCell ref="R45:R46"/>
    <mergeCell ref="G45:G46"/>
    <mergeCell ref="AA48:AA49"/>
    <mergeCell ref="Y54:Y55"/>
    <mergeCell ref="Z54:Z55"/>
    <mergeCell ref="AA54:AA55"/>
    <mergeCell ref="G48:G49"/>
    <mergeCell ref="Y50:Y51"/>
    <mergeCell ref="AA52:AA53"/>
    <mergeCell ref="AA50:AA51"/>
    <mergeCell ref="R50:R51"/>
    <mergeCell ref="Y48:Y49"/>
    <mergeCell ref="L52:L53"/>
    <mergeCell ref="S48:T48"/>
    <mergeCell ref="S49:T49"/>
    <mergeCell ref="S52:T52"/>
    <mergeCell ref="S53:T53"/>
    <mergeCell ref="K48:K49"/>
    <mergeCell ref="AA56:AA57"/>
    <mergeCell ref="R56:R57"/>
    <mergeCell ref="X56:X57"/>
    <mergeCell ref="AC86:AC87"/>
    <mergeCell ref="U82:Z83"/>
    <mergeCell ref="AA82:AA83"/>
    <mergeCell ref="AC82:AC83"/>
    <mergeCell ref="U78:X79"/>
    <mergeCell ref="Y78:Y79"/>
    <mergeCell ref="Z78:Z79"/>
    <mergeCell ref="U80:X81"/>
    <mergeCell ref="Z80:Z81"/>
    <mergeCell ref="S76:T76"/>
    <mergeCell ref="S77:T77"/>
    <mergeCell ref="S70:T70"/>
    <mergeCell ref="U69:W69"/>
    <mergeCell ref="S69:T69"/>
    <mergeCell ref="S66:T66"/>
    <mergeCell ref="S67:T67"/>
    <mergeCell ref="S74:T74"/>
    <mergeCell ref="Z63:Z64"/>
    <mergeCell ref="AA63:AA64"/>
    <mergeCell ref="AA59:AA60"/>
    <mergeCell ref="S72:T72"/>
    <mergeCell ref="S2:AA2"/>
    <mergeCell ref="D31:D32"/>
    <mergeCell ref="E31:E32"/>
    <mergeCell ref="F31:F32"/>
    <mergeCell ref="G31:G32"/>
    <mergeCell ref="H31:H32"/>
    <mergeCell ref="I31:I32"/>
    <mergeCell ref="X31:X32"/>
    <mergeCell ref="Y20:Y21"/>
    <mergeCell ref="D20:D21"/>
    <mergeCell ref="E20:E21"/>
    <mergeCell ref="F20:F21"/>
    <mergeCell ref="D25:D26"/>
    <mergeCell ref="Q10:Q11"/>
    <mergeCell ref="Y31:Y32"/>
    <mergeCell ref="Z25:Z26"/>
    <mergeCell ref="P10:P11"/>
    <mergeCell ref="U10:W10"/>
    <mergeCell ref="R10:R11"/>
    <mergeCell ref="S10:T11"/>
    <mergeCell ref="R15:R16"/>
    <mergeCell ref="E25:E26"/>
    <mergeCell ref="Z20:Z21"/>
    <mergeCell ref="R20:R21"/>
    <mergeCell ref="A1:B1"/>
    <mergeCell ref="C1:R1"/>
    <mergeCell ref="S1:AA1"/>
    <mergeCell ref="Z31:Z32"/>
    <mergeCell ref="AA31:AA32"/>
    <mergeCell ref="R31:R32"/>
    <mergeCell ref="F15:F16"/>
    <mergeCell ref="G15:G16"/>
    <mergeCell ref="H15:H16"/>
    <mergeCell ref="I15:I16"/>
    <mergeCell ref="I10:O10"/>
    <mergeCell ref="AA10:AA11"/>
    <mergeCell ref="Z10:Z11"/>
    <mergeCell ref="Y10:Y11"/>
    <mergeCell ref="X10:X11"/>
    <mergeCell ref="X15:X16"/>
    <mergeCell ref="Y15:Y16"/>
    <mergeCell ref="S13:T13"/>
    <mergeCell ref="A2:B2"/>
    <mergeCell ref="C2:R2"/>
    <mergeCell ref="A10:A11"/>
    <mergeCell ref="B10:B11"/>
    <mergeCell ref="C3:O9"/>
    <mergeCell ref="Y7:AA7"/>
    <mergeCell ref="Y5:AA5"/>
    <mergeCell ref="S5:X5"/>
    <mergeCell ref="S7:X7"/>
    <mergeCell ref="Z15:Z16"/>
    <mergeCell ref="AA15:AA16"/>
    <mergeCell ref="X20:X21"/>
    <mergeCell ref="S14:T14"/>
    <mergeCell ref="B15:B16"/>
    <mergeCell ref="C15:C16"/>
    <mergeCell ref="D15:D16"/>
    <mergeCell ref="E15:E16"/>
    <mergeCell ref="C20:C21"/>
    <mergeCell ref="C25:C26"/>
    <mergeCell ref="H20:H21"/>
    <mergeCell ref="B20:B21"/>
    <mergeCell ref="B25:B26"/>
    <mergeCell ref="D38:D39"/>
    <mergeCell ref="G38:G39"/>
    <mergeCell ref="A97:B97"/>
    <mergeCell ref="C63:C64"/>
    <mergeCell ref="D63:D64"/>
    <mergeCell ref="E63:E64"/>
    <mergeCell ref="G63:G64"/>
    <mergeCell ref="H63:H64"/>
    <mergeCell ref="B54:B55"/>
    <mergeCell ref="B48:B49"/>
    <mergeCell ref="B50:B51"/>
    <mergeCell ref="B52:B53"/>
    <mergeCell ref="C59:C60"/>
    <mergeCell ref="B61:B62"/>
    <mergeCell ref="H61:H62"/>
    <mergeCell ref="C56:C57"/>
    <mergeCell ref="B59:B60"/>
    <mergeCell ref="C85:O85"/>
    <mergeCell ref="B56:B57"/>
    <mergeCell ref="B42:B43"/>
    <mergeCell ref="C50:C51"/>
    <mergeCell ref="E48:E49"/>
    <mergeCell ref="C40:C41"/>
    <mergeCell ref="C88:O88"/>
    <mergeCell ref="J20:J21"/>
    <mergeCell ref="L63:L64"/>
    <mergeCell ref="G25:G26"/>
    <mergeCell ref="H25:H26"/>
    <mergeCell ref="N56:N57"/>
    <mergeCell ref="B45:B46"/>
    <mergeCell ref="J25:J26"/>
    <mergeCell ref="F25:F26"/>
    <mergeCell ref="B40:B41"/>
    <mergeCell ref="H42:H43"/>
    <mergeCell ref="E45:E46"/>
    <mergeCell ref="E38:E39"/>
    <mergeCell ref="B38:B39"/>
    <mergeCell ref="D42:D43"/>
    <mergeCell ref="D40:D41"/>
    <mergeCell ref="E40:E41"/>
    <mergeCell ref="G40:G41"/>
    <mergeCell ref="H38:H39"/>
    <mergeCell ref="S73:T73"/>
    <mergeCell ref="D45:D46"/>
    <mergeCell ref="H10:H11"/>
    <mergeCell ref="G10:G11"/>
    <mergeCell ref="F10:F11"/>
    <mergeCell ref="E10:E11"/>
    <mergeCell ref="D10:D11"/>
    <mergeCell ref="C10:C11"/>
    <mergeCell ref="S17:T17"/>
    <mergeCell ref="S19:T19"/>
    <mergeCell ref="C42:C43"/>
    <mergeCell ref="C38:C39"/>
    <mergeCell ref="E42:E43"/>
    <mergeCell ref="G42:G43"/>
    <mergeCell ref="S28:T28"/>
    <mergeCell ref="S29:T29"/>
    <mergeCell ref="S34:T34"/>
    <mergeCell ref="S36:T36"/>
    <mergeCell ref="S37:T37"/>
    <mergeCell ref="S22:T22"/>
    <mergeCell ref="S24:T24"/>
    <mergeCell ref="G20:G21"/>
    <mergeCell ref="S44:T44"/>
    <mergeCell ref="R38:R39"/>
  </mergeCells>
  <conditionalFormatting sqref="A13:G17 P13:R17 A19:G22 P19:R22 A24:G29 P24:R29 A31:G32 P31:R32 A34:G34 P34:R34 A36:G46 P36:R46 A48:G57 P48:R57 A59:G64 P59:R64 A66:G67 P66:R67 A69:G70 P69:R70 A72:G74 P72:R74 A76:G77 P76:R77">
    <cfRule type="expression" dxfId="223" priority="36">
      <formula>$AI13="NEIN"</formula>
    </cfRule>
  </conditionalFormatting>
  <conditionalFormatting sqref="U13:W13 U15:W16 U19:W19 U22:W22 U24:W24 U27:W27 U29:W29 U31:W32 U34:W34 U36:W36 U38:W39 U42:W43 U45:W46 U48:W49 U52:W53 U56:W57 U59:W60 U63:W64 U66:W66 U72:W72 U74:W74 U76:W76">
    <cfRule type="cellIs" dxfId="222" priority="30" operator="equal">
      <formula>""</formula>
    </cfRule>
    <cfRule type="cellIs" dxfId="221" priority="31" operator="lessThanOrEqual">
      <formula>49</formula>
    </cfRule>
    <cfRule type="cellIs" dxfId="220" priority="32" operator="greaterThanOrEqual">
      <formula>50</formula>
    </cfRule>
  </conditionalFormatting>
  <conditionalFormatting sqref="U13:W67 U70:W77">
    <cfRule type="cellIs" dxfId="219" priority="23" operator="greaterThan">
      <formula>100</formula>
    </cfRule>
  </conditionalFormatting>
  <conditionalFormatting sqref="U14:W14 U17:W17 U20:W21 U25:W26 U28:W28 U37:W37 U40:W41 U44:W44 U50:W51 U54:W55 U61:W62 U67:W67 U70:W70 U73:W73 U77:W77">
    <cfRule type="cellIs" dxfId="218" priority="27" operator="equal">
      <formula>""</formula>
    </cfRule>
    <cfRule type="cellIs" dxfId="217" priority="28" operator="lessThanOrEqual">
      <formula>49</formula>
    </cfRule>
    <cfRule type="cellIs" dxfId="216" priority="29" operator="greaterThanOrEqual">
      <formula>50</formula>
    </cfRule>
  </conditionalFormatting>
  <conditionalFormatting sqref="U69:W69">
    <cfRule type="cellIs" dxfId="215" priority="25" operator="equal">
      <formula>"JA"</formula>
    </cfRule>
    <cfRule type="cellIs" dxfId="214" priority="26" operator="equal">
      <formula>"OFFEN"</formula>
    </cfRule>
  </conditionalFormatting>
  <conditionalFormatting sqref="U78:X79">
    <cfRule type="expression" dxfId="213" priority="16">
      <formula>$Y78="BE"</formula>
    </cfRule>
  </conditionalFormatting>
  <conditionalFormatting sqref="U82:Z83">
    <cfRule type="expression" dxfId="212" priority="1">
      <formula>$AA82=210</formula>
    </cfRule>
  </conditionalFormatting>
  <conditionalFormatting sqref="X13 X15 X19 X22 X24 X27 X29 X31 X34 X36 X38 X42 X45 X48 X52 X56 X59 X63 X66 X69 X72 X74 X76">
    <cfRule type="cellIs" dxfId="211" priority="20" operator="equal">
      <formula>"NB"</formula>
    </cfRule>
    <cfRule type="cellIs" dxfId="210" priority="21" operator="equal">
      <formula>"BE"</formula>
    </cfRule>
  </conditionalFormatting>
  <conditionalFormatting sqref="X13:X77">
    <cfRule type="cellIs" dxfId="209" priority="22" operator="equal">
      <formula>"FEHLER"</formula>
    </cfRule>
  </conditionalFormatting>
  <conditionalFormatting sqref="X14 X17 X20 X25 X28 X37 X40 X44 X50 X54 X61 X67 X70 X73 X77 Y78">
    <cfRule type="cellIs" dxfId="208" priority="18" operator="equal">
      <formula>"NB"</formula>
    </cfRule>
    <cfRule type="cellIs" dxfId="207" priority="19" operator="equal">
      <formula>"BE"</formula>
    </cfRule>
  </conditionalFormatting>
  <conditionalFormatting sqref="Y13 AA13 Y15 AA15 Y19 AA19 Y22 AA22 Y24 AA24 Y27 AA27 Y29 AA29 Y31 AA31 Y34 AA34 Y36 AA36 Y38 AA38 Y42 AA42 Y45 AA45 Y48 AA48 Y52 AA52 Y56 AA56 Y59 AA59 Y63 AA63 Y66 AA66 Y69 AA69 Y72 AA72 Y74 AA74 Y76 AA76">
    <cfRule type="expression" dxfId="206" priority="7">
      <formula>$X13="NB"</formula>
    </cfRule>
    <cfRule type="expression" dxfId="205" priority="8">
      <formula>$X13="BE"</formula>
    </cfRule>
  </conditionalFormatting>
  <conditionalFormatting sqref="Y14 AA14 Y17 AA17 Y20 AA20 Y25 AA25 Y28 AA28 Y37 AA37 Y40 AA40 Y44 AA44 Y50 AA50 Y54 AA54 Y61 AA61 Y67 AA67 Y70 AA70 Y73 AA73 Y77 AA77">
    <cfRule type="expression" dxfId="204" priority="5">
      <formula>$X14="NB"</formula>
    </cfRule>
    <cfRule type="expression" dxfId="203" priority="6">
      <formula>$X14="BE"</formula>
    </cfRule>
  </conditionalFormatting>
  <conditionalFormatting sqref="Y78:Y79">
    <cfRule type="cellIs" dxfId="202" priority="24" operator="equal">
      <formula>"FEHLER"</formula>
    </cfRule>
  </conditionalFormatting>
  <conditionalFormatting sqref="Z13 Z15 Z19 Z22 Z24 Z27 Z29 Z31 Z34 Z36 Z38 Z42 Z45 Z48 Z52 Z56 Z59 Z63 Z66 Z69 Z72 Z74 Z76">
    <cfRule type="expression" dxfId="201" priority="9">
      <formula>$X13="NB"</formula>
    </cfRule>
    <cfRule type="expression" dxfId="200" priority="10">
      <formula>$X13="BE"</formula>
    </cfRule>
  </conditionalFormatting>
  <conditionalFormatting sqref="Z13:Z14">
    <cfRule type="cellIs" dxfId="199" priority="11" operator="equal">
      <formula>"FEHLER"</formula>
    </cfRule>
  </conditionalFormatting>
  <conditionalFormatting sqref="Z14 Z17 Z20 Z25 Z28 Z37 Z40 Z44 Z50 Z54 Z61 Z67 Z70 Z73 Z77">
    <cfRule type="expression" dxfId="198" priority="3">
      <formula>$X14="NB"</formula>
    </cfRule>
    <cfRule type="expression" dxfId="197" priority="4">
      <formula>$X14="BE"</formula>
    </cfRule>
  </conditionalFormatting>
  <conditionalFormatting sqref="Z15:Z81">
    <cfRule type="cellIs" dxfId="196" priority="13" operator="equal">
      <formula>"FEHLER"</formula>
    </cfRule>
  </conditionalFormatting>
  <conditionalFormatting sqref="Z78:Z79">
    <cfRule type="expression" dxfId="195" priority="12">
      <formula>$Y78="BE"</formula>
    </cfRule>
  </conditionalFormatting>
  <conditionalFormatting sqref="AA82:AA83">
    <cfRule type="cellIs" dxfId="194" priority="14" operator="greaterThan">
      <formula>210</formula>
    </cfRule>
    <cfRule type="cellIs" dxfId="193" priority="15" operator="equal">
      <formula>210</formula>
    </cfRule>
  </conditionalFormatting>
  <dataValidations count="1">
    <dataValidation type="list" allowBlank="1" showInputMessage="1" showErrorMessage="1" sqref="U69" xr:uid="{00000000-0002-0000-0200-000000000000}">
      <formula1>"JA, OFFEN"</formula1>
    </dataValidation>
  </dataValidations>
  <hyperlinks>
    <hyperlink ref="B6" r:id="rId1" display="Prüfungsordnung 2021" xr:uid="{00000000-0004-0000-0200-000000000000}"/>
    <hyperlink ref="B5" r:id="rId2" display="Modulhandbuch 2021" xr:uid="{00000000-0004-0000-0200-000002000000}"/>
    <hyperlink ref="A95:B95" r:id="rId3" display="Informationen und Anmeldeformular (Thesis/Kolloqium) " xr:uid="{00000000-0004-0000-0200-000003000000}"/>
    <hyperlink ref="B7" r:id="rId4" xr:uid="{6CEB440E-F1FD-479F-827E-A1BE38E3E4C3}"/>
  </hyperlinks>
  <printOptions gridLines="1"/>
  <pageMargins left="0.23622047244094491" right="0.23622047244094491" top="0.55118110236220474" bottom="0.55118110236220474" header="0.31496062992125984" footer="0.31496062992125984"/>
  <pageSetup paperSize="9" scale="10" firstPageNumber="0" orientation="portrait" r:id="rId5"/>
  <headerFooter alignWithMargins="0"/>
  <legacyDrawing r:id="rId6"/>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70C0"/>
    <pageSetUpPr fitToPage="1"/>
  </sheetPr>
  <dimension ref="A1:CH322"/>
  <sheetViews>
    <sheetView zoomScale="90" zoomScaleNormal="90" workbookViewId="0">
      <selection activeCell="U13" sqref="U13"/>
    </sheetView>
  </sheetViews>
  <sheetFormatPr baseColWidth="10" defaultColWidth="11.42578125" defaultRowHeight="12.75"/>
  <cols>
    <col min="1" max="1" width="7.7109375" style="57" customWidth="1"/>
    <col min="2" max="2" width="55.7109375" style="464" customWidth="1"/>
    <col min="3" max="6" width="3" style="9" customWidth="1"/>
    <col min="7" max="8" width="5" style="9" customWidth="1"/>
    <col min="9" max="14" width="3" style="9" customWidth="1"/>
    <col min="15" max="15" width="3" style="63" customWidth="1"/>
    <col min="16" max="18" width="13.5703125" style="9" customWidth="1"/>
    <col min="19" max="20" width="13.28515625" style="80" customWidth="1"/>
    <col min="21" max="23" width="5.7109375" style="14" customWidth="1"/>
    <col min="24" max="24" width="7.28515625" style="80" customWidth="1"/>
    <col min="25" max="25" width="10" style="80" customWidth="1"/>
    <col min="26" max="26" width="11.7109375" style="80" customWidth="1"/>
    <col min="27" max="27" width="10" style="80" customWidth="1"/>
    <col min="28" max="30" width="11.42578125" style="439" customWidth="1"/>
    <col min="31" max="32" width="12.7109375" style="1235" customWidth="1"/>
    <col min="33" max="33" width="11.42578125" style="439" customWidth="1"/>
    <col min="34" max="36" width="11.42578125" style="439"/>
    <col min="37" max="38" width="11.42578125" style="1417"/>
    <col min="39" max="54" width="11.42578125" style="441"/>
    <col min="55" max="86" width="11.42578125" style="238"/>
    <col min="87" max="16384" width="11.42578125" style="80"/>
  </cols>
  <sheetData>
    <row r="1" spans="1:86" s="430" customFormat="1" ht="30" customHeight="1">
      <c r="A1" s="1808" t="s">
        <v>202</v>
      </c>
      <c r="B1" s="1809"/>
      <c r="C1" s="1810" t="s">
        <v>198</v>
      </c>
      <c r="D1" s="1811"/>
      <c r="E1" s="1811"/>
      <c r="F1" s="1811"/>
      <c r="G1" s="1811"/>
      <c r="H1" s="1811"/>
      <c r="I1" s="1811"/>
      <c r="J1" s="1811"/>
      <c r="K1" s="1811"/>
      <c r="L1" s="1811"/>
      <c r="M1" s="1811"/>
      <c r="N1" s="1811"/>
      <c r="O1" s="1811"/>
      <c r="P1" s="1811"/>
      <c r="Q1" s="1811"/>
      <c r="R1" s="1809"/>
      <c r="S1" s="1810" t="s">
        <v>200</v>
      </c>
      <c r="T1" s="1811"/>
      <c r="U1" s="1812"/>
      <c r="V1" s="1812"/>
      <c r="W1" s="1812"/>
      <c r="X1" s="1812"/>
      <c r="Y1" s="1812"/>
      <c r="Z1" s="1812"/>
      <c r="AA1" s="1813"/>
      <c r="AB1" s="439"/>
      <c r="AC1" s="439"/>
      <c r="AD1" s="439"/>
      <c r="AE1" s="1235"/>
      <c r="AF1" s="1235"/>
      <c r="AG1" s="439"/>
      <c r="AH1" s="439"/>
      <c r="AI1" s="439"/>
      <c r="AJ1" s="439"/>
      <c r="AK1" s="1416"/>
      <c r="AL1" s="1416"/>
      <c r="AM1" s="476"/>
      <c r="AN1" s="476"/>
      <c r="AO1" s="476"/>
      <c r="AP1" s="476"/>
      <c r="AQ1" s="476"/>
      <c r="AR1" s="476"/>
      <c r="AS1" s="476"/>
      <c r="AT1" s="476"/>
      <c r="AU1" s="476"/>
      <c r="AV1" s="476"/>
      <c r="AW1" s="476"/>
      <c r="AX1" s="476"/>
      <c r="AY1" s="476"/>
      <c r="AZ1" s="476"/>
      <c r="BA1" s="476"/>
      <c r="BB1" s="476"/>
      <c r="BC1" s="429"/>
      <c r="BD1" s="429"/>
      <c r="BE1" s="429"/>
      <c r="BF1" s="429"/>
      <c r="BG1" s="429"/>
      <c r="BH1" s="429"/>
      <c r="BI1" s="429"/>
      <c r="BJ1" s="429"/>
      <c r="BK1" s="429"/>
      <c r="BL1" s="429"/>
      <c r="BM1" s="429"/>
      <c r="BN1" s="429"/>
      <c r="BO1" s="429"/>
      <c r="BP1" s="429"/>
      <c r="BQ1" s="429"/>
      <c r="BR1" s="429"/>
      <c r="BS1" s="429"/>
      <c r="BT1" s="429"/>
      <c r="BU1" s="429"/>
      <c r="BV1" s="429"/>
      <c r="BW1" s="429"/>
      <c r="BX1" s="429"/>
      <c r="BY1" s="429"/>
      <c r="BZ1" s="429"/>
      <c r="CA1" s="429"/>
      <c r="CB1" s="429"/>
      <c r="CC1" s="429"/>
      <c r="CD1" s="429"/>
      <c r="CE1" s="429"/>
      <c r="CF1" s="429"/>
      <c r="CG1" s="429"/>
      <c r="CH1" s="429"/>
    </row>
    <row r="2" spans="1:86" s="430" customFormat="1" ht="30" customHeight="1">
      <c r="A2" s="1814" t="s">
        <v>197</v>
      </c>
      <c r="B2" s="1815"/>
      <c r="C2" s="1816" t="s">
        <v>199</v>
      </c>
      <c r="D2" s="1817"/>
      <c r="E2" s="1817"/>
      <c r="F2" s="1817"/>
      <c r="G2" s="1817"/>
      <c r="H2" s="1817"/>
      <c r="I2" s="1817"/>
      <c r="J2" s="1817"/>
      <c r="K2" s="1817"/>
      <c r="L2" s="1817"/>
      <c r="M2" s="1817"/>
      <c r="N2" s="1817"/>
      <c r="O2" s="1817"/>
      <c r="P2" s="1817"/>
      <c r="Q2" s="1817"/>
      <c r="R2" s="1815"/>
      <c r="S2" s="1816" t="str">
        <f>"(Name: "&amp;IF(OR(Info!F6="",Info!F6="Vorname Name"),"Vorname Name",Info!F6)&amp;", Matrikel-Nr.: "&amp;IF(OR(Info!F7="",Info!F7=123456),123456,Info!F7)&amp;")"</f>
        <v>(Name: Vorname, Name, Matrikel-Nr.: 123456)</v>
      </c>
      <c r="T2" s="1817"/>
      <c r="U2" s="1818"/>
      <c r="V2" s="1818"/>
      <c r="W2" s="1818"/>
      <c r="X2" s="1818"/>
      <c r="Y2" s="1818"/>
      <c r="Z2" s="1818"/>
      <c r="AA2" s="1819"/>
      <c r="AB2" s="439"/>
      <c r="AC2" s="439"/>
      <c r="AD2" s="439"/>
      <c r="AE2" s="1235"/>
      <c r="AF2" s="1235"/>
      <c r="AG2" s="439"/>
      <c r="AH2" s="439"/>
      <c r="AI2" s="439"/>
      <c r="AJ2" s="439"/>
      <c r="AK2" s="1416"/>
      <c r="AL2" s="1416"/>
      <c r="AM2" s="476"/>
      <c r="AN2" s="476"/>
      <c r="AO2" s="476"/>
      <c r="AP2" s="476"/>
      <c r="AQ2" s="476"/>
      <c r="AR2" s="476"/>
      <c r="AS2" s="476"/>
      <c r="AT2" s="476"/>
      <c r="AU2" s="476"/>
      <c r="AV2" s="476"/>
      <c r="AW2" s="476"/>
      <c r="AX2" s="476"/>
      <c r="AY2" s="476"/>
      <c r="AZ2" s="476"/>
      <c r="BA2" s="476"/>
      <c r="BB2" s="476"/>
      <c r="BC2" s="429"/>
      <c r="BD2" s="429"/>
      <c r="BE2" s="429"/>
      <c r="BF2" s="429"/>
      <c r="BG2" s="429"/>
      <c r="BH2" s="429"/>
      <c r="BI2" s="429"/>
      <c r="BJ2" s="429"/>
      <c r="BK2" s="429"/>
      <c r="BL2" s="429"/>
      <c r="BM2" s="429"/>
      <c r="BN2" s="429"/>
      <c r="BO2" s="429"/>
      <c r="BP2" s="429"/>
      <c r="BQ2" s="429"/>
      <c r="BR2" s="429"/>
      <c r="BS2" s="429"/>
      <c r="BT2" s="429"/>
      <c r="BU2" s="429"/>
      <c r="BV2" s="429"/>
      <c r="BW2" s="429"/>
      <c r="BX2" s="429"/>
      <c r="BY2" s="429"/>
      <c r="BZ2" s="429"/>
      <c r="CA2" s="429"/>
      <c r="CB2" s="429"/>
      <c r="CC2" s="429"/>
      <c r="CD2" s="429"/>
      <c r="CE2" s="429"/>
      <c r="CF2" s="429"/>
      <c r="CG2" s="429"/>
      <c r="CH2" s="429"/>
    </row>
    <row r="3" spans="1:86" ht="6.6" customHeight="1">
      <c r="A3" s="467"/>
      <c r="B3" s="472"/>
      <c r="C3" s="1820" t="s">
        <v>393</v>
      </c>
      <c r="D3" s="1821"/>
      <c r="E3" s="1821"/>
      <c r="F3" s="1821"/>
      <c r="G3" s="1821"/>
      <c r="H3" s="1821"/>
      <c r="I3" s="1821"/>
      <c r="J3" s="1821"/>
      <c r="K3" s="1821"/>
      <c r="L3" s="1821"/>
      <c r="M3" s="1821"/>
      <c r="N3" s="1821"/>
      <c r="O3" s="1821"/>
      <c r="P3" s="1826" t="s">
        <v>392</v>
      </c>
      <c r="Q3" s="1826"/>
      <c r="R3" s="2158"/>
      <c r="S3" s="297"/>
      <c r="T3" s="297"/>
      <c r="U3" s="217"/>
      <c r="V3" s="217"/>
      <c r="W3" s="217"/>
      <c r="X3" s="217"/>
      <c r="Y3" s="217"/>
      <c r="Z3" s="217"/>
      <c r="AA3" s="410"/>
      <c r="AC3" s="439">
        <f>IF(AND(Y5&gt;=35,AB4=0),3,IF(Y5&lt;=35,2,AB4))</f>
        <v>2</v>
      </c>
    </row>
    <row r="4" spans="1:86" ht="12" customHeight="1">
      <c r="A4" s="467"/>
      <c r="B4" s="472"/>
      <c r="C4" s="1822"/>
      <c r="D4" s="1823"/>
      <c r="E4" s="1823"/>
      <c r="F4" s="1823"/>
      <c r="G4" s="1823"/>
      <c r="H4" s="1823"/>
      <c r="I4" s="1823"/>
      <c r="J4" s="1823"/>
      <c r="K4" s="1823"/>
      <c r="L4" s="1823"/>
      <c r="M4" s="1823"/>
      <c r="N4" s="1823"/>
      <c r="O4" s="1823"/>
      <c r="P4" s="2159"/>
      <c r="Q4" s="2159"/>
      <c r="R4" s="2160"/>
      <c r="S4" s="194"/>
      <c r="T4" s="194"/>
      <c r="U4" s="194"/>
      <c r="V4" s="194"/>
      <c r="W4" s="194"/>
      <c r="X4" s="194"/>
      <c r="Y4" s="194"/>
      <c r="Z4" s="194"/>
      <c r="AA4" s="195"/>
      <c r="AB4" s="439">
        <f>IF(Y7=0,7,IF(Y7=1,6,IF(Y7=2,5,IF(Y7=3,4,0))))</f>
        <v>0</v>
      </c>
    </row>
    <row r="5" spans="1:86" ht="12" customHeight="1">
      <c r="A5" s="469"/>
      <c r="B5" s="473" t="s">
        <v>374</v>
      </c>
      <c r="C5" s="1822"/>
      <c r="D5" s="1823"/>
      <c r="E5" s="1823"/>
      <c r="F5" s="1823"/>
      <c r="G5" s="1823"/>
      <c r="H5" s="1823"/>
      <c r="I5" s="1823"/>
      <c r="J5" s="1823"/>
      <c r="K5" s="1823"/>
      <c r="L5" s="1823"/>
      <c r="M5" s="1823"/>
      <c r="N5" s="1823"/>
      <c r="O5" s="1823"/>
      <c r="P5" s="2159"/>
      <c r="Q5" s="2159"/>
      <c r="R5" s="2160"/>
      <c r="S5" s="1771" t="str">
        <f>IF(Y5&lt;=35,"Keine Zulassung ab inkl. 3 Semester","Zulassung bis inkl. 3. Semester")</f>
        <v>Keine Zulassung ab inkl. 3 Semester</v>
      </c>
      <c r="T5" s="1771"/>
      <c r="U5" s="1771"/>
      <c r="V5" s="1771"/>
      <c r="W5" s="1771"/>
      <c r="X5" s="1771"/>
      <c r="Y5" s="1763">
        <f>SUM(AA13:AA33)</f>
        <v>0</v>
      </c>
      <c r="Z5" s="1763"/>
      <c r="AA5" s="1764"/>
    </row>
    <row r="6" spans="1:86" ht="12" customHeight="1">
      <c r="A6" s="433"/>
      <c r="B6" s="473" t="s">
        <v>375</v>
      </c>
      <c r="C6" s="1822"/>
      <c r="D6" s="1823"/>
      <c r="E6" s="1823"/>
      <c r="F6" s="1823"/>
      <c r="G6" s="1823"/>
      <c r="H6" s="1823"/>
      <c r="I6" s="1823"/>
      <c r="J6" s="1823"/>
      <c r="K6" s="1823"/>
      <c r="L6" s="1823"/>
      <c r="M6" s="1823"/>
      <c r="N6" s="1823"/>
      <c r="O6" s="1823"/>
      <c r="P6" s="2159"/>
      <c r="Q6" s="2159"/>
      <c r="R6" s="2160"/>
      <c r="S6" s="434"/>
      <c r="T6" s="434"/>
      <c r="U6" s="194"/>
      <c r="V6" s="194"/>
      <c r="W6" s="194"/>
      <c r="X6" s="194"/>
      <c r="Y6" s="194"/>
      <c r="Z6" s="221"/>
      <c r="AA6" s="220"/>
    </row>
    <row r="7" spans="1:86" ht="12" customHeight="1">
      <c r="A7" s="433"/>
      <c r="B7" s="470" t="s">
        <v>394</v>
      </c>
      <c r="C7" s="1822"/>
      <c r="D7" s="1823"/>
      <c r="E7" s="1823"/>
      <c r="F7" s="1823"/>
      <c r="G7" s="1823"/>
      <c r="H7" s="1823"/>
      <c r="I7" s="1823"/>
      <c r="J7" s="1823"/>
      <c r="K7" s="1823"/>
      <c r="L7" s="1823"/>
      <c r="M7" s="1823"/>
      <c r="N7" s="1823"/>
      <c r="O7" s="1823"/>
      <c r="P7" s="2159"/>
      <c r="Q7" s="2159"/>
      <c r="R7" s="2160"/>
      <c r="S7" s="1771" t="str">
        <f>IF(AB4=0,"Keine Zulassung ab inkl. 4 Semester","Zulassung bis inkl. "&amp;AB4&amp;". Semester")</f>
        <v>Keine Zulassung ab inkl. 4 Semester</v>
      </c>
      <c r="T7" s="1771"/>
      <c r="U7" s="1771"/>
      <c r="V7" s="1771"/>
      <c r="W7" s="1771"/>
      <c r="X7" s="1771"/>
      <c r="Y7" s="1765">
        <f>14-AB8</f>
        <v>14</v>
      </c>
      <c r="Z7" s="1765"/>
      <c r="AA7" s="1766"/>
    </row>
    <row r="8" spans="1:86" ht="12" customHeight="1">
      <c r="A8" s="433"/>
      <c r="B8" s="472"/>
      <c r="C8" s="1822"/>
      <c r="D8" s="1823"/>
      <c r="E8" s="1823"/>
      <c r="F8" s="1823"/>
      <c r="G8" s="1823"/>
      <c r="H8" s="1823"/>
      <c r="I8" s="1823"/>
      <c r="J8" s="1823"/>
      <c r="K8" s="1823"/>
      <c r="L8" s="1823"/>
      <c r="M8" s="1823"/>
      <c r="N8" s="1823"/>
      <c r="O8" s="1823"/>
      <c r="P8" s="2159"/>
      <c r="Q8" s="2159"/>
      <c r="R8" s="2160"/>
      <c r="S8" s="194"/>
      <c r="T8" s="194"/>
      <c r="U8" s="194"/>
      <c r="V8" s="194"/>
      <c r="W8" s="194"/>
      <c r="X8" s="194"/>
      <c r="Y8" s="194"/>
      <c r="Z8" s="194"/>
      <c r="AA8" s="195"/>
      <c r="AB8" s="439">
        <f>SUM(AB13:AB35)</f>
        <v>0</v>
      </c>
    </row>
    <row r="9" spans="1:86" ht="6.6" customHeight="1" thickBot="1">
      <c r="A9" s="298"/>
      <c r="B9" s="474"/>
      <c r="C9" s="1824"/>
      <c r="D9" s="1825"/>
      <c r="E9" s="1825"/>
      <c r="F9" s="1825"/>
      <c r="G9" s="1825"/>
      <c r="H9" s="1825"/>
      <c r="I9" s="1825"/>
      <c r="J9" s="1825"/>
      <c r="K9" s="1825"/>
      <c r="L9" s="1825"/>
      <c r="M9" s="1825"/>
      <c r="N9" s="1825"/>
      <c r="O9" s="1825"/>
      <c r="P9" s="2161"/>
      <c r="Q9" s="2161"/>
      <c r="R9" s="2162"/>
      <c r="S9" s="181"/>
      <c r="T9" s="181"/>
      <c r="U9" s="181"/>
      <c r="V9" s="181"/>
      <c r="W9" s="181"/>
      <c r="X9" s="181"/>
      <c r="Y9" s="181"/>
      <c r="Z9" s="181"/>
      <c r="AA9" s="196"/>
    </row>
    <row r="10" spans="1:86" ht="30" customHeight="1">
      <c r="A10" s="1567" t="s">
        <v>87</v>
      </c>
      <c r="B10" s="1565" t="s">
        <v>0</v>
      </c>
      <c r="C10" s="1755" t="s">
        <v>1</v>
      </c>
      <c r="D10" s="1753" t="s">
        <v>2</v>
      </c>
      <c r="E10" s="1753" t="s">
        <v>3</v>
      </c>
      <c r="F10" s="1753" t="s">
        <v>4</v>
      </c>
      <c r="G10" s="1751" t="s">
        <v>5</v>
      </c>
      <c r="H10" s="1749" t="s">
        <v>6</v>
      </c>
      <c r="I10" s="1789" t="s">
        <v>88</v>
      </c>
      <c r="J10" s="1790"/>
      <c r="K10" s="1790"/>
      <c r="L10" s="1790"/>
      <c r="M10" s="1790"/>
      <c r="N10" s="1790"/>
      <c r="O10" s="1791"/>
      <c r="P10" s="1588" t="s">
        <v>7</v>
      </c>
      <c r="Q10" s="1590" t="s">
        <v>93</v>
      </c>
      <c r="R10" s="1580" t="s">
        <v>124</v>
      </c>
      <c r="S10" s="1638" t="s">
        <v>208</v>
      </c>
      <c r="T10" s="1639"/>
      <c r="U10" s="1582" t="s">
        <v>96</v>
      </c>
      <c r="V10" s="1583"/>
      <c r="W10" s="1584"/>
      <c r="X10" s="1767" t="s">
        <v>97</v>
      </c>
      <c r="Y10" s="1769" t="s">
        <v>98</v>
      </c>
      <c r="Z10" s="1669" t="s">
        <v>99</v>
      </c>
      <c r="AA10" s="1671" t="s">
        <v>100</v>
      </c>
    </row>
    <row r="11" spans="1:86" ht="12" customHeight="1" thickBot="1">
      <c r="A11" s="1568"/>
      <c r="B11" s="1566"/>
      <c r="C11" s="1756"/>
      <c r="D11" s="1754"/>
      <c r="E11" s="1754"/>
      <c r="F11" s="1754"/>
      <c r="G11" s="1752"/>
      <c r="H11" s="1750"/>
      <c r="I11" s="1058">
        <v>1</v>
      </c>
      <c r="J11" s="230">
        <v>2</v>
      </c>
      <c r="K11" s="230">
        <v>3</v>
      </c>
      <c r="L11" s="230">
        <v>4</v>
      </c>
      <c r="M11" s="230">
        <v>5</v>
      </c>
      <c r="N11" s="230">
        <v>6</v>
      </c>
      <c r="O11" s="231">
        <v>7</v>
      </c>
      <c r="P11" s="1589"/>
      <c r="Q11" s="1591"/>
      <c r="R11" s="1581"/>
      <c r="S11" s="1640"/>
      <c r="T11" s="1641"/>
      <c r="U11" s="178">
        <v>1</v>
      </c>
      <c r="V11" s="179">
        <v>2</v>
      </c>
      <c r="W11" s="180">
        <v>3</v>
      </c>
      <c r="X11" s="1768"/>
      <c r="Y11" s="1770"/>
      <c r="Z11" s="1670"/>
      <c r="AA11" s="1672"/>
    </row>
    <row r="12" spans="1:86" ht="17.100000000000001" customHeight="1" thickBot="1">
      <c r="A12" s="219">
        <v>100</v>
      </c>
      <c r="B12" s="1163" t="s">
        <v>8</v>
      </c>
      <c r="C12" s="1163"/>
      <c r="D12" s="1163"/>
      <c r="E12" s="1163"/>
      <c r="F12" s="1163"/>
      <c r="G12" s="1163"/>
      <c r="H12" s="1163"/>
      <c r="I12" s="1163"/>
      <c r="J12" s="1163"/>
      <c r="K12" s="1163"/>
      <c r="L12" s="1163"/>
      <c r="M12" s="1163"/>
      <c r="N12" s="1163"/>
      <c r="O12" s="1163"/>
      <c r="P12" s="1163"/>
      <c r="Q12" s="1163"/>
      <c r="R12" s="1163"/>
      <c r="S12" s="1163"/>
      <c r="T12" s="1163"/>
      <c r="U12" s="1383"/>
      <c r="V12" s="1383"/>
      <c r="W12" s="1383"/>
      <c r="X12" s="1164"/>
      <c r="Y12" s="1164"/>
      <c r="Z12" s="1164"/>
      <c r="AA12" s="1165"/>
    </row>
    <row r="13" spans="1:86" ht="15" customHeight="1">
      <c r="A13" s="737">
        <v>10011</v>
      </c>
      <c r="B13" s="738" t="s">
        <v>9</v>
      </c>
      <c r="C13" s="773">
        <v>3</v>
      </c>
      <c r="D13" s="774">
        <v>3</v>
      </c>
      <c r="E13" s="774"/>
      <c r="F13" s="774"/>
      <c r="G13" s="774">
        <f>SUM(C13:F13)</f>
        <v>6</v>
      </c>
      <c r="H13" s="336">
        <v>7</v>
      </c>
      <c r="I13" s="1059">
        <v>7</v>
      </c>
      <c r="J13" s="842"/>
      <c r="K13" s="958"/>
      <c r="L13" s="850"/>
      <c r="M13" s="958"/>
      <c r="N13" s="850"/>
      <c r="O13" s="962"/>
      <c r="P13" s="595" t="s">
        <v>89</v>
      </c>
      <c r="Q13" s="596">
        <v>1</v>
      </c>
      <c r="R13" s="592" t="s">
        <v>121</v>
      </c>
      <c r="S13" s="1500"/>
      <c r="T13" s="1681"/>
      <c r="U13" s="535"/>
      <c r="V13" s="213"/>
      <c r="W13" s="1227"/>
      <c r="X13" s="1250" t="str">
        <f>IF(COUNTIF(U13:W13,"&gt;=50")&gt;1,"FEHLER",IF(MAX(U13:W13)&gt;100,"FEHLER",IF(U13="","OFFEN",IF(MAX(U13:W13)&gt;=50,"BE",IF(MAX(U13:W13)&lt;50,"NB","OFFEN")))))</f>
        <v>OFFEN</v>
      </c>
      <c r="Y13" s="1251">
        <f>IF(U13="",0,(MAX(U13:W13)*Q13/100))</f>
        <v>0</v>
      </c>
      <c r="Z13" s="1252" t="str">
        <f>IF(X13="OFFEN","OFFEN",IF(X13="FEHLER","FEHLER",IF(X13="NB",5,ROUND(1+3/50*(100-(Y13*100)),1))))</f>
        <v>OFFEN</v>
      </c>
      <c r="AA13" s="1253">
        <f>IF(X13="BE",H13,0)</f>
        <v>0</v>
      </c>
      <c r="AB13" s="439">
        <f>IF(X13="BE",1,0)</f>
        <v>0</v>
      </c>
      <c r="AC13" s="439">
        <f>AA13</f>
        <v>0</v>
      </c>
      <c r="AE13" s="1235">
        <f>IF(AC13=0,0,AC13/$AC$79)</f>
        <v>0</v>
      </c>
      <c r="AF13" s="1235">
        <f>IF(AC13=0,0,AE13*MAX(U13:W13))</f>
        <v>0</v>
      </c>
      <c r="AH13" s="439">
        <v>1</v>
      </c>
      <c r="AI13" s="439" t="str">
        <f>IF(AH13&lt;=$AC$3,"JA","NEIN")</f>
        <v>JA</v>
      </c>
    </row>
    <row r="14" spans="1:86" ht="15" customHeight="1">
      <c r="A14" s="783">
        <v>10021</v>
      </c>
      <c r="B14" s="784" t="s">
        <v>10</v>
      </c>
      <c r="C14" s="1034">
        <v>3</v>
      </c>
      <c r="D14" s="786">
        <v>3</v>
      </c>
      <c r="E14" s="786"/>
      <c r="F14" s="786"/>
      <c r="G14" s="786">
        <f>SUM(C14:F14)</f>
        <v>6</v>
      </c>
      <c r="H14" s="807">
        <v>7</v>
      </c>
      <c r="I14" s="1060"/>
      <c r="J14" s="843">
        <f>$H14</f>
        <v>7</v>
      </c>
      <c r="K14" s="1035"/>
      <c r="L14" s="1036"/>
      <c r="M14" s="1035"/>
      <c r="N14" s="1036"/>
      <c r="O14" s="1037"/>
      <c r="P14" s="680" t="s">
        <v>89</v>
      </c>
      <c r="Q14" s="681">
        <v>1</v>
      </c>
      <c r="R14" s="585" t="s">
        <v>121</v>
      </c>
      <c r="S14" s="1502"/>
      <c r="T14" s="1682"/>
      <c r="U14" s="164"/>
      <c r="V14" s="150"/>
      <c r="W14" s="165"/>
      <c r="X14" s="1254" t="str">
        <f>IF(COUNTIF(U14:W14,"&gt;=50")&gt;1,"FEHLER",IF(MAX(U14:W14)&gt;100,"FEHLER",IF(U14="","OFFEN",IF(MAX(U14:W14)&gt;=50,"BE",IF(MAX(U14:W14)&lt;50,"NB","OFFEN")))))</f>
        <v>OFFEN</v>
      </c>
      <c r="Y14" s="1255">
        <f>IF(U14="",0,(MAX(U14:W14)*Q14/100))</f>
        <v>0</v>
      </c>
      <c r="Z14" s="1256" t="str">
        <f>IF(X14="OFFEN","OFFEN",IF(X14="FEHLER","FEHLER",IF(X14="NB",5,ROUND(1+3/50*(100-(Y14*100)),1))))</f>
        <v>OFFEN</v>
      </c>
      <c r="AA14" s="1257">
        <f>IF(X14="BE",H14,0)</f>
        <v>0</v>
      </c>
      <c r="AB14" s="439">
        <f t="shared" ref="AB14:AB17" si="0">IF(X14="BE",1,0)</f>
        <v>0</v>
      </c>
      <c r="AC14" s="439">
        <f t="shared" ref="AC14:AC77" si="1">AA14</f>
        <v>0</v>
      </c>
      <c r="AE14" s="1235">
        <f>IF(AC14=0,0,AC14/$AC$79)</f>
        <v>0</v>
      </c>
      <c r="AF14" s="1235">
        <f t="shared" ref="AF14:AF77" si="2">IF(AC14=0,0,AE14*MAX(U14:W14))</f>
        <v>0</v>
      </c>
      <c r="AH14" s="439">
        <v>2</v>
      </c>
      <c r="AI14" s="439" t="str">
        <f>IF(AH14&lt;=$AC$3,"JA","NEIN")</f>
        <v>JA</v>
      </c>
    </row>
    <row r="15" spans="1:86" ht="15" customHeight="1">
      <c r="A15" s="744">
        <v>10051</v>
      </c>
      <c r="B15" s="1788" t="s">
        <v>11</v>
      </c>
      <c r="C15" s="1759">
        <v>2</v>
      </c>
      <c r="D15" s="745"/>
      <c r="E15" s="1761">
        <v>1</v>
      </c>
      <c r="F15" s="745"/>
      <c r="G15" s="1761">
        <f>SUM(C15:F15)</f>
        <v>3</v>
      </c>
      <c r="H15" s="1772">
        <v>4</v>
      </c>
      <c r="I15" s="1792">
        <v>4</v>
      </c>
      <c r="J15" s="844"/>
      <c r="K15" s="824"/>
      <c r="L15" s="968"/>
      <c r="M15" s="824"/>
      <c r="N15" s="968"/>
      <c r="O15" s="819"/>
      <c r="P15" s="556" t="s">
        <v>89</v>
      </c>
      <c r="Q15" s="557">
        <v>0.7</v>
      </c>
      <c r="R15" s="1508" t="s">
        <v>121</v>
      </c>
      <c r="S15" s="1551"/>
      <c r="T15" s="1552"/>
      <c r="U15" s="386"/>
      <c r="V15" s="371"/>
      <c r="W15" s="1225"/>
      <c r="X15" s="1587" t="str">
        <f>IF(OR(COUNTIF(U15:W15,"&gt;=50")&gt;1,COUNTIF(U16:W16,"&gt;=50")&gt;1),"FEHLER",IF(OR(MAX(U15:W15)&gt;100,MAX(U16:W16)&gt;100),"FEHLER",IF(OR(U15="",U16=""),"OFFEN",IF(AND(MAX(U15:W15)&gt;=50,MAX(U16:W16)&gt;=50),"BE",IF(OR(MAX(U15:W15)&lt;50,MAX(U16:W16)&lt;50),"NB","OFFEN")))))</f>
        <v>OFFEN</v>
      </c>
      <c r="Y15" s="1614">
        <f>ROUNDUP(AG15,2)</f>
        <v>0</v>
      </c>
      <c r="Z15" s="1631" t="str">
        <f>IF(X15="OFFEN","OFFEN",IF(X15="FEHLER","FEHLER",IF(X15="NB",5,ROUND(1+3/50*(100-(Y15*100)),1))))</f>
        <v>OFFEN</v>
      </c>
      <c r="AA15" s="1484">
        <f>IF(X15="BE",H15,0)</f>
        <v>0</v>
      </c>
      <c r="AB15" s="1776">
        <f t="shared" si="0"/>
        <v>0</v>
      </c>
      <c r="AC15" s="439">
        <f t="shared" si="1"/>
        <v>0</v>
      </c>
      <c r="AE15" s="1235">
        <f>IF(AC15=0,0,AC15/$AC$79)</f>
        <v>0</v>
      </c>
      <c r="AF15" s="1235">
        <f>IF(AC15=0,0,(Y15*100)*AE15)</f>
        <v>0</v>
      </c>
      <c r="AG15" s="439">
        <f>IF(U15="",0,(MAX(U15:W15)*Q15/100))+IF(U16="",0,(MAX(U16:W16)*Q16/100))</f>
        <v>0</v>
      </c>
      <c r="AH15" s="439">
        <v>1</v>
      </c>
      <c r="AI15" s="439" t="str">
        <f>IF(AH15&lt;=$AC$3,"JA","NEIN")</f>
        <v>JA</v>
      </c>
    </row>
    <row r="16" spans="1:86" ht="15" customHeight="1">
      <c r="A16" s="746">
        <v>10052</v>
      </c>
      <c r="B16" s="1788"/>
      <c r="C16" s="1760"/>
      <c r="D16" s="740"/>
      <c r="E16" s="1762"/>
      <c r="F16" s="740"/>
      <c r="G16" s="1762"/>
      <c r="H16" s="1773"/>
      <c r="I16" s="1793"/>
      <c r="J16" s="845"/>
      <c r="K16" s="821"/>
      <c r="L16" s="969"/>
      <c r="M16" s="821"/>
      <c r="N16" s="969"/>
      <c r="O16" s="964"/>
      <c r="P16" s="548" t="s">
        <v>90</v>
      </c>
      <c r="Q16" s="549">
        <v>0.3</v>
      </c>
      <c r="R16" s="1486"/>
      <c r="S16" s="1549"/>
      <c r="T16" s="1550"/>
      <c r="U16" s="1240"/>
      <c r="V16" s="1241"/>
      <c r="W16" s="1242"/>
      <c r="X16" s="1587"/>
      <c r="Y16" s="1630"/>
      <c r="Z16" s="1631"/>
      <c r="AA16" s="1484"/>
      <c r="AB16" s="1776"/>
    </row>
    <row r="17" spans="1:35" ht="15" customHeight="1" thickBot="1">
      <c r="A17" s="787">
        <v>10061</v>
      </c>
      <c r="B17" s="788" t="s">
        <v>12</v>
      </c>
      <c r="C17" s="1038">
        <v>2</v>
      </c>
      <c r="D17" s="800">
        <v>1</v>
      </c>
      <c r="E17" s="800"/>
      <c r="F17" s="800"/>
      <c r="G17" s="800">
        <f>SUM(C17:F17)</f>
        <v>3</v>
      </c>
      <c r="H17" s="814">
        <v>3</v>
      </c>
      <c r="I17" s="1061"/>
      <c r="J17" s="846">
        <v>3</v>
      </c>
      <c r="K17" s="841"/>
      <c r="L17" s="858"/>
      <c r="M17" s="841"/>
      <c r="N17" s="858"/>
      <c r="O17" s="1039"/>
      <c r="P17" s="687" t="s">
        <v>89</v>
      </c>
      <c r="Q17" s="688">
        <v>1</v>
      </c>
      <c r="R17" s="586" t="s">
        <v>121</v>
      </c>
      <c r="S17" s="1498"/>
      <c r="T17" s="1680"/>
      <c r="U17" s="458"/>
      <c r="V17" s="425"/>
      <c r="W17" s="266"/>
      <c r="X17" s="1263" t="str">
        <f>IF(COUNTIF(U17:W17,"&gt;=50")&gt;1,"FEHLER",IF(MAX(U17:W17)&gt;100,"FEHLER",IF(U17="","OFFEN",IF(MAX(U17:W17)&gt;=50,"BE",IF(MAX(U17:W17)&lt;50,"NB","OFFEN")))))</f>
        <v>OFFEN</v>
      </c>
      <c r="Y17" s="1264">
        <f>IF(U17="",0,(MAX(U17:W17)*Q17/100))</f>
        <v>0</v>
      </c>
      <c r="Z17" s="1265" t="str">
        <f>IF(X17="OFFEN","OFFEN",IF(X17="FEHLER","FEHLER",IF(X17="NB",5,ROUND(1+3/50*(100-(Y17*100)),1))))</f>
        <v>OFFEN</v>
      </c>
      <c r="AA17" s="1266">
        <f>IF(X17="BE",H17,0)</f>
        <v>0</v>
      </c>
      <c r="AB17" s="439">
        <f t="shared" si="0"/>
        <v>0</v>
      </c>
      <c r="AC17" s="439">
        <f t="shared" si="1"/>
        <v>0</v>
      </c>
      <c r="AE17" s="1235">
        <f>IF(AC17=0,0,AC17/$AC$79)</f>
        <v>0</v>
      </c>
      <c r="AF17" s="1235">
        <f t="shared" si="2"/>
        <v>0</v>
      </c>
      <c r="AH17" s="439">
        <v>2</v>
      </c>
      <c r="AI17" s="439" t="str">
        <f>IF(AH17&lt;=$AC$3,"JA","NEIN")</f>
        <v>JA</v>
      </c>
    </row>
    <row r="18" spans="1:35" ht="17.100000000000001" customHeight="1" thickBot="1">
      <c r="A18" s="219">
        <v>1010</v>
      </c>
      <c r="B18" s="1163" t="s">
        <v>14</v>
      </c>
      <c r="C18" s="1163"/>
      <c r="D18" s="1163"/>
      <c r="E18" s="1163"/>
      <c r="F18" s="1163"/>
      <c r="G18" s="1163"/>
      <c r="H18" s="1163"/>
      <c r="I18" s="1163"/>
      <c r="J18" s="1163"/>
      <c r="K18" s="1163"/>
      <c r="L18" s="1163"/>
      <c r="M18" s="1163"/>
      <c r="N18" s="1163"/>
      <c r="O18" s="1163"/>
      <c r="P18" s="1163"/>
      <c r="Q18" s="1163"/>
      <c r="R18" s="1163"/>
      <c r="S18" s="1163"/>
      <c r="T18" s="1163"/>
      <c r="U18" s="1383"/>
      <c r="V18" s="1383"/>
      <c r="W18" s="1383"/>
      <c r="X18" s="1289"/>
      <c r="Y18" s="1290"/>
      <c r="Z18" s="1289"/>
      <c r="AA18" s="1291"/>
    </row>
    <row r="19" spans="1:35" ht="15" customHeight="1">
      <c r="A19" s="737">
        <v>10111</v>
      </c>
      <c r="B19" s="738" t="s">
        <v>83</v>
      </c>
      <c r="C19" s="739">
        <v>2</v>
      </c>
      <c r="D19" s="740">
        <v>2</v>
      </c>
      <c r="E19" s="740"/>
      <c r="F19" s="740"/>
      <c r="G19" s="740">
        <f>SUM(C19:F19)</f>
        <v>4</v>
      </c>
      <c r="H19" s="496">
        <v>4</v>
      </c>
      <c r="I19" s="1059">
        <v>4</v>
      </c>
      <c r="J19" s="842" t="s">
        <v>16</v>
      </c>
      <c r="K19" s="958"/>
      <c r="L19" s="850"/>
      <c r="M19" s="958"/>
      <c r="N19" s="850"/>
      <c r="O19" s="962"/>
      <c r="P19" s="595" t="s">
        <v>89</v>
      </c>
      <c r="Q19" s="596">
        <v>1</v>
      </c>
      <c r="R19" s="592" t="s">
        <v>121</v>
      </c>
      <c r="S19" s="1500"/>
      <c r="T19" s="1681"/>
      <c r="U19" s="380"/>
      <c r="V19" s="374"/>
      <c r="W19" s="216"/>
      <c r="X19" s="1250" t="str">
        <f>IF(COUNTIF(U19:W19,"&gt;=50")&gt;1,"FEHLER",IF(MAX(U19:W19)&gt;100,"FEHLER",IF(U19="","OFFEN",IF(MAX(U19:W19)&gt;=50,"BE",IF(MAX(U19:W19)&lt;50,"NB","OFFEN")))))</f>
        <v>OFFEN</v>
      </c>
      <c r="Y19" s="1251">
        <f>IF(U19="",0,(MAX(U19:W19)*Q19/100))</f>
        <v>0</v>
      </c>
      <c r="Z19" s="1252" t="str">
        <f>IF(X19="OFFEN","OFFEN",IF(X19="FEHLER","FEHLER",IF(X19="NB",5,ROUND(1+3/50*(100-(Y19*100)),1))))</f>
        <v>OFFEN</v>
      </c>
      <c r="AA19" s="1253">
        <f>IF(X19="BE",H19,0)</f>
        <v>0</v>
      </c>
      <c r="AB19" s="439">
        <f t="shared" ref="AB19:AB30" si="3">IF(X19="BE",1,0)</f>
        <v>0</v>
      </c>
      <c r="AC19" s="439">
        <f t="shared" si="1"/>
        <v>0</v>
      </c>
      <c r="AE19" s="1235">
        <f>IF(AC19=0,0,AC19/$AC$79)</f>
        <v>0</v>
      </c>
      <c r="AF19" s="1235">
        <f t="shared" si="2"/>
        <v>0</v>
      </c>
      <c r="AH19" s="439">
        <v>1</v>
      </c>
      <c r="AI19" s="439" t="str">
        <f>IF(AH19&lt;=$AC$3,"JA","NEIN")</f>
        <v>JA</v>
      </c>
    </row>
    <row r="20" spans="1:35" ht="15" customHeight="1">
      <c r="A20" s="791">
        <v>10121</v>
      </c>
      <c r="B20" s="1783" t="s">
        <v>15</v>
      </c>
      <c r="C20" s="1784">
        <v>2</v>
      </c>
      <c r="D20" s="1785">
        <v>1</v>
      </c>
      <c r="E20" s="1785">
        <v>1</v>
      </c>
      <c r="F20" s="1785"/>
      <c r="G20" s="1785">
        <f t="shared" ref="G20" si="4">SUM(C20:F20)</f>
        <v>4</v>
      </c>
      <c r="H20" s="1786">
        <v>5</v>
      </c>
      <c r="I20" s="1062" t="s">
        <v>16</v>
      </c>
      <c r="J20" s="1787">
        <v>5</v>
      </c>
      <c r="K20" s="822"/>
      <c r="L20" s="851"/>
      <c r="M20" s="822"/>
      <c r="N20" s="851"/>
      <c r="O20" s="1040"/>
      <c r="P20" s="597" t="s">
        <v>89</v>
      </c>
      <c r="Q20" s="598">
        <v>0.6</v>
      </c>
      <c r="R20" s="1506" t="s">
        <v>121</v>
      </c>
      <c r="S20" s="1553"/>
      <c r="T20" s="1554"/>
      <c r="U20" s="403"/>
      <c r="V20" s="399"/>
      <c r="W20" s="590"/>
      <c r="X20" s="1634" t="str">
        <f>IF(OR(COUNTIF(U20:W20,"&gt;=50")&gt;1,COUNTIF(U21:W21,"&gt;=50")&gt;1),"FEHLER",IF(OR(MAX(U20:W20)&gt;100,MAX(U21:W21)&gt;100),"FEHLER",IF(OR(U20="",U21=""),"OFFEN",IF(AND(MAX(U20:W20)&gt;=50,MAX(U21:W21)&gt;=50),"BE",IF(OR(MAX(U20:W20)&lt;50,MAX(U21:W21)&lt;50),"NB","OFFEN")))))</f>
        <v>OFFEN</v>
      </c>
      <c r="Y20" s="1635">
        <f>ROUNDUP(AG20,2)</f>
        <v>0</v>
      </c>
      <c r="Z20" s="1633" t="str">
        <f>IF(X20="OFFEN","OFFEN",IF(X20="FEHLER","FEHLER",IF(X20="NB",5,ROUND(1+3/50*(100-(Y20*100)),1))))</f>
        <v>OFFEN</v>
      </c>
      <c r="AA20" s="1496">
        <f>IF(X20="BE",H20,0)</f>
        <v>0</v>
      </c>
      <c r="AB20" s="1776">
        <f t="shared" si="3"/>
        <v>0</v>
      </c>
      <c r="AC20" s="439">
        <f t="shared" si="1"/>
        <v>0</v>
      </c>
      <c r="AE20" s="1235">
        <f>IF(AC20=0,0,AC20/$AC$79)</f>
        <v>0</v>
      </c>
      <c r="AF20" s="1235">
        <f>IF(AC20=0,0,(Y20*100)*AE20)</f>
        <v>0</v>
      </c>
      <c r="AG20" s="439">
        <f>IF(U20="",0,(MAX(U20:W20)*Q20/100))+IF(U21="",0,(MAX(U21:W21)*Q21/100))</f>
        <v>0</v>
      </c>
      <c r="AH20" s="439">
        <v>2</v>
      </c>
      <c r="AI20" s="439" t="str">
        <f>IF(AH20&lt;=$AC$3,"JA","NEIN")</f>
        <v>JA</v>
      </c>
    </row>
    <row r="21" spans="1:35" ht="15" customHeight="1">
      <c r="A21" s="792">
        <v>10122</v>
      </c>
      <c r="B21" s="1783"/>
      <c r="C21" s="1784"/>
      <c r="D21" s="1785"/>
      <c r="E21" s="1785"/>
      <c r="F21" s="1785"/>
      <c r="G21" s="1785"/>
      <c r="H21" s="1786"/>
      <c r="I21" s="1063"/>
      <c r="J21" s="1787"/>
      <c r="K21" s="823"/>
      <c r="L21" s="852"/>
      <c r="M21" s="823"/>
      <c r="N21" s="852"/>
      <c r="O21" s="825"/>
      <c r="P21" s="599" t="s">
        <v>90</v>
      </c>
      <c r="Q21" s="600">
        <v>0.4</v>
      </c>
      <c r="R21" s="1507"/>
      <c r="S21" s="1555"/>
      <c r="T21" s="1556"/>
      <c r="U21" s="1243"/>
      <c r="V21" s="1244"/>
      <c r="W21" s="1245"/>
      <c r="X21" s="1634"/>
      <c r="Y21" s="1635"/>
      <c r="Z21" s="1633"/>
      <c r="AA21" s="1496"/>
      <c r="AB21" s="1776"/>
    </row>
    <row r="22" spans="1:35" ht="15" customHeight="1" thickBot="1">
      <c r="A22" s="747">
        <v>10131</v>
      </c>
      <c r="B22" s="749" t="s">
        <v>17</v>
      </c>
      <c r="C22" s="748">
        <v>2</v>
      </c>
      <c r="D22" s="745">
        <v>1</v>
      </c>
      <c r="E22" s="745"/>
      <c r="F22" s="745"/>
      <c r="G22" s="745">
        <f>SUM(C22:F22)</f>
        <v>3</v>
      </c>
      <c r="H22" s="809">
        <v>3</v>
      </c>
      <c r="I22" s="1064"/>
      <c r="J22" s="847">
        <v>3</v>
      </c>
      <c r="K22" s="959"/>
      <c r="L22" s="853"/>
      <c r="M22" s="959"/>
      <c r="N22" s="853"/>
      <c r="O22" s="965"/>
      <c r="P22" s="670" t="s">
        <v>89</v>
      </c>
      <c r="Q22" s="671">
        <v>1</v>
      </c>
      <c r="R22" s="673" t="s">
        <v>121</v>
      </c>
      <c r="S22" s="1504"/>
      <c r="T22" s="1683"/>
      <c r="U22" s="166"/>
      <c r="V22" s="167"/>
      <c r="W22" s="215"/>
      <c r="X22" s="1270" t="str">
        <f>IF(COUNTIF(U22:W22,"&gt;=50")&gt;1,"FEHLER",IF(MAX(U22:W22)&gt;100,"FEHLER",IF(U22="","OFFEN",IF(MAX(U22:W22)&gt;=50,"BE",IF(MAX(U22:W22)&lt;50,"NB","OFFEN")))))</f>
        <v>OFFEN</v>
      </c>
      <c r="Y22" s="1276">
        <f>IF(U22="",0,(MAX(U22:W22)*Q22/100))</f>
        <v>0</v>
      </c>
      <c r="Z22" s="1272" t="str">
        <f>IF(X22="OFFEN","OFFEN",IF(X22="FEHLER","FEHLER",IF(X22="NB",5,ROUND(1+3/50*(100-(Y22*100)),1))))</f>
        <v>OFFEN</v>
      </c>
      <c r="AA22" s="1273">
        <f>IF(X22="BE",H22,0)</f>
        <v>0</v>
      </c>
      <c r="AB22" s="439">
        <f t="shared" si="3"/>
        <v>0</v>
      </c>
      <c r="AC22" s="439">
        <f t="shared" si="1"/>
        <v>0</v>
      </c>
      <c r="AE22" s="1235">
        <f>IF(AC22=0,0,AC22/$AC$79)</f>
        <v>0</v>
      </c>
      <c r="AF22" s="1235">
        <f t="shared" si="2"/>
        <v>0</v>
      </c>
      <c r="AH22" s="439">
        <v>2</v>
      </c>
      <c r="AI22" s="439" t="str">
        <f>IF(AH22&lt;=$AC$3,"JA","NEIN")</f>
        <v>JA</v>
      </c>
    </row>
    <row r="23" spans="1:35" ht="17.100000000000001" customHeight="1" thickBot="1">
      <c r="A23" s="219">
        <v>1020</v>
      </c>
      <c r="B23" s="1163" t="s">
        <v>18</v>
      </c>
      <c r="C23" s="1163"/>
      <c r="D23" s="1163"/>
      <c r="E23" s="1163"/>
      <c r="F23" s="1163"/>
      <c r="G23" s="1163"/>
      <c r="H23" s="1163"/>
      <c r="I23" s="1163"/>
      <c r="J23" s="1163"/>
      <c r="K23" s="1163"/>
      <c r="L23" s="1163"/>
      <c r="M23" s="1163"/>
      <c r="N23" s="1163"/>
      <c r="O23" s="1163"/>
      <c r="P23" s="1163"/>
      <c r="Q23" s="1163"/>
      <c r="R23" s="1163"/>
      <c r="S23" s="1163"/>
      <c r="T23" s="1163"/>
      <c r="U23" s="1383"/>
      <c r="V23" s="1383"/>
      <c r="W23" s="1383"/>
      <c r="X23" s="1289"/>
      <c r="Y23" s="1290"/>
      <c r="Z23" s="1289"/>
      <c r="AA23" s="1291"/>
    </row>
    <row r="24" spans="1:35" ht="15" customHeight="1">
      <c r="A24" s="737">
        <v>10211</v>
      </c>
      <c r="B24" s="738" t="s">
        <v>19</v>
      </c>
      <c r="C24" s="739">
        <v>2</v>
      </c>
      <c r="D24" s="740">
        <v>2</v>
      </c>
      <c r="E24" s="740"/>
      <c r="F24" s="740"/>
      <c r="G24" s="740">
        <f t="shared" ref="G24:G30" si="5">SUM(C24:F24)</f>
        <v>4</v>
      </c>
      <c r="H24" s="496">
        <v>4</v>
      </c>
      <c r="I24" s="1059">
        <v>4</v>
      </c>
      <c r="J24" s="842"/>
      <c r="K24" s="958"/>
      <c r="L24" s="850"/>
      <c r="M24" s="958"/>
      <c r="N24" s="850"/>
      <c r="O24" s="962"/>
      <c r="P24" s="595" t="s">
        <v>89</v>
      </c>
      <c r="Q24" s="596">
        <v>1</v>
      </c>
      <c r="R24" s="592" t="s">
        <v>121</v>
      </c>
      <c r="S24" s="1500"/>
      <c r="T24" s="1501"/>
      <c r="U24" s="380"/>
      <c r="V24" s="374"/>
      <c r="W24" s="216"/>
      <c r="X24" s="1250" t="str">
        <f>IF(COUNTIF(U24:W24,"&gt;=50")&gt;1,"FEHLER",IF(MAX(U24:W24)&gt;100,"FEHLER",IF(U24="","OFFEN",IF(MAX(U24:W24)&gt;=50,"BE",IF(MAX(U24:W24)&lt;50,"NB","OFFEN")))))</f>
        <v>OFFEN</v>
      </c>
      <c r="Y24" s="1251">
        <f>IF(U24="",0,(MAX(U24:W24)*Q24/100))</f>
        <v>0</v>
      </c>
      <c r="Z24" s="1252" t="str">
        <f>IF(X24="OFFEN","OFFEN",IF(X24="FEHLER","FEHLER",IF(X24="NB",5,ROUND(1+3/50*(100-(Y24*100)),1))))</f>
        <v>OFFEN</v>
      </c>
      <c r="AA24" s="1253">
        <f>IF(X24="BE",H24,0)</f>
        <v>0</v>
      </c>
      <c r="AB24" s="439">
        <f t="shared" si="3"/>
        <v>0</v>
      </c>
      <c r="AC24" s="439">
        <f t="shared" si="1"/>
        <v>0</v>
      </c>
      <c r="AE24" s="1235">
        <f>IF(AC24=0,0,AC24/$AC$79)</f>
        <v>0</v>
      </c>
      <c r="AF24" s="1235">
        <f t="shared" si="2"/>
        <v>0</v>
      </c>
      <c r="AH24" s="439">
        <v>1</v>
      </c>
      <c r="AI24" s="439" t="str">
        <f>IF(AH24&lt;=$AC$3,"JA","NEIN")</f>
        <v>JA</v>
      </c>
    </row>
    <row r="25" spans="1:35" ht="15" customHeight="1">
      <c r="A25" s="794">
        <v>10221</v>
      </c>
      <c r="B25" s="1777" t="s">
        <v>20</v>
      </c>
      <c r="C25" s="1796">
        <v>1</v>
      </c>
      <c r="D25" s="1747">
        <v>1</v>
      </c>
      <c r="E25" s="1747">
        <v>2</v>
      </c>
      <c r="F25" s="790"/>
      <c r="G25" s="1747">
        <f t="shared" si="5"/>
        <v>4</v>
      </c>
      <c r="H25" s="1801">
        <v>5</v>
      </c>
      <c r="I25" s="1832">
        <v>5</v>
      </c>
      <c r="J25" s="848"/>
      <c r="K25" s="822"/>
      <c r="L25" s="851"/>
      <c r="M25" s="822"/>
      <c r="N25" s="851"/>
      <c r="O25" s="1040"/>
      <c r="P25" s="597" t="s">
        <v>89</v>
      </c>
      <c r="Q25" s="598">
        <v>0.5</v>
      </c>
      <c r="R25" s="1506" t="s">
        <v>121</v>
      </c>
      <c r="S25" s="1553"/>
      <c r="T25" s="1554"/>
      <c r="U25" s="403"/>
      <c r="V25" s="399"/>
      <c r="W25" s="590"/>
      <c r="X25" s="1634" t="str">
        <f>IF(OR(COUNTIF(U25:W25,"&gt;=50")&gt;1,COUNTIF(U26:W26,"&gt;=50")&gt;1),"FEHLER",IF(OR(MAX(U25:W25)&gt;100,MAX(U26:W26)&gt;100),"FEHLER",IF(OR(U25="",U26=""),"OFFEN",IF(AND(MAX(U25:W25)&gt;=50,MAX(U26:W26)&gt;=50),"BE",IF(OR(MAX(U25:W25)&lt;50,MAX(U26:W26)&lt;50),"NB","OFFEN")))))</f>
        <v>OFFEN</v>
      </c>
      <c r="Y25" s="1635">
        <f>ROUNDUP(AG25,2)</f>
        <v>0</v>
      </c>
      <c r="Z25" s="1633" t="str">
        <f>IF(X25="OFFEN","OFFEN",IF(X25="FEHLER","FEHLER",IF(X25="NB",5,ROUND(1+3/50*(100-(Y25*100)),1))))</f>
        <v>OFFEN</v>
      </c>
      <c r="AA25" s="1496">
        <f>IF(X25="BE",H25,0)</f>
        <v>0</v>
      </c>
      <c r="AB25" s="1776">
        <f t="shared" si="3"/>
        <v>0</v>
      </c>
      <c r="AC25" s="439">
        <f t="shared" si="1"/>
        <v>0</v>
      </c>
      <c r="AE25" s="1235">
        <f>IF(AC25=0,0,AC25/$AC$79)</f>
        <v>0</v>
      </c>
      <c r="AF25" s="1235">
        <f>IF(AC25=0,0,(Y25*100)*AE25)</f>
        <v>0</v>
      </c>
      <c r="AG25" s="439">
        <f>IF(U25="",0,(MAX(U25:W25)*Q25/100))+IF(U26="",0,(MAX(U26:W26)*Q26/100))</f>
        <v>0</v>
      </c>
      <c r="AH25" s="439">
        <v>1</v>
      </c>
      <c r="AI25" s="439" t="str">
        <f>IF(AH25&lt;=$AC$3,"JA","NEIN")</f>
        <v>JA</v>
      </c>
    </row>
    <row r="26" spans="1:35" ht="15" customHeight="1">
      <c r="A26" s="792">
        <v>10222</v>
      </c>
      <c r="B26" s="1777"/>
      <c r="C26" s="1797"/>
      <c r="D26" s="1748"/>
      <c r="E26" s="1748"/>
      <c r="F26" s="793"/>
      <c r="G26" s="1748"/>
      <c r="H26" s="1802"/>
      <c r="I26" s="1833"/>
      <c r="J26" s="849"/>
      <c r="K26" s="823"/>
      <c r="L26" s="852"/>
      <c r="M26" s="823"/>
      <c r="N26" s="852"/>
      <c r="O26" s="825"/>
      <c r="P26" s="599" t="s">
        <v>90</v>
      </c>
      <c r="Q26" s="600">
        <v>0.5</v>
      </c>
      <c r="R26" s="1507"/>
      <c r="S26" s="1555"/>
      <c r="T26" s="1556"/>
      <c r="U26" s="1243"/>
      <c r="V26" s="1244"/>
      <c r="W26" s="1245"/>
      <c r="X26" s="1634"/>
      <c r="Y26" s="1635"/>
      <c r="Z26" s="1633"/>
      <c r="AA26" s="1496"/>
      <c r="AB26" s="1776"/>
    </row>
    <row r="27" spans="1:35" ht="15" customHeight="1">
      <c r="A27" s="741">
        <v>10231</v>
      </c>
      <c r="B27" s="782" t="s">
        <v>21</v>
      </c>
      <c r="C27" s="742">
        <v>2</v>
      </c>
      <c r="D27" s="743">
        <v>1</v>
      </c>
      <c r="E27" s="743"/>
      <c r="F27" s="743"/>
      <c r="G27" s="743">
        <f t="shared" si="5"/>
        <v>3</v>
      </c>
      <c r="H27" s="810">
        <v>3</v>
      </c>
      <c r="I27" s="1065"/>
      <c r="J27" s="854">
        <v>3</v>
      </c>
      <c r="K27" s="960"/>
      <c r="L27" s="856"/>
      <c r="M27" s="960"/>
      <c r="N27" s="856"/>
      <c r="O27" s="963"/>
      <c r="P27" s="658" t="s">
        <v>89</v>
      </c>
      <c r="Q27" s="659">
        <v>1</v>
      </c>
      <c r="R27" s="663" t="s">
        <v>121</v>
      </c>
      <c r="S27" s="1678"/>
      <c r="T27" s="1679"/>
      <c r="U27" s="164"/>
      <c r="V27" s="150"/>
      <c r="W27" s="163"/>
      <c r="X27" s="1258" t="str">
        <f>IF(COUNTIF(U27:W27,"&gt;=50")&gt;1,"FEHLER",IF(MAX(U27:W27)&gt;100,"FEHLER",IF(U27="","OFFEN",IF(MAX(U27:W27)&gt;=50,"BE",IF(MAX(U27:W27)&lt;50,"NB","OFFEN")))))</f>
        <v>OFFEN</v>
      </c>
      <c r="Y27" s="1262">
        <f>IF(U27="",0,(MAX(U27:W27)*Q27/100))</f>
        <v>0</v>
      </c>
      <c r="Z27" s="1260" t="str">
        <f>IF(X27="OFFEN","OFFEN",IF(X27="FEHLER","FEHLER",IF(X27="NB",5,ROUND(1+3/50*(100-(Y27*100)),1))))</f>
        <v>OFFEN</v>
      </c>
      <c r="AA27" s="1261">
        <f>IF(X27="BE",H27,0)</f>
        <v>0</v>
      </c>
      <c r="AB27" s="439">
        <f t="shared" si="3"/>
        <v>0</v>
      </c>
      <c r="AC27" s="439">
        <f t="shared" si="1"/>
        <v>0</v>
      </c>
      <c r="AE27" s="1235">
        <f>IF(AC27=0,0,AC27/$AC$79)</f>
        <v>0</v>
      </c>
      <c r="AF27" s="1235">
        <f t="shared" si="2"/>
        <v>0</v>
      </c>
      <c r="AH27" s="439">
        <v>2</v>
      </c>
      <c r="AI27" s="439" t="str">
        <f>IF(AH27&lt;=$AC$3,"JA","NEIN")</f>
        <v>JA</v>
      </c>
    </row>
    <row r="28" spans="1:35" ht="15" customHeight="1">
      <c r="A28" s="783">
        <v>10261</v>
      </c>
      <c r="B28" s="784" t="s">
        <v>41</v>
      </c>
      <c r="C28" s="785">
        <v>2</v>
      </c>
      <c r="D28" s="786">
        <v>2</v>
      </c>
      <c r="E28" s="786"/>
      <c r="F28" s="786"/>
      <c r="G28" s="786">
        <f t="shared" si="5"/>
        <v>4</v>
      </c>
      <c r="H28" s="807">
        <v>4</v>
      </c>
      <c r="I28" s="1060"/>
      <c r="J28" s="855">
        <v>4</v>
      </c>
      <c r="K28" s="1041" t="s">
        <v>16</v>
      </c>
      <c r="L28" s="857"/>
      <c r="M28" s="1041"/>
      <c r="N28" s="857"/>
      <c r="O28" s="1037"/>
      <c r="P28" s="680" t="s">
        <v>89</v>
      </c>
      <c r="Q28" s="681">
        <v>1</v>
      </c>
      <c r="R28" s="585" t="s">
        <v>121</v>
      </c>
      <c r="S28" s="1502"/>
      <c r="T28" s="1503"/>
      <c r="U28" s="384"/>
      <c r="V28" s="382"/>
      <c r="W28" s="540"/>
      <c r="X28" s="1254" t="str">
        <f>IF(COUNTIF(U28:W28,"&gt;=50")&gt;1,"FEHLER",IF(MAX(U28:W28)&gt;100,"FEHLER",IF(U28="","OFFEN",IF(MAX(U28:W28)&gt;=50,"BE",IF(MAX(U28:W28)&lt;50,"NB","OFFEN")))))</f>
        <v>OFFEN</v>
      </c>
      <c r="Y28" s="1255">
        <f>IF(U28="",0,(MAX(U28:W28)*Q28/100))</f>
        <v>0</v>
      </c>
      <c r="Z28" s="1256" t="str">
        <f>IF(X28="OFFEN","OFFEN",IF(X28="FEHLER","FEHLER",IF(X28="NB",5,ROUND(1+3/50*(100-(Y28*100)),1))))</f>
        <v>OFFEN</v>
      </c>
      <c r="AA28" s="1257">
        <f>IF(X28="BE",H28,0)</f>
        <v>0</v>
      </c>
      <c r="AB28" s="439">
        <f t="shared" si="3"/>
        <v>0</v>
      </c>
      <c r="AC28" s="439">
        <f t="shared" si="1"/>
        <v>0</v>
      </c>
      <c r="AE28" s="1235">
        <f>IF(AC28=0,0,AC28/$AC$79)</f>
        <v>0</v>
      </c>
      <c r="AF28" s="1235">
        <f t="shared" si="2"/>
        <v>0</v>
      </c>
      <c r="AH28" s="439">
        <v>2</v>
      </c>
      <c r="AI28" s="439" t="str">
        <f>IF(AH28&lt;=$AC$3,"JA","NEIN")</f>
        <v>JA</v>
      </c>
    </row>
    <row r="29" spans="1:35" ht="15" customHeight="1">
      <c r="A29" s="741">
        <v>10241</v>
      </c>
      <c r="B29" s="752" t="s">
        <v>22</v>
      </c>
      <c r="C29" s="742">
        <v>2</v>
      </c>
      <c r="D29" s="743">
        <v>1</v>
      </c>
      <c r="E29" s="743"/>
      <c r="F29" s="743"/>
      <c r="G29" s="743">
        <f t="shared" si="5"/>
        <v>3</v>
      </c>
      <c r="H29" s="810">
        <v>3</v>
      </c>
      <c r="I29" s="1065"/>
      <c r="J29" s="854">
        <v>3</v>
      </c>
      <c r="K29" s="960"/>
      <c r="L29" s="856"/>
      <c r="M29" s="960"/>
      <c r="N29" s="856"/>
      <c r="O29" s="963"/>
      <c r="P29" s="658" t="s">
        <v>89</v>
      </c>
      <c r="Q29" s="659">
        <v>1</v>
      </c>
      <c r="R29" s="663" t="s">
        <v>121</v>
      </c>
      <c r="S29" s="1678"/>
      <c r="T29" s="1679"/>
      <c r="U29" s="164"/>
      <c r="V29" s="150"/>
      <c r="W29" s="163"/>
      <c r="X29" s="1258" t="str">
        <f>IF(COUNTIF(U29:W29,"&gt;=50")&gt;1,"FEHLER",IF(MAX(U29:W29)&gt;100,"FEHLER",IF(U29="","OFFEN",IF(MAX(U29:W29)&gt;=50,"BE",IF(MAX(U29:W29)&lt;50,"NB","OFFEN")))))</f>
        <v>OFFEN</v>
      </c>
      <c r="Y29" s="1259">
        <f>IF(U29="",0,(MAX(U29:W29)*Q29/100))</f>
        <v>0</v>
      </c>
      <c r="Z29" s="1260" t="str">
        <f>IF(X29="OFFEN","OFFEN",IF(X29="FEHLER","FEHLER",IF(X29="NB",5,ROUND(1+3/50*(100-(Y29*100)),1))))</f>
        <v>OFFEN</v>
      </c>
      <c r="AA29" s="1261">
        <f>IF(X29="BE",H29,0)</f>
        <v>0</v>
      </c>
      <c r="AB29" s="439">
        <f t="shared" si="3"/>
        <v>0</v>
      </c>
      <c r="AC29" s="439">
        <f t="shared" si="1"/>
        <v>0</v>
      </c>
      <c r="AE29" s="1235">
        <f>IF(AC29=0,0,AC29/$AC$79)</f>
        <v>0</v>
      </c>
      <c r="AF29" s="1235">
        <f t="shared" si="2"/>
        <v>0</v>
      </c>
      <c r="AH29" s="439">
        <v>2</v>
      </c>
      <c r="AI29" s="439" t="str">
        <f>IF(AH29&lt;=$AC$3,"JA","NEIN")</f>
        <v>JA</v>
      </c>
    </row>
    <row r="30" spans="1:35" ht="15" customHeight="1" thickBot="1">
      <c r="A30" s="787">
        <v>10251</v>
      </c>
      <c r="B30" s="788" t="s">
        <v>23</v>
      </c>
      <c r="C30" s="789">
        <v>2</v>
      </c>
      <c r="D30" s="790">
        <v>1</v>
      </c>
      <c r="E30" s="790"/>
      <c r="F30" s="790"/>
      <c r="G30" s="790">
        <f t="shared" si="5"/>
        <v>3</v>
      </c>
      <c r="H30" s="808">
        <v>3</v>
      </c>
      <c r="I30" s="1061"/>
      <c r="J30" s="846">
        <v>3</v>
      </c>
      <c r="K30" s="841"/>
      <c r="L30" s="858"/>
      <c r="M30" s="841"/>
      <c r="N30" s="858"/>
      <c r="O30" s="1039"/>
      <c r="P30" s="687" t="s">
        <v>89</v>
      </c>
      <c r="Q30" s="688">
        <v>1</v>
      </c>
      <c r="R30" s="586" t="s">
        <v>121</v>
      </c>
      <c r="S30" s="1498"/>
      <c r="T30" s="1499"/>
      <c r="U30" s="458"/>
      <c r="V30" s="425"/>
      <c r="W30" s="588"/>
      <c r="X30" s="1263" t="str">
        <f>IF(COUNTIF(U30:W30,"&gt;=50")&gt;1,"FEHLER",IF(MAX(U30:W30)&gt;100,"FEHLER",IF(U30="","OFFEN",IF(MAX(U30:W30)&gt;=50,"BE",IF(MAX(U30:W30)&lt;50,"NB","OFFEN")))))</f>
        <v>OFFEN</v>
      </c>
      <c r="Y30" s="1281">
        <f>IF(U30="",0,(MAX(U30:W30)*Q30/100))</f>
        <v>0</v>
      </c>
      <c r="Z30" s="1265" t="str">
        <f>IF(X30="OFFEN","OFFEN",IF(X30="FEHLER","FEHLER",IF(X30="NB",5,ROUND(1+3/50*(100-(Y30*100)),1))))</f>
        <v>OFFEN</v>
      </c>
      <c r="AA30" s="1266">
        <f>IF(X30="BE",H30,0)</f>
        <v>0</v>
      </c>
      <c r="AB30" s="439">
        <f t="shared" si="3"/>
        <v>0</v>
      </c>
      <c r="AC30" s="439">
        <f t="shared" si="1"/>
        <v>0</v>
      </c>
      <c r="AE30" s="1235">
        <f>IF(AC30=0,0,AC30/$AC$79)</f>
        <v>0</v>
      </c>
      <c r="AF30" s="1235">
        <f t="shared" si="2"/>
        <v>0</v>
      </c>
      <c r="AH30" s="439">
        <v>2</v>
      </c>
      <c r="AI30" s="439" t="str">
        <f>IF(AH30&lt;=$AC$3,"JA","NEIN")</f>
        <v>JA</v>
      </c>
    </row>
    <row r="31" spans="1:35" ht="17.100000000000001" customHeight="1" thickBot="1">
      <c r="A31" s="219">
        <v>1040</v>
      </c>
      <c r="B31" s="1163" t="s">
        <v>24</v>
      </c>
      <c r="C31" s="1163"/>
      <c r="D31" s="1163"/>
      <c r="E31" s="1163"/>
      <c r="F31" s="1163"/>
      <c r="G31" s="1163"/>
      <c r="H31" s="1163"/>
      <c r="I31" s="1163"/>
      <c r="J31" s="1163"/>
      <c r="K31" s="1163"/>
      <c r="L31" s="1163"/>
      <c r="M31" s="1163"/>
      <c r="N31" s="1163"/>
      <c r="O31" s="1163"/>
      <c r="P31" s="1163"/>
      <c r="Q31" s="1163"/>
      <c r="R31" s="1163"/>
      <c r="S31" s="1163"/>
      <c r="T31" s="1163"/>
      <c r="U31" s="1383"/>
      <c r="V31" s="1383"/>
      <c r="W31" s="1383"/>
      <c r="X31" s="1289"/>
      <c r="Y31" s="1290"/>
      <c r="Z31" s="1289"/>
      <c r="AA31" s="1291"/>
    </row>
    <row r="32" spans="1:35" ht="15" customHeight="1">
      <c r="A32" s="753">
        <v>10411</v>
      </c>
      <c r="B32" s="754" t="s">
        <v>269</v>
      </c>
      <c r="C32" s="755"/>
      <c r="D32" s="1779">
        <v>2</v>
      </c>
      <c r="E32" s="757"/>
      <c r="F32" s="1779">
        <v>3</v>
      </c>
      <c r="G32" s="1779">
        <f>SUM(C32:F32)</f>
        <v>5</v>
      </c>
      <c r="H32" s="1780">
        <v>5</v>
      </c>
      <c r="I32" s="1781">
        <v>5</v>
      </c>
      <c r="J32" s="861"/>
      <c r="K32" s="828"/>
      <c r="L32" s="861"/>
      <c r="M32" s="828"/>
      <c r="N32" s="861"/>
      <c r="O32" s="1066"/>
      <c r="P32" s="546" t="s">
        <v>89</v>
      </c>
      <c r="Q32" s="547">
        <v>0.5</v>
      </c>
      <c r="R32" s="1485" t="s">
        <v>122</v>
      </c>
      <c r="S32" s="1551"/>
      <c r="T32" s="1552"/>
      <c r="U32" s="535"/>
      <c r="V32" s="213"/>
      <c r="W32" s="594"/>
      <c r="X32" s="1532" t="str">
        <f>IF(OR(COUNTIF(U32:W32,"&gt;=50")&gt;1,COUNTIF(U33:W33,"&gt;=50")&gt;1),"FEHLER",IF(OR(MAX(U32:W32)&gt;100,MAX(U33:W33)&gt;100),"FEHLER",IF(OR(U32="",U33=""),"OFFEN",IF(AND(MAX(U32:W32)&gt;=50,MAX(U33:W33)&gt;=50),"BE",IF(OR(MAX(U32:W32)&lt;50,MAX(U33:W33)&lt;50),"NB","OFFEN")))))</f>
        <v>OFFEN</v>
      </c>
      <c r="Y32" s="1673">
        <f>ROUNDUP(AG32,2)</f>
        <v>0</v>
      </c>
      <c r="Z32" s="1643" t="str">
        <f>IF(X32="OFFEN","OFFEN",IF(X32="FEHLER","FEHLER",IF(X32="NB",5,ROUND(1+3/50*(100-(Y32*100)),1))))</f>
        <v>OFFEN</v>
      </c>
      <c r="AA32" s="1483">
        <f>IF(X32="BE",H32,0)</f>
        <v>0</v>
      </c>
      <c r="AB32" s="1776">
        <f t="shared" ref="AB32" si="6">IF(X32="BE",1,0)</f>
        <v>0</v>
      </c>
      <c r="AC32" s="439">
        <f t="shared" si="1"/>
        <v>0</v>
      </c>
      <c r="AE32" s="1235">
        <f>IF(AC32=0,0,AC32/$AC$79)</f>
        <v>0</v>
      </c>
      <c r="AF32" s="1235">
        <f>IF(AC32=0,0,(Y32*100)*AE32)</f>
        <v>0</v>
      </c>
      <c r="AG32" s="439">
        <f>IF(U32="",0,(MAX(U32:W32)*Q32/100))+IF(U33="",0,(MAX(U33:W33)*Q33/100))</f>
        <v>0</v>
      </c>
      <c r="AH32" s="439">
        <v>1</v>
      </c>
      <c r="AI32" s="439" t="str">
        <f>IF(AH32&lt;=$AC$3,"JA","NEIN")</f>
        <v>JA</v>
      </c>
    </row>
    <row r="33" spans="1:35" ht="15" customHeight="1" thickBot="1">
      <c r="A33" s="758">
        <v>10412</v>
      </c>
      <c r="B33" s="759" t="s">
        <v>268</v>
      </c>
      <c r="C33" s="760"/>
      <c r="D33" s="1779"/>
      <c r="E33" s="756"/>
      <c r="F33" s="1779"/>
      <c r="G33" s="1779"/>
      <c r="H33" s="1780"/>
      <c r="I33" s="1782"/>
      <c r="J33" s="862"/>
      <c r="K33" s="829"/>
      <c r="L33" s="862"/>
      <c r="M33" s="829"/>
      <c r="N33" s="862"/>
      <c r="O33" s="961"/>
      <c r="P33" s="558" t="s">
        <v>90</v>
      </c>
      <c r="Q33" s="559">
        <v>0.5</v>
      </c>
      <c r="R33" s="1487"/>
      <c r="S33" s="1549"/>
      <c r="T33" s="1550"/>
      <c r="U33" s="1246"/>
      <c r="V33" s="1247"/>
      <c r="W33" s="1248"/>
      <c r="X33" s="1533"/>
      <c r="Y33" s="1674"/>
      <c r="Z33" s="1642"/>
      <c r="AA33" s="1497"/>
      <c r="AB33" s="1776"/>
    </row>
    <row r="34" spans="1:35" ht="17.100000000000001" customHeight="1" thickBot="1">
      <c r="A34" s="219">
        <v>1030</v>
      </c>
      <c r="B34" s="1163" t="s">
        <v>25</v>
      </c>
      <c r="C34" s="1163"/>
      <c r="D34" s="1163"/>
      <c r="E34" s="1163"/>
      <c r="F34" s="1163"/>
      <c r="G34" s="1163"/>
      <c r="H34" s="1163"/>
      <c r="I34" s="1163"/>
      <c r="J34" s="1163"/>
      <c r="K34" s="1163"/>
      <c r="L34" s="1163"/>
      <c r="M34" s="1163"/>
      <c r="N34" s="1163"/>
      <c r="O34" s="1163"/>
      <c r="P34" s="1163"/>
      <c r="Q34" s="1163"/>
      <c r="R34" s="1163"/>
      <c r="S34" s="1163"/>
      <c r="T34" s="1163"/>
      <c r="U34" s="1383"/>
      <c r="V34" s="1383"/>
      <c r="W34" s="1383"/>
      <c r="X34" s="1289"/>
      <c r="Y34" s="1290"/>
      <c r="Z34" s="1289"/>
      <c r="AA34" s="1291"/>
    </row>
    <row r="35" spans="1:35" ht="15" customHeight="1" thickBot="1">
      <c r="A35" s="762">
        <v>10341</v>
      </c>
      <c r="B35" s="763" t="s">
        <v>26</v>
      </c>
      <c r="C35" s="755">
        <v>2</v>
      </c>
      <c r="D35" s="756">
        <v>2</v>
      </c>
      <c r="E35" s="756"/>
      <c r="F35" s="756"/>
      <c r="G35" s="756">
        <f>SUM(C35:F35)</f>
        <v>4</v>
      </c>
      <c r="H35" s="811">
        <v>4</v>
      </c>
      <c r="I35" s="1067"/>
      <c r="J35" s="863" t="s">
        <v>16</v>
      </c>
      <c r="K35" s="1068"/>
      <c r="L35" s="863">
        <v>4</v>
      </c>
      <c r="M35" s="1069"/>
      <c r="N35" s="864"/>
      <c r="O35" s="1070"/>
      <c r="P35" s="675" t="s">
        <v>89</v>
      </c>
      <c r="Q35" s="676">
        <v>1</v>
      </c>
      <c r="R35" s="677" t="s">
        <v>121</v>
      </c>
      <c r="S35" s="1636"/>
      <c r="T35" s="1684"/>
      <c r="U35" s="171"/>
      <c r="V35" s="172"/>
      <c r="W35" s="1052"/>
      <c r="X35" s="1277" t="str">
        <f>IF(COUNTIF(U35:W35,"&gt;=50")&gt;1,"FEHLER",IF(MAX(U35:W35)&gt;100,"FEHLER",IF(U35="","OFFEN",IF(MAX(U35:W35)&gt;=50,"BE",IF(MAX(U35:W35)&lt;50,"NB","OFFEN")))))</f>
        <v>OFFEN</v>
      </c>
      <c r="Y35" s="1278">
        <f>IF(U35="",0,(MAX(U35:W35)*Q35/100))</f>
        <v>0</v>
      </c>
      <c r="Z35" s="1279" t="str">
        <f>IF(X35="OFFEN","OFFEN",IF(X35="FEHLER","FEHLER",IF(X35="NB",5,ROUND(1+3/50*(100-(Y35*100)),1))))</f>
        <v>OFFEN</v>
      </c>
      <c r="AA35" s="1280">
        <f>IF(X35="BE",H35,0)</f>
        <v>0</v>
      </c>
      <c r="AC35" s="439">
        <f t="shared" si="1"/>
        <v>0</v>
      </c>
      <c r="AE35" s="1235">
        <f>IF(AC35=0,0,AC35/$AC$79)</f>
        <v>0</v>
      </c>
      <c r="AF35" s="1235">
        <f t="shared" si="2"/>
        <v>0</v>
      </c>
      <c r="AH35" s="439">
        <v>4</v>
      </c>
      <c r="AI35" s="439" t="str">
        <f>IF(AH35&lt;=$AC$3,"JA","NEIN")</f>
        <v>NEIN</v>
      </c>
    </row>
    <row r="36" spans="1:35" ht="17.100000000000001" customHeight="1" thickBot="1">
      <c r="A36" s="219">
        <v>1110</v>
      </c>
      <c r="B36" s="1163" t="s">
        <v>30</v>
      </c>
      <c r="C36" s="1163"/>
      <c r="D36" s="1163"/>
      <c r="E36" s="1163"/>
      <c r="F36" s="1163"/>
      <c r="G36" s="1163"/>
      <c r="H36" s="1163"/>
      <c r="I36" s="1163"/>
      <c r="J36" s="1163"/>
      <c r="K36" s="1163"/>
      <c r="L36" s="1163"/>
      <c r="M36" s="1163"/>
      <c r="N36" s="1163"/>
      <c r="O36" s="1163"/>
      <c r="P36" s="1163"/>
      <c r="Q36" s="1163"/>
      <c r="R36" s="1163"/>
      <c r="S36" s="1163"/>
      <c r="T36" s="1163"/>
      <c r="U36" s="1383"/>
      <c r="V36" s="1383"/>
      <c r="W36" s="1383"/>
      <c r="X36" s="1289"/>
      <c r="Y36" s="1290"/>
      <c r="Z36" s="1289"/>
      <c r="AA36" s="1291"/>
    </row>
    <row r="37" spans="1:35" ht="15" customHeight="1">
      <c r="A37" s="737">
        <v>11011</v>
      </c>
      <c r="B37" s="868" t="s">
        <v>31</v>
      </c>
      <c r="C37" s="773">
        <v>1</v>
      </c>
      <c r="D37" s="774">
        <v>2</v>
      </c>
      <c r="E37" s="774"/>
      <c r="F37" s="774"/>
      <c r="G37" s="774">
        <f t="shared" ref="G37:G46" si="7">SUM(C37:F37)</f>
        <v>3</v>
      </c>
      <c r="H37" s="336">
        <v>3</v>
      </c>
      <c r="I37" s="1059"/>
      <c r="J37" s="842"/>
      <c r="K37" s="830">
        <v>3</v>
      </c>
      <c r="L37" s="842" t="s">
        <v>16</v>
      </c>
      <c r="M37" s="830"/>
      <c r="N37" s="842"/>
      <c r="O37" s="962"/>
      <c r="P37" s="595" t="s">
        <v>89</v>
      </c>
      <c r="Q37" s="596">
        <v>1</v>
      </c>
      <c r="R37" s="592" t="s">
        <v>121</v>
      </c>
      <c r="S37" s="218"/>
      <c r="T37" s="218"/>
      <c r="U37" s="380"/>
      <c r="V37" s="374"/>
      <c r="W37" s="216"/>
      <c r="X37" s="1250" t="str">
        <f>IF(COUNTIF(U37:W37,"&gt;=50")&gt;1,"FEHLER",IF(MAX(U37:W37)&gt;100,"FEHLER",IF(U37="","OFFEN",IF(MAX(U37:W37)&gt;=50,"BE",IF(MAX(U37:W37)&lt;50,"NB","OFFEN")))))</f>
        <v>OFFEN</v>
      </c>
      <c r="Y37" s="1274">
        <f>IF(U37="",0,(MAX(U37:W37)*Q37/100))</f>
        <v>0</v>
      </c>
      <c r="Z37" s="1252" t="str">
        <f>IF(X37="OFFEN","OFFEN",IF(X37="FEHLER","FEHLER",IF(X37="NB",5,ROUND(1+3/50*(100-(Y37*100)),1))))</f>
        <v>OFFEN</v>
      </c>
      <c r="AA37" s="1253">
        <f>IF(X37="BE",H37,0)</f>
        <v>0</v>
      </c>
      <c r="AC37" s="439">
        <f t="shared" si="1"/>
        <v>0</v>
      </c>
      <c r="AE37" s="1235">
        <f>IF(AC37=0,0,AC37/$AC$79)</f>
        <v>0</v>
      </c>
      <c r="AF37" s="1235">
        <f t="shared" si="2"/>
        <v>0</v>
      </c>
      <c r="AH37" s="439">
        <v>3</v>
      </c>
      <c r="AI37" s="439" t="str">
        <f>IF(AH37&lt;=$AC$3,"JA","NEIN")</f>
        <v>NEIN</v>
      </c>
    </row>
    <row r="38" spans="1:35" ht="15" customHeight="1">
      <c r="A38" s="791">
        <v>11041</v>
      </c>
      <c r="B38" s="1778" t="s">
        <v>34</v>
      </c>
      <c r="C38" s="1796">
        <v>2</v>
      </c>
      <c r="D38" s="1747">
        <v>1</v>
      </c>
      <c r="E38" s="1747">
        <v>1</v>
      </c>
      <c r="F38" s="790"/>
      <c r="G38" s="1747">
        <f t="shared" si="7"/>
        <v>4</v>
      </c>
      <c r="H38" s="1801">
        <v>5</v>
      </c>
      <c r="I38" s="1062"/>
      <c r="J38" s="848"/>
      <c r="K38" s="1830">
        <v>5</v>
      </c>
      <c r="L38" s="848"/>
      <c r="M38" s="818"/>
      <c r="N38" s="848"/>
      <c r="O38" s="1040"/>
      <c r="P38" s="597" t="s">
        <v>89</v>
      </c>
      <c r="Q38" s="598">
        <v>0.75</v>
      </c>
      <c r="R38" s="1506" t="s">
        <v>121</v>
      </c>
      <c r="S38" s="1553"/>
      <c r="T38" s="1554"/>
      <c r="U38" s="403"/>
      <c r="V38" s="399"/>
      <c r="W38" s="590"/>
      <c r="X38" s="1634" t="str">
        <f>IF(OR(COUNTIF(U38:W38,"&gt;=50")&gt;1,COUNTIF(U39:W39,"&gt;=50")&gt;1),"FEHLER",IF(OR(MAX(U38:W38)&gt;100,MAX(U39:W39)&gt;100),"FEHLER",IF(OR(U38="",U39=""),"OFFEN",IF(AND(MAX(U38:W38)&gt;=50,MAX(U39:W39)&gt;=50),"BE",IF(OR(MAX(U38:W38)&lt;50,MAX(U39:W39)&lt;50),"NB","OFFEN")))))</f>
        <v>OFFEN</v>
      </c>
      <c r="Y38" s="1621">
        <f>ROUNDUP(AG38,2)</f>
        <v>0</v>
      </c>
      <c r="Z38" s="1633" t="str">
        <f>IF(X38="OFFEN","OFFEN",IF(X38="FEHLER","FEHLER",IF(X38="NB",5,ROUND(1+3/50*(100-(Y38*100)),1))))</f>
        <v>OFFEN</v>
      </c>
      <c r="AA38" s="1496">
        <f>IF(X38="BE",H38,0)</f>
        <v>0</v>
      </c>
      <c r="AC38" s="439">
        <f t="shared" si="1"/>
        <v>0</v>
      </c>
      <c r="AE38" s="1235">
        <f>IF(AC38=0,0,AC38/$AC$79)</f>
        <v>0</v>
      </c>
      <c r="AF38" s="1235">
        <f>IF(AC38=0,0,(Y38*100)*AE38)</f>
        <v>0</v>
      </c>
      <c r="AG38" s="439">
        <f>IF(U38="",0,(MAX(U38:W38)*Q38/100))+IF(U39="",0,(MAX(U39:W39)*Q39/100))</f>
        <v>0</v>
      </c>
      <c r="AH38" s="439">
        <v>3</v>
      </c>
      <c r="AI38" s="439" t="str">
        <f>IF(AH38&lt;=$AC$3,"JA","NEIN")</f>
        <v>NEIN</v>
      </c>
    </row>
    <row r="39" spans="1:35" ht="15" customHeight="1">
      <c r="A39" s="792">
        <v>11042</v>
      </c>
      <c r="B39" s="1778"/>
      <c r="C39" s="1797"/>
      <c r="D39" s="1748"/>
      <c r="E39" s="1748"/>
      <c r="F39" s="793"/>
      <c r="G39" s="1748"/>
      <c r="H39" s="1802"/>
      <c r="I39" s="1063"/>
      <c r="J39" s="849"/>
      <c r="K39" s="1831"/>
      <c r="L39" s="849"/>
      <c r="M39" s="820"/>
      <c r="N39" s="849"/>
      <c r="O39" s="825"/>
      <c r="P39" s="599" t="s">
        <v>90</v>
      </c>
      <c r="Q39" s="600">
        <v>0.25</v>
      </c>
      <c r="R39" s="1507"/>
      <c r="S39" s="1555"/>
      <c r="T39" s="1556"/>
      <c r="U39" s="1243"/>
      <c r="V39" s="1244"/>
      <c r="W39" s="1245"/>
      <c r="X39" s="1634"/>
      <c r="Y39" s="1621"/>
      <c r="Z39" s="1633"/>
      <c r="AA39" s="1496"/>
      <c r="AI39" s="439" t="str">
        <f>AI38</f>
        <v>NEIN</v>
      </c>
    </row>
    <row r="40" spans="1:35" ht="15" customHeight="1">
      <c r="A40" s="744">
        <v>11051</v>
      </c>
      <c r="B40" s="1794" t="s">
        <v>35</v>
      </c>
      <c r="C40" s="1759">
        <v>2</v>
      </c>
      <c r="D40" s="1761">
        <v>1</v>
      </c>
      <c r="E40" s="1761">
        <v>1</v>
      </c>
      <c r="F40" s="745"/>
      <c r="G40" s="1761">
        <f t="shared" si="7"/>
        <v>4</v>
      </c>
      <c r="H40" s="1772">
        <v>5</v>
      </c>
      <c r="I40" s="1071"/>
      <c r="J40" s="844"/>
      <c r="K40" s="1806">
        <v>5</v>
      </c>
      <c r="L40" s="844"/>
      <c r="M40" s="817"/>
      <c r="N40" s="844"/>
      <c r="O40" s="819"/>
      <c r="P40" s="556" t="s">
        <v>89</v>
      </c>
      <c r="Q40" s="557">
        <v>0.5</v>
      </c>
      <c r="R40" s="1508" t="s">
        <v>121</v>
      </c>
      <c r="S40" s="1551"/>
      <c r="T40" s="1552"/>
      <c r="U40" s="386"/>
      <c r="V40" s="371"/>
      <c r="W40" s="393"/>
      <c r="X40" s="1587" t="str">
        <f>IF(OR(COUNTIF(U40:W40,"&gt;=50")&gt;1,COUNTIF(U41:W41,"&gt;=50")&gt;1),"FEHLER",IF(OR(MAX(U40:W40)&gt;100,MAX(U41:W41)&gt;100),"FEHLER",IF(OR(U40="",U41=""),"OFFEN",IF(AND(MAX(U40:W40)&gt;=50,MAX(U41:W41)&gt;=50),"BE",IF(OR(MAX(U40:W40)&lt;50,MAX(U41:W41)&lt;50),"NB","OFFEN")))))</f>
        <v>OFFEN</v>
      </c>
      <c r="Y40" s="1614">
        <f>ROUNDUP(AG40,2)</f>
        <v>0</v>
      </c>
      <c r="Z40" s="1631" t="str">
        <f>IF(X40="OFFEN","OFFEN",IF(X40="FEHLER","FEHLER",IF(X40="NB",5,ROUND(1+3/50*(100-(Y40*100)),1))))</f>
        <v>OFFEN</v>
      </c>
      <c r="AA40" s="1484">
        <f>IF(X40="BE",H40,0)</f>
        <v>0</v>
      </c>
      <c r="AC40" s="439">
        <f t="shared" si="1"/>
        <v>0</v>
      </c>
      <c r="AE40" s="1235">
        <f>IF(AC40=0,0,AC40/$AC$79)</f>
        <v>0</v>
      </c>
      <c r="AF40" s="1235">
        <f>IF(AC40=0,0,(Y40*100)*AE40)</f>
        <v>0</v>
      </c>
      <c r="AG40" s="439">
        <f>IF(U40="",0,(MAX(U40:W40)*Q40/100))+IF(U41="",0,(MAX(U41:W41)*Q41/100))</f>
        <v>0</v>
      </c>
      <c r="AH40" s="439">
        <v>3</v>
      </c>
      <c r="AI40" s="439" t="str">
        <f>IF(AH40&lt;=$AC$3,"JA","NEIN")</f>
        <v>NEIN</v>
      </c>
    </row>
    <row r="41" spans="1:35" ht="15" customHeight="1">
      <c r="A41" s="746">
        <v>11052</v>
      </c>
      <c r="B41" s="1794"/>
      <c r="C41" s="1760"/>
      <c r="D41" s="1762"/>
      <c r="E41" s="1762"/>
      <c r="F41" s="740"/>
      <c r="G41" s="1762"/>
      <c r="H41" s="1773"/>
      <c r="I41" s="1072"/>
      <c r="J41" s="845"/>
      <c r="K41" s="1807"/>
      <c r="L41" s="845"/>
      <c r="M41" s="815"/>
      <c r="N41" s="845"/>
      <c r="O41" s="964"/>
      <c r="P41" s="548" t="s">
        <v>90</v>
      </c>
      <c r="Q41" s="549">
        <v>0.5</v>
      </c>
      <c r="R41" s="1486"/>
      <c r="S41" s="1549"/>
      <c r="T41" s="1550"/>
      <c r="U41" s="1240"/>
      <c r="V41" s="1241"/>
      <c r="W41" s="1242"/>
      <c r="X41" s="1587"/>
      <c r="Y41" s="1614"/>
      <c r="Z41" s="1631"/>
      <c r="AA41" s="1484"/>
      <c r="AI41" s="439" t="str">
        <f>AI40</f>
        <v>NEIN</v>
      </c>
    </row>
    <row r="42" spans="1:35" ht="15" customHeight="1">
      <c r="A42" s="791">
        <v>11061</v>
      </c>
      <c r="B42" s="1778" t="s">
        <v>36</v>
      </c>
      <c r="C42" s="1796">
        <v>2</v>
      </c>
      <c r="D42" s="1747">
        <v>1</v>
      </c>
      <c r="E42" s="1747">
        <v>1</v>
      </c>
      <c r="F42" s="790"/>
      <c r="G42" s="1747">
        <f t="shared" si="7"/>
        <v>4</v>
      </c>
      <c r="H42" s="1801">
        <v>5</v>
      </c>
      <c r="I42" s="1062"/>
      <c r="J42" s="848"/>
      <c r="K42" s="818"/>
      <c r="L42" s="848"/>
      <c r="M42" s="818"/>
      <c r="N42" s="1799">
        <v>5</v>
      </c>
      <c r="O42" s="1040"/>
      <c r="P42" s="597" t="s">
        <v>89</v>
      </c>
      <c r="Q42" s="598">
        <v>0.75</v>
      </c>
      <c r="R42" s="1506" t="s">
        <v>121</v>
      </c>
      <c r="S42" s="1553"/>
      <c r="T42" s="1554"/>
      <c r="U42" s="403"/>
      <c r="V42" s="399"/>
      <c r="W42" s="590"/>
      <c r="X42" s="1634" t="str">
        <f>IF(OR(COUNTIF(U42:W42,"&gt;=50")&gt;1,COUNTIF(U43:W43,"&gt;=50")&gt;1),"FEHLER",IF(OR(MAX(U42:W42)&gt;100,MAX(U43:W43)&gt;100),"FEHLER",IF(OR(U42="",U43=""),"OFFEN",IF(AND(MAX(U42:W42)&gt;=50,MAX(U43:W43)&gt;=50),"BE",IF(OR(MAX(U42:W42)&lt;50,MAX(U43:W43)&lt;50),"NB","OFFEN")))))</f>
        <v>OFFEN</v>
      </c>
      <c r="Y42" s="1621">
        <f>ROUNDUP(AG42,2)</f>
        <v>0</v>
      </c>
      <c r="Z42" s="1633" t="str">
        <f>IF(X42="OFFEN","OFFEN",IF(X42="FEHLER","FEHLER",IF(X42="NB",5,ROUND(1+3/50*(100-(Y42*100)),1))))</f>
        <v>OFFEN</v>
      </c>
      <c r="AA42" s="1496">
        <f>IF(X42="BE",H42,0)</f>
        <v>0</v>
      </c>
      <c r="AC42" s="439">
        <f t="shared" si="1"/>
        <v>0</v>
      </c>
      <c r="AE42" s="1235">
        <f>IF(AC42=0,0,AC42/$AC$79)</f>
        <v>0</v>
      </c>
      <c r="AF42" s="1235">
        <f>IF(AC42=0,0,(Y42*100)*AE42)</f>
        <v>0</v>
      </c>
      <c r="AG42" s="439">
        <f>IF(U42="",0,(MAX(U42:W42)*Q42/100))+IF(U43="",0,(MAX(U43:W43)*Q43/100))</f>
        <v>0</v>
      </c>
      <c r="AH42" s="439">
        <v>6</v>
      </c>
      <c r="AI42" s="439" t="str">
        <f>IF(AH42&lt;=$AC$3,"JA","NEIN")</f>
        <v>NEIN</v>
      </c>
    </row>
    <row r="43" spans="1:35" ht="15" customHeight="1">
      <c r="A43" s="792">
        <v>11062</v>
      </c>
      <c r="B43" s="1778"/>
      <c r="C43" s="1797"/>
      <c r="D43" s="1748"/>
      <c r="E43" s="1748"/>
      <c r="F43" s="793"/>
      <c r="G43" s="1748"/>
      <c r="H43" s="1802"/>
      <c r="I43" s="1063"/>
      <c r="J43" s="849"/>
      <c r="K43" s="820"/>
      <c r="L43" s="849"/>
      <c r="M43" s="820"/>
      <c r="N43" s="1800"/>
      <c r="O43" s="825"/>
      <c r="P43" s="599" t="s">
        <v>90</v>
      </c>
      <c r="Q43" s="600">
        <v>0.25</v>
      </c>
      <c r="R43" s="1507"/>
      <c r="S43" s="1555"/>
      <c r="T43" s="1556"/>
      <c r="U43" s="1243"/>
      <c r="V43" s="1244"/>
      <c r="W43" s="1245"/>
      <c r="X43" s="1634"/>
      <c r="Y43" s="1621"/>
      <c r="Z43" s="1633"/>
      <c r="AA43" s="1496"/>
      <c r="AI43" s="439" t="str">
        <f>AI42</f>
        <v>NEIN</v>
      </c>
    </row>
    <row r="44" spans="1:35" ht="15" customHeight="1">
      <c r="A44" s="744">
        <v>11081</v>
      </c>
      <c r="B44" s="1794" t="s">
        <v>37</v>
      </c>
      <c r="C44" s="1759">
        <v>1</v>
      </c>
      <c r="D44" s="1761">
        <v>1</v>
      </c>
      <c r="E44" s="1761">
        <v>1</v>
      </c>
      <c r="F44" s="745"/>
      <c r="G44" s="1761">
        <v>3</v>
      </c>
      <c r="H44" s="1772">
        <v>4</v>
      </c>
      <c r="I44" s="1071"/>
      <c r="J44" s="844"/>
      <c r="K44" s="817"/>
      <c r="L44" s="1774">
        <v>4</v>
      </c>
      <c r="M44" s="817"/>
      <c r="N44" s="844"/>
      <c r="O44" s="819"/>
      <c r="P44" s="556" t="s">
        <v>89</v>
      </c>
      <c r="Q44" s="557">
        <v>0.65</v>
      </c>
      <c r="R44" s="1508" t="s">
        <v>121</v>
      </c>
      <c r="S44" s="1551"/>
      <c r="T44" s="1552"/>
      <c r="U44" s="386"/>
      <c r="V44" s="371"/>
      <c r="W44" s="393"/>
      <c r="X44" s="1587" t="str">
        <f>IF(OR(COUNTIF(U44:W44,"&gt;=50")&gt;1,COUNTIF(U45:W45,"&gt;=50")&gt;1),"FEHLER",IF(OR(MAX(U44:W44)&gt;100,MAX(U45:W45)&gt;100),"FEHLER",IF(OR(U44="",U45=""),"OFFEN",IF(AND(MAX(U44:W44)&gt;=50,MAX(U45:W45)&gt;=50),"BE",IF(OR(MAX(U44:W44)&lt;50,MAX(U45:W45)&lt;50),"NB","OFFEN")))))</f>
        <v>OFFEN</v>
      </c>
      <c r="Y44" s="1614">
        <f>ROUNDUP(AG44,2)</f>
        <v>0</v>
      </c>
      <c r="Z44" s="1631" t="str">
        <f>IF(X44="OFFEN","OFFEN",IF(X44="FEHLER","FEHLER",IF(X44="NB",5,ROUND(1+3/50*(100-(Y44*100)),1))))</f>
        <v>OFFEN</v>
      </c>
      <c r="AA44" s="1484">
        <f>IF(X44="BE",H44,0)</f>
        <v>0</v>
      </c>
      <c r="AC44" s="439">
        <f t="shared" si="1"/>
        <v>0</v>
      </c>
      <c r="AE44" s="1235">
        <f>IF(AC44=0,0,AC44/$AC$79)</f>
        <v>0</v>
      </c>
      <c r="AF44" s="1235">
        <f>IF(AC44=0,0,(Y44*100)*AE44)</f>
        <v>0</v>
      </c>
      <c r="AG44" s="439">
        <f>IF(U44="",0,(MAX(U44:W44)*Q44/100))+IF(U45="",0,(MAX(U45:W45)*Q45/100))</f>
        <v>0</v>
      </c>
      <c r="AH44" s="439">
        <v>4</v>
      </c>
      <c r="AI44" s="439" t="str">
        <f>IF(AH44&lt;=$AC$3,"JA","NEIN")</f>
        <v>NEIN</v>
      </c>
    </row>
    <row r="45" spans="1:35" ht="15" customHeight="1">
      <c r="A45" s="746">
        <v>11082</v>
      </c>
      <c r="B45" s="1795"/>
      <c r="C45" s="1760"/>
      <c r="D45" s="1762"/>
      <c r="E45" s="1762"/>
      <c r="F45" s="740"/>
      <c r="G45" s="1762"/>
      <c r="H45" s="1773"/>
      <c r="I45" s="1072"/>
      <c r="J45" s="845"/>
      <c r="K45" s="815"/>
      <c r="L45" s="1775"/>
      <c r="M45" s="815"/>
      <c r="N45" s="845"/>
      <c r="O45" s="964"/>
      <c r="P45" s="548" t="s">
        <v>90</v>
      </c>
      <c r="Q45" s="549">
        <v>0.35</v>
      </c>
      <c r="R45" s="1486"/>
      <c r="S45" s="1549"/>
      <c r="T45" s="1550"/>
      <c r="U45" s="1240"/>
      <c r="V45" s="1241"/>
      <c r="W45" s="1242"/>
      <c r="X45" s="1587"/>
      <c r="Y45" s="1614"/>
      <c r="Z45" s="1631"/>
      <c r="AA45" s="1484"/>
      <c r="AI45" s="439" t="str">
        <f>AI44</f>
        <v>NEIN</v>
      </c>
    </row>
    <row r="46" spans="1:35" ht="15" customHeight="1">
      <c r="A46" s="791">
        <v>11101</v>
      </c>
      <c r="B46" s="803" t="s">
        <v>273</v>
      </c>
      <c r="C46" s="806">
        <v>2</v>
      </c>
      <c r="D46" s="790"/>
      <c r="E46" s="790" t="s">
        <v>16</v>
      </c>
      <c r="F46" s="797"/>
      <c r="G46" s="790">
        <f t="shared" si="7"/>
        <v>2</v>
      </c>
      <c r="H46" s="1786">
        <v>5</v>
      </c>
      <c r="I46" s="1062"/>
      <c r="J46" s="848"/>
      <c r="K46" s="1834">
        <v>5</v>
      </c>
      <c r="L46" s="848"/>
      <c r="M46" s="818"/>
      <c r="N46" s="848"/>
      <c r="O46" s="1040"/>
      <c r="P46" s="597" t="s">
        <v>89</v>
      </c>
      <c r="Q46" s="598">
        <v>0.6</v>
      </c>
      <c r="R46" s="1506" t="s">
        <v>121</v>
      </c>
      <c r="S46" s="1553"/>
      <c r="T46" s="1554"/>
      <c r="U46" s="403"/>
      <c r="V46" s="399"/>
      <c r="W46" s="590"/>
      <c r="X46" s="1634" t="str">
        <f>IF(OR(COUNTIF(U46:W46,"&gt;=50")&gt;1,COUNTIF(U47:W47,"&gt;=50")&gt;1),"FEHLER",IF(OR(MAX(U46:W46)&gt;100,MAX(U47:W47)&gt;100),"FEHLER",IF(OR(U46="",U47=""),"OFFEN",IF(AND(MAX(U46:W46)&gt;=50,MAX(U47:W47)&gt;=50),"BE",IF(OR(MAX(U46:W46)&lt;50,MAX(U47:W47)&lt;50),"NB","OFFEN")))))</f>
        <v>OFFEN</v>
      </c>
      <c r="Y46" s="1621">
        <f>ROUNDUP(AG46,2)</f>
        <v>0</v>
      </c>
      <c r="Z46" s="1633" t="str">
        <f>IF(X46="OFFEN","OFFEN",IF(X46="FEHLER","FEHLER",IF(X46="NB",5,ROUND(1+3/50*(100-(Y46*100)),1))))</f>
        <v>OFFEN</v>
      </c>
      <c r="AA46" s="1496">
        <f>IF(X46="BE",H46,0)</f>
        <v>0</v>
      </c>
      <c r="AC46" s="439">
        <f t="shared" si="1"/>
        <v>0</v>
      </c>
      <c r="AE46" s="1235">
        <f>IF(AC46=0,0,AC46/$AC$79)</f>
        <v>0</v>
      </c>
      <c r="AF46" s="1235">
        <f>IF(AC46=0,0,(Y46*100)*AE46)</f>
        <v>0</v>
      </c>
      <c r="AG46" s="439">
        <f>IF(U46="",0,(MAX(U46:W46)*Q46/100))+IF(U47="",0,(MAX(U47:W47)*Q47/100))</f>
        <v>0</v>
      </c>
      <c r="AH46" s="439">
        <v>3</v>
      </c>
      <c r="AI46" s="439" t="str">
        <f>IF(AH46&lt;=$AC$3,"JA","NEIN")</f>
        <v>NEIN</v>
      </c>
    </row>
    <row r="47" spans="1:35" ht="15" customHeight="1">
      <c r="A47" s="792">
        <v>11102</v>
      </c>
      <c r="B47" s="804" t="s">
        <v>39</v>
      </c>
      <c r="C47" s="795" t="s">
        <v>16</v>
      </c>
      <c r="D47" s="793"/>
      <c r="E47" s="793">
        <v>2</v>
      </c>
      <c r="F47" s="793"/>
      <c r="G47" s="793">
        <v>2</v>
      </c>
      <c r="H47" s="1836"/>
      <c r="I47" s="1063"/>
      <c r="J47" s="849"/>
      <c r="K47" s="1835"/>
      <c r="L47" s="849"/>
      <c r="M47" s="820"/>
      <c r="N47" s="849"/>
      <c r="O47" s="825"/>
      <c r="P47" s="723" t="s">
        <v>90</v>
      </c>
      <c r="Q47" s="600">
        <v>0.4</v>
      </c>
      <c r="R47" s="1507"/>
      <c r="S47" s="1555"/>
      <c r="T47" s="1556"/>
      <c r="U47" s="1243"/>
      <c r="V47" s="1244"/>
      <c r="W47" s="1245"/>
      <c r="X47" s="1634"/>
      <c r="Y47" s="1621"/>
      <c r="Z47" s="1633"/>
      <c r="AA47" s="1496"/>
      <c r="AI47" s="439" t="str">
        <f>AI46</f>
        <v>NEIN</v>
      </c>
    </row>
    <row r="48" spans="1:35" ht="15" customHeight="1" thickBot="1">
      <c r="A48" s="747">
        <v>11121</v>
      </c>
      <c r="B48" s="805" t="s">
        <v>40</v>
      </c>
      <c r="C48" s="776">
        <v>2</v>
      </c>
      <c r="D48" s="772">
        <v>2</v>
      </c>
      <c r="E48" s="772"/>
      <c r="F48" s="772"/>
      <c r="G48" s="772">
        <f>SUM(C48:F48)</f>
        <v>4</v>
      </c>
      <c r="H48" s="812">
        <v>4</v>
      </c>
      <c r="I48" s="1064"/>
      <c r="J48" s="847"/>
      <c r="K48" s="831">
        <v>4</v>
      </c>
      <c r="L48" s="847" t="s">
        <v>16</v>
      </c>
      <c r="M48" s="831"/>
      <c r="N48" s="847"/>
      <c r="O48" s="965"/>
      <c r="P48" s="670" t="s">
        <v>89</v>
      </c>
      <c r="Q48" s="671">
        <v>1</v>
      </c>
      <c r="R48" s="673" t="s">
        <v>121</v>
      </c>
      <c r="S48" s="1504"/>
      <c r="T48" s="1683"/>
      <c r="U48" s="166"/>
      <c r="V48" s="167"/>
      <c r="W48" s="215"/>
      <c r="X48" s="1270" t="str">
        <f>IF(COUNTIF(U48:W48,"&gt;=50")&gt;1,"FEHLER",IF(MAX(U48:W48)&gt;100,"FEHLER",IF(U48="","OFFEN",IF(MAX(U48:W48)&gt;=50,"BE",IF(MAX(U48:W48)&lt;50,"NB","OFFEN")))))</f>
        <v>OFFEN</v>
      </c>
      <c r="Y48" s="1276">
        <f>IF(U48="",0,(MAX(U48:W48)*Q48/100))</f>
        <v>0</v>
      </c>
      <c r="Z48" s="1272" t="str">
        <f>IF(X48="OFFEN","OFFEN",IF(X48="FEHLER","FEHLER",IF(X48="NB",5,ROUND(1+3/50*(100-(Y48*100)),1))))</f>
        <v>OFFEN</v>
      </c>
      <c r="AA48" s="1273">
        <f>IF(X48="BE",H48,0)</f>
        <v>0</v>
      </c>
      <c r="AC48" s="439">
        <f t="shared" si="1"/>
        <v>0</v>
      </c>
      <c r="AE48" s="1235">
        <f>IF(AC48=0,0,AC48/$AC$79)</f>
        <v>0</v>
      </c>
      <c r="AF48" s="1235">
        <f t="shared" si="2"/>
        <v>0</v>
      </c>
      <c r="AH48" s="439">
        <v>3</v>
      </c>
      <c r="AI48" s="439" t="str">
        <f>IF(AH48&lt;=$AC$3,"JA","NEIN")</f>
        <v>NEIN</v>
      </c>
    </row>
    <row r="49" spans="1:35" ht="17.100000000000001" customHeight="1" thickBot="1">
      <c r="A49" s="219">
        <v>2500</v>
      </c>
      <c r="B49" s="1193" t="s">
        <v>51</v>
      </c>
      <c r="C49" s="1193"/>
      <c r="D49" s="1193"/>
      <c r="E49" s="1193"/>
      <c r="F49" s="1193"/>
      <c r="G49" s="1193"/>
      <c r="H49" s="1193"/>
      <c r="I49" s="1193"/>
      <c r="J49" s="1193"/>
      <c r="K49" s="1193"/>
      <c r="L49" s="1193"/>
      <c r="M49" s="1193"/>
      <c r="N49" s="1193"/>
      <c r="O49" s="1193"/>
      <c r="P49" s="1193"/>
      <c r="Q49" s="1193"/>
      <c r="R49" s="1193"/>
      <c r="S49" s="1193"/>
      <c r="T49" s="1193"/>
      <c r="U49" s="1384"/>
      <c r="V49" s="1384"/>
      <c r="W49" s="1384"/>
      <c r="X49" s="1292"/>
      <c r="Y49" s="1293"/>
      <c r="Z49" s="1292"/>
      <c r="AA49" s="1294"/>
    </row>
    <row r="50" spans="1:35" ht="15" customHeight="1">
      <c r="A50" s="737">
        <v>25011</v>
      </c>
      <c r="B50" s="781" t="s">
        <v>52</v>
      </c>
      <c r="C50" s="773">
        <v>2</v>
      </c>
      <c r="D50" s="774">
        <v>1</v>
      </c>
      <c r="E50" s="774" t="s">
        <v>16</v>
      </c>
      <c r="F50" s="774"/>
      <c r="G50" s="774">
        <f t="shared" ref="G50:G56" si="8">SUM(C50:F50)</f>
        <v>3</v>
      </c>
      <c r="H50" s="336">
        <v>3</v>
      </c>
      <c r="I50" s="1059"/>
      <c r="J50" s="842"/>
      <c r="K50" s="830">
        <v>3</v>
      </c>
      <c r="L50" s="842"/>
      <c r="M50" s="830"/>
      <c r="N50" s="842"/>
      <c r="O50" s="832"/>
      <c r="P50" s="595" t="s">
        <v>278</v>
      </c>
      <c r="Q50" s="596">
        <v>1</v>
      </c>
      <c r="R50" s="592" t="s">
        <v>121</v>
      </c>
      <c r="S50" s="1500"/>
      <c r="T50" s="1681"/>
      <c r="U50" s="380"/>
      <c r="V50" s="374"/>
      <c r="W50" s="216"/>
      <c r="X50" s="1250" t="str">
        <f>IF(COUNTIF(U50:W50,"&gt;=50")&gt;1,"FEHLER",IF(MAX(U50:W50)&gt;100,"FEHLER",IF(U50="","OFFEN",IF(MAX(U50:W50)&gt;=50,"BE",IF(MAX(U50:W50)&lt;50,"NB","OFFEN")))))</f>
        <v>OFFEN</v>
      </c>
      <c r="Y50" s="1274">
        <f>IF(U50="",0,(MAX(U50:W50)*Q50/100))</f>
        <v>0</v>
      </c>
      <c r="Z50" s="1252" t="str">
        <f>IF(X50="OFFEN","OFFEN",IF(X50="FEHLER","FEHLER",IF(X50="NB",5,ROUND(1+3/50*(100-(Y50*100)),1))))</f>
        <v>OFFEN</v>
      </c>
      <c r="AA50" s="1253">
        <f>IF(X50="BE",H50,0)</f>
        <v>0</v>
      </c>
      <c r="AC50" s="439">
        <f t="shared" si="1"/>
        <v>0</v>
      </c>
      <c r="AE50" s="1235">
        <f>IF(AC50=0,0,AC50/$AC$79)</f>
        <v>0</v>
      </c>
      <c r="AF50" s="1235">
        <f t="shared" si="2"/>
        <v>0</v>
      </c>
      <c r="AH50" s="439">
        <v>3</v>
      </c>
      <c r="AI50" s="439" t="str">
        <f>IF(AH50&lt;=$AC$3,"JA","NEIN")</f>
        <v>NEIN</v>
      </c>
    </row>
    <row r="51" spans="1:35" ht="15" customHeight="1">
      <c r="A51" s="783">
        <v>25021</v>
      </c>
      <c r="B51" s="1042" t="s">
        <v>53</v>
      </c>
      <c r="C51" s="1034">
        <v>3</v>
      </c>
      <c r="D51" s="786">
        <v>1</v>
      </c>
      <c r="E51" s="786" t="s">
        <v>16</v>
      </c>
      <c r="F51" s="786"/>
      <c r="G51" s="786">
        <f t="shared" si="8"/>
        <v>4</v>
      </c>
      <c r="H51" s="807">
        <v>4</v>
      </c>
      <c r="I51" s="1060"/>
      <c r="J51" s="855"/>
      <c r="K51" s="827"/>
      <c r="L51" s="855">
        <v>4</v>
      </c>
      <c r="M51" s="827"/>
      <c r="N51" s="855"/>
      <c r="O51" s="1043"/>
      <c r="P51" s="680" t="s">
        <v>89</v>
      </c>
      <c r="Q51" s="681">
        <v>1</v>
      </c>
      <c r="R51" s="585" t="s">
        <v>121</v>
      </c>
      <c r="S51" s="1502"/>
      <c r="T51" s="1682"/>
      <c r="U51" s="384"/>
      <c r="V51" s="382"/>
      <c r="W51" s="540"/>
      <c r="X51" s="1254" t="str">
        <f>IF(COUNTIF(U51:W51,"&gt;=50")&gt;1,"FEHLER",IF(MAX(U51:W51)&gt;100,"FEHLER",IF(U51="","OFFEN",IF(MAX(U51:W51)&gt;=50,"BE",IF(MAX(U51:W51)&lt;50,"NB","OFFEN")))))</f>
        <v>OFFEN</v>
      </c>
      <c r="Y51" s="1275">
        <f>IF(U51="",0,(MAX(U51:W51)*Q51/100))</f>
        <v>0</v>
      </c>
      <c r="Z51" s="1256" t="str">
        <f>IF(X51="OFFEN","OFFEN",IF(X51="FEHLER","FEHLER",IF(X51="NB",5,ROUND(1+3/50*(100-(Y51*100)),1))))</f>
        <v>OFFEN</v>
      </c>
      <c r="AA51" s="1257">
        <f>IF(X51="BE",H51,0)</f>
        <v>0</v>
      </c>
      <c r="AC51" s="439">
        <f t="shared" si="1"/>
        <v>0</v>
      </c>
      <c r="AE51" s="1235">
        <f>IF(AC51=0,0,AC51/$AC$79)</f>
        <v>0</v>
      </c>
      <c r="AF51" s="1235">
        <f t="shared" si="2"/>
        <v>0</v>
      </c>
      <c r="AH51" s="439">
        <v>4</v>
      </c>
      <c r="AI51" s="439" t="str">
        <f>IF(AH51&lt;=$AC$3,"JA","NEIN")</f>
        <v>NEIN</v>
      </c>
    </row>
    <row r="52" spans="1:35" ht="15" customHeight="1">
      <c r="A52" s="744">
        <v>25031</v>
      </c>
      <c r="B52" s="1794" t="s">
        <v>54</v>
      </c>
      <c r="C52" s="1759">
        <v>1</v>
      </c>
      <c r="D52" s="1761">
        <v>1</v>
      </c>
      <c r="E52" s="1761">
        <v>2</v>
      </c>
      <c r="F52" s="745"/>
      <c r="G52" s="1761">
        <v>4</v>
      </c>
      <c r="H52" s="1772">
        <v>5</v>
      </c>
      <c r="I52" s="1071"/>
      <c r="J52" s="844"/>
      <c r="K52" s="817"/>
      <c r="L52" s="1774">
        <v>5</v>
      </c>
      <c r="M52" s="817"/>
      <c r="N52" s="844"/>
      <c r="O52" s="835"/>
      <c r="P52" s="556" t="s">
        <v>278</v>
      </c>
      <c r="Q52" s="557">
        <v>0.6</v>
      </c>
      <c r="R52" s="1508" t="s">
        <v>121</v>
      </c>
      <c r="S52" s="1551"/>
      <c r="T52" s="1552"/>
      <c r="U52" s="386"/>
      <c r="V52" s="371"/>
      <c r="W52" s="393"/>
      <c r="X52" s="1587" t="str">
        <f>IF(OR(COUNTIF(U52:W52,"&gt;=50")&gt;1,COUNTIF(U53:W53,"&gt;=50")&gt;1),"FEHLER",IF(OR(MAX(U52:W52)&gt;100,MAX(U53:W53)&gt;100),"FEHLER",IF(OR(U52="",U53=""),"OFFEN",IF(AND(MAX(U52:W52)&gt;=50,MAX(U53:W53)&gt;=50),"BE",IF(OR(MAX(U52:W52)&lt;50,MAX(U53:W53)&lt;50),"NB","OFFEN")))))</f>
        <v>OFFEN</v>
      </c>
      <c r="Y52" s="1614">
        <f>ROUNDUP(AG52,2)</f>
        <v>0</v>
      </c>
      <c r="Z52" s="1631" t="str">
        <f>IF(X52="OFFEN","OFFEN",IF(X52="FEHLER","FEHLER",IF(X52="NB",5,ROUND(1+3/50*(100-(Y52*100)),1))))</f>
        <v>OFFEN</v>
      </c>
      <c r="AA52" s="1484">
        <f>IF(X52="BE",H52,0)</f>
        <v>0</v>
      </c>
      <c r="AC52" s="439">
        <f t="shared" si="1"/>
        <v>0</v>
      </c>
      <c r="AE52" s="1235">
        <f>IF(AC52=0,0,AC52/$AC$79)</f>
        <v>0</v>
      </c>
      <c r="AF52" s="1235">
        <f>IF(AC52=0,0,(Y52*100)*AE52)</f>
        <v>0</v>
      </c>
      <c r="AG52" s="439">
        <f>IF(U52="",0,(MAX(U52:W52)*Q52/100))+IF(U53="",0,(MAX(U53:W53)*Q53/100))</f>
        <v>0</v>
      </c>
      <c r="AH52" s="439">
        <v>4</v>
      </c>
      <c r="AI52" s="439" t="str">
        <f>IF(AH52&lt;=$AC$3,"JA","NEIN")</f>
        <v>NEIN</v>
      </c>
    </row>
    <row r="53" spans="1:35" ht="15" customHeight="1">
      <c r="A53" s="746">
        <v>25032</v>
      </c>
      <c r="B53" s="1794"/>
      <c r="C53" s="1760"/>
      <c r="D53" s="1762"/>
      <c r="E53" s="1762"/>
      <c r="F53" s="740"/>
      <c r="G53" s="1762"/>
      <c r="H53" s="1773"/>
      <c r="I53" s="1072"/>
      <c r="J53" s="845"/>
      <c r="K53" s="815"/>
      <c r="L53" s="1775"/>
      <c r="M53" s="815"/>
      <c r="N53" s="845"/>
      <c r="O53" s="836"/>
      <c r="P53" s="548" t="s">
        <v>90</v>
      </c>
      <c r="Q53" s="549">
        <v>0.4</v>
      </c>
      <c r="R53" s="1486"/>
      <c r="S53" s="1549"/>
      <c r="T53" s="1550"/>
      <c r="U53" s="1240"/>
      <c r="V53" s="1241"/>
      <c r="W53" s="1242"/>
      <c r="X53" s="1587"/>
      <c r="Y53" s="1614"/>
      <c r="Z53" s="1631"/>
      <c r="AA53" s="1484"/>
      <c r="AI53" s="439" t="str">
        <f>AI52</f>
        <v>NEIN</v>
      </c>
    </row>
    <row r="54" spans="1:35" ht="15" customHeight="1">
      <c r="A54" s="791">
        <v>25041</v>
      </c>
      <c r="B54" s="1778" t="s">
        <v>55</v>
      </c>
      <c r="C54" s="1796">
        <v>2</v>
      </c>
      <c r="D54" s="1747">
        <v>2</v>
      </c>
      <c r="E54" s="1747">
        <v>1</v>
      </c>
      <c r="F54" s="790"/>
      <c r="G54" s="1747">
        <v>5</v>
      </c>
      <c r="H54" s="1801">
        <v>6</v>
      </c>
      <c r="I54" s="1062"/>
      <c r="J54" s="848"/>
      <c r="K54" s="818"/>
      <c r="L54" s="848"/>
      <c r="M54" s="818"/>
      <c r="N54" s="1799">
        <v>6</v>
      </c>
      <c r="O54" s="833"/>
      <c r="P54" s="597" t="s">
        <v>89</v>
      </c>
      <c r="Q54" s="598">
        <v>0.7</v>
      </c>
      <c r="R54" s="1506" t="s">
        <v>121</v>
      </c>
      <c r="S54" s="1553"/>
      <c r="T54" s="1554"/>
      <c r="U54" s="403"/>
      <c r="V54" s="399"/>
      <c r="W54" s="590"/>
      <c r="X54" s="1634" t="str">
        <f>IF(OR(COUNTIF(U54:W54,"&gt;=50")&gt;1,COUNTIF(U55:W55,"&gt;=50")&gt;1),"FEHLER",IF(OR(MAX(U54:W54)&gt;100,MAX(U55:W55)&gt;100),"FEHLER",IF(OR(U54="",U55=""),"OFFEN",IF(AND(MAX(U54:W54)&gt;=50,MAX(U55:W55)&gt;=50),"BE",IF(OR(MAX(U54:W54)&lt;50,MAX(U55:W55)&lt;50),"NB","OFFEN")))))</f>
        <v>OFFEN</v>
      </c>
      <c r="Y54" s="1621">
        <f>ROUNDUP(AG54,2)</f>
        <v>0</v>
      </c>
      <c r="Z54" s="1633" t="str">
        <f>IF(X54="OFFEN","OFFEN",IF(X54="FEHLER","FEHLER",IF(X54="NB",5,ROUND(1+3/50*(100-(Y54*100)),1))))</f>
        <v>OFFEN</v>
      </c>
      <c r="AA54" s="1496">
        <f>IF(X54="BE",H54,0)</f>
        <v>0</v>
      </c>
      <c r="AC54" s="439">
        <f t="shared" si="1"/>
        <v>0</v>
      </c>
      <c r="AE54" s="1235">
        <f>IF(AC54=0,0,AC54/$AC$79)</f>
        <v>0</v>
      </c>
      <c r="AF54" s="1235">
        <f>IF(AC54=0,0,(Y54*100)*AE54)</f>
        <v>0</v>
      </c>
      <c r="AG54" s="439">
        <f>IF(U54="",0,(MAX(U54:W54)*Q54/100))+IF(U55="",0,(MAX(U55:W55)*Q55/100))</f>
        <v>0</v>
      </c>
      <c r="AH54" s="439">
        <v>6</v>
      </c>
      <c r="AI54" s="439" t="str">
        <f>IF(AH54&lt;=$AC$3,"JA","NEIN")</f>
        <v>NEIN</v>
      </c>
    </row>
    <row r="55" spans="1:35" ht="15" customHeight="1">
      <c r="A55" s="792">
        <v>25042</v>
      </c>
      <c r="B55" s="1778"/>
      <c r="C55" s="1797"/>
      <c r="D55" s="1748"/>
      <c r="E55" s="1748"/>
      <c r="F55" s="793"/>
      <c r="G55" s="1748"/>
      <c r="H55" s="1802"/>
      <c r="I55" s="1063"/>
      <c r="J55" s="849"/>
      <c r="K55" s="820"/>
      <c r="L55" s="849"/>
      <c r="M55" s="820"/>
      <c r="N55" s="1800"/>
      <c r="O55" s="834"/>
      <c r="P55" s="599" t="s">
        <v>90</v>
      </c>
      <c r="Q55" s="600">
        <v>0.3</v>
      </c>
      <c r="R55" s="1507"/>
      <c r="S55" s="1555"/>
      <c r="T55" s="1556"/>
      <c r="U55" s="1243"/>
      <c r="V55" s="1244"/>
      <c r="W55" s="1245"/>
      <c r="X55" s="1634"/>
      <c r="Y55" s="1621"/>
      <c r="Z55" s="1633"/>
      <c r="AA55" s="1496"/>
      <c r="AI55" s="439" t="str">
        <f>AI54</f>
        <v>NEIN</v>
      </c>
    </row>
    <row r="56" spans="1:35" ht="15" customHeight="1">
      <c r="A56" s="744">
        <v>25051</v>
      </c>
      <c r="B56" s="1794" t="s">
        <v>56</v>
      </c>
      <c r="C56" s="1759">
        <v>2</v>
      </c>
      <c r="D56" s="1761">
        <v>1</v>
      </c>
      <c r="E56" s="1761">
        <v>2</v>
      </c>
      <c r="F56" s="745"/>
      <c r="G56" s="1761">
        <f t="shared" si="8"/>
        <v>5</v>
      </c>
      <c r="H56" s="1772">
        <v>6</v>
      </c>
      <c r="I56" s="1071"/>
      <c r="J56" s="844"/>
      <c r="K56" s="1806">
        <v>6</v>
      </c>
      <c r="L56" s="844"/>
      <c r="M56" s="817"/>
      <c r="N56" s="844"/>
      <c r="O56" s="835"/>
      <c r="P56" s="556" t="s">
        <v>89</v>
      </c>
      <c r="Q56" s="557">
        <v>0.6</v>
      </c>
      <c r="R56" s="1508" t="s">
        <v>121</v>
      </c>
      <c r="S56" s="1551"/>
      <c r="T56" s="1552"/>
      <c r="U56" s="386"/>
      <c r="V56" s="371"/>
      <c r="W56" s="393"/>
      <c r="X56" s="1587" t="str">
        <f>IF(OR(COUNTIF(U56:W56,"&gt;=50")&gt;1,COUNTIF(U57:W57,"&gt;=50")&gt;1),"FEHLER",IF(OR(MAX(U56:W56)&gt;100,MAX(U57:W57)&gt;100),"FEHLER",IF(OR(U56="",U57=""),"OFFEN",IF(AND(MAX(U56:W56)&gt;=50,MAX(U57:W57)&gt;=50),"BE",IF(OR(MAX(U56:W56)&lt;50,MAX(U57:W57)&lt;50),"NB","OFFEN")))))</f>
        <v>OFFEN</v>
      </c>
      <c r="Y56" s="1614">
        <f>ROUNDUP(AG56,2)</f>
        <v>0</v>
      </c>
      <c r="Z56" s="1631" t="str">
        <f>IF(X56="OFFEN","OFFEN",IF(X56="FEHLER","FEHLER",IF(X56="NB",5,ROUND(1+3/50*(100-(Y56*100)),1))))</f>
        <v>OFFEN</v>
      </c>
      <c r="AA56" s="1484">
        <f>IF(X56="BE",H56,0)</f>
        <v>0</v>
      </c>
      <c r="AC56" s="439">
        <f t="shared" si="1"/>
        <v>0</v>
      </c>
      <c r="AE56" s="1235">
        <f>IF(AC56=0,0,AC56/$AC$79)</f>
        <v>0</v>
      </c>
      <c r="AF56" s="1235">
        <f>IF(AC56=0,0,(Y56*100)*AE56)</f>
        <v>0</v>
      </c>
      <c r="AG56" s="439">
        <f>IF(U56="",0,(MAX(U56:W56)*Q56/100))+IF(U57="",0,(MAX(U57:W57)*Q57/100))</f>
        <v>0</v>
      </c>
      <c r="AH56" s="439">
        <v>3</v>
      </c>
      <c r="AI56" s="439" t="str">
        <f>IF(AH56&lt;=$AC$3,"JA","NEIN")</f>
        <v>NEIN</v>
      </c>
    </row>
    <row r="57" spans="1:35" ht="15" customHeight="1">
      <c r="A57" s="746">
        <v>25052</v>
      </c>
      <c r="B57" s="1794"/>
      <c r="C57" s="1760"/>
      <c r="D57" s="1762"/>
      <c r="E57" s="1762"/>
      <c r="F57" s="740"/>
      <c r="G57" s="1762"/>
      <c r="H57" s="1773"/>
      <c r="I57" s="1072"/>
      <c r="J57" s="845"/>
      <c r="K57" s="1807"/>
      <c r="L57" s="845"/>
      <c r="M57" s="815"/>
      <c r="N57" s="845"/>
      <c r="O57" s="836"/>
      <c r="P57" s="548" t="s">
        <v>90</v>
      </c>
      <c r="Q57" s="549">
        <v>0.4</v>
      </c>
      <c r="R57" s="1486"/>
      <c r="S57" s="1549"/>
      <c r="T57" s="1550"/>
      <c r="U57" s="1240"/>
      <c r="V57" s="1241"/>
      <c r="W57" s="1242"/>
      <c r="X57" s="1587"/>
      <c r="Y57" s="1614"/>
      <c r="Z57" s="1631"/>
      <c r="AA57" s="1484"/>
      <c r="AI57" s="439" t="str">
        <f>AI56</f>
        <v>NEIN</v>
      </c>
    </row>
    <row r="58" spans="1:35" ht="15" customHeight="1">
      <c r="A58" s="791">
        <v>25061</v>
      </c>
      <c r="B58" s="1778" t="s">
        <v>57</v>
      </c>
      <c r="C58" s="1796">
        <v>2</v>
      </c>
      <c r="D58" s="1747">
        <v>2</v>
      </c>
      <c r="E58" s="1747">
        <v>2</v>
      </c>
      <c r="F58" s="790"/>
      <c r="G58" s="1747">
        <v>6</v>
      </c>
      <c r="H58" s="1801">
        <v>7</v>
      </c>
      <c r="I58" s="1062"/>
      <c r="J58" s="848"/>
      <c r="K58" s="818"/>
      <c r="L58" s="848" t="s">
        <v>16</v>
      </c>
      <c r="M58" s="818"/>
      <c r="N58" s="1799">
        <v>7</v>
      </c>
      <c r="O58" s="833"/>
      <c r="P58" s="597" t="s">
        <v>89</v>
      </c>
      <c r="Q58" s="598">
        <v>0.6</v>
      </c>
      <c r="R58" s="1506" t="s">
        <v>121</v>
      </c>
      <c r="S58" s="1553"/>
      <c r="T58" s="1554"/>
      <c r="U58" s="403"/>
      <c r="V58" s="399"/>
      <c r="W58" s="590"/>
      <c r="X58" s="1634" t="str">
        <f>IF(OR(COUNTIF(U58:W58,"&gt;=50")&gt;1,COUNTIF(U59:W59,"&gt;=50")&gt;1),"FEHLER",IF(OR(MAX(U58:W58)&gt;100,MAX(U59:W59)&gt;100),"FEHLER",IF(OR(U58="",U59=""),"OFFEN",IF(AND(MAX(U58:W58)&gt;=50,MAX(U59:W59)&gt;=50),"BE",IF(OR(MAX(U58:W58)&lt;50,MAX(U59:W59)&lt;50),"NB","OFFEN")))))</f>
        <v>OFFEN</v>
      </c>
      <c r="Y58" s="1621">
        <f>ROUNDUP(AG58,2)</f>
        <v>0</v>
      </c>
      <c r="Z58" s="1633" t="str">
        <f>IF(X58="OFFEN","OFFEN",IF(X58="FEHLER","FEHLER",IF(X58="NB",5,ROUND(1+3/50*(100-(Y58*100)),1))))</f>
        <v>OFFEN</v>
      </c>
      <c r="AA58" s="1496">
        <f>IF(X58="BE",H58,0)</f>
        <v>0</v>
      </c>
      <c r="AC58" s="439">
        <f t="shared" si="1"/>
        <v>0</v>
      </c>
      <c r="AE58" s="1235">
        <f>IF(AC58=0,0,AC58/$AC$79)</f>
        <v>0</v>
      </c>
      <c r="AF58" s="1235">
        <f>IF(AC58=0,0,(Y58*100)*AE58)</f>
        <v>0</v>
      </c>
      <c r="AG58" s="439">
        <f>IF(U58="",0,(MAX(U58:W58)*Q58/100))+IF(U59="",0,(MAX(U59:W59)*Q59/100))</f>
        <v>0</v>
      </c>
      <c r="AH58" s="439">
        <v>6</v>
      </c>
      <c r="AI58" s="439" t="str">
        <f>IF(AH58&lt;=$AC$3,"JA","NEIN")</f>
        <v>NEIN</v>
      </c>
    </row>
    <row r="59" spans="1:35" ht="15" customHeight="1">
      <c r="A59" s="792">
        <v>25062</v>
      </c>
      <c r="B59" s="1778"/>
      <c r="C59" s="1797"/>
      <c r="D59" s="1748"/>
      <c r="E59" s="1748"/>
      <c r="F59" s="793"/>
      <c r="G59" s="1748"/>
      <c r="H59" s="1802"/>
      <c r="I59" s="1063"/>
      <c r="J59" s="849"/>
      <c r="K59" s="820"/>
      <c r="L59" s="849"/>
      <c r="M59" s="820"/>
      <c r="N59" s="1800"/>
      <c r="O59" s="834"/>
      <c r="P59" s="599" t="s">
        <v>90</v>
      </c>
      <c r="Q59" s="600">
        <v>0.4</v>
      </c>
      <c r="R59" s="1507"/>
      <c r="S59" s="1555"/>
      <c r="T59" s="1556"/>
      <c r="U59" s="1243"/>
      <c r="V59" s="1244"/>
      <c r="W59" s="1245"/>
      <c r="X59" s="1634"/>
      <c r="Y59" s="1621"/>
      <c r="Z59" s="1633"/>
      <c r="AA59" s="1496"/>
      <c r="AI59" s="439" t="str">
        <f>AI58</f>
        <v>NEIN</v>
      </c>
    </row>
    <row r="60" spans="1:35" ht="15" customHeight="1">
      <c r="A60" s="744">
        <v>25071</v>
      </c>
      <c r="B60" s="1794" t="s">
        <v>58</v>
      </c>
      <c r="C60" s="1759">
        <v>2</v>
      </c>
      <c r="D60" s="1761">
        <v>2</v>
      </c>
      <c r="E60" s="1761">
        <v>1</v>
      </c>
      <c r="F60" s="745"/>
      <c r="G60" s="1761">
        <v>5</v>
      </c>
      <c r="H60" s="1772">
        <v>6</v>
      </c>
      <c r="I60" s="1071"/>
      <c r="J60" s="844"/>
      <c r="K60" s="817" t="s">
        <v>16</v>
      </c>
      <c r="L60" s="1774">
        <v>6</v>
      </c>
      <c r="M60" s="817"/>
      <c r="N60" s="844" t="s">
        <v>16</v>
      </c>
      <c r="O60" s="835"/>
      <c r="P60" s="556" t="s">
        <v>89</v>
      </c>
      <c r="Q60" s="557">
        <v>0.67</v>
      </c>
      <c r="R60" s="1508" t="s">
        <v>121</v>
      </c>
      <c r="S60" s="1551"/>
      <c r="T60" s="1552"/>
      <c r="U60" s="386"/>
      <c r="V60" s="371"/>
      <c r="W60" s="393"/>
      <c r="X60" s="1587" t="str">
        <f>IF(OR(COUNTIF(U60:W60,"&gt;=50")&gt;1,COUNTIF(U61:W61,"&gt;=50")&gt;1),"FEHLER",IF(OR(MAX(U60:W60)&gt;100,MAX(U61:W61)&gt;100),"FEHLER",IF(OR(U60="",U61=""),"OFFEN",IF(AND(MAX(U60:W60)&gt;=50,MAX(U61:W61)&gt;=50),"BE",IF(OR(MAX(U60:W60)&lt;50,MAX(U61:W61)&lt;50),"NB","OFFEN")))))</f>
        <v>OFFEN</v>
      </c>
      <c r="Y60" s="1614">
        <f>ROUNDUP(AG60,2)</f>
        <v>0</v>
      </c>
      <c r="Z60" s="1631" t="str">
        <f>IF(X60="OFFEN","OFFEN",IF(X60="FEHLER","FEHLER",IF(X60="NB",5,ROUND(1+3/50*(100-(Y60*100)),1))))</f>
        <v>OFFEN</v>
      </c>
      <c r="AA60" s="1484">
        <f>IF(X60="BE",H60,0)</f>
        <v>0</v>
      </c>
      <c r="AC60" s="439">
        <f t="shared" si="1"/>
        <v>0</v>
      </c>
      <c r="AE60" s="1235">
        <f>IF(AC60=0,0,AC60/$AC$79)</f>
        <v>0</v>
      </c>
      <c r="AF60" s="1235">
        <f>IF(AC60=0,0,(Y60*100)*AE60)</f>
        <v>0</v>
      </c>
      <c r="AG60" s="439">
        <f>IF(U60="",0,(MAX(U60:W60)*Q60/100))+IF(U61="",0,(MAX(U61:W61)*Q61/100))</f>
        <v>0</v>
      </c>
      <c r="AH60" s="439">
        <v>4</v>
      </c>
      <c r="AI60" s="439" t="str">
        <f>IF(AH60&lt;=$AC$3,"JA","NEIN")</f>
        <v>NEIN</v>
      </c>
    </row>
    <row r="61" spans="1:35" ht="15" customHeight="1">
      <c r="A61" s="746">
        <v>25072</v>
      </c>
      <c r="B61" s="1794"/>
      <c r="C61" s="1760"/>
      <c r="D61" s="1762"/>
      <c r="E61" s="1762"/>
      <c r="F61" s="740"/>
      <c r="G61" s="1762"/>
      <c r="H61" s="1773"/>
      <c r="I61" s="1072"/>
      <c r="J61" s="845"/>
      <c r="K61" s="815"/>
      <c r="L61" s="1775"/>
      <c r="M61" s="815"/>
      <c r="N61" s="845"/>
      <c r="O61" s="836"/>
      <c r="P61" s="548" t="s">
        <v>90</v>
      </c>
      <c r="Q61" s="549">
        <v>0.33</v>
      </c>
      <c r="R61" s="1486"/>
      <c r="S61" s="1549"/>
      <c r="T61" s="1550"/>
      <c r="U61" s="1240"/>
      <c r="V61" s="1241"/>
      <c r="W61" s="1242"/>
      <c r="X61" s="1587"/>
      <c r="Y61" s="1614"/>
      <c r="Z61" s="1631"/>
      <c r="AA61" s="1484"/>
      <c r="AI61" s="439" t="str">
        <f>AI60</f>
        <v>NEIN</v>
      </c>
    </row>
    <row r="62" spans="1:35" ht="15" customHeight="1">
      <c r="A62" s="783">
        <v>25091</v>
      </c>
      <c r="B62" s="1044" t="s">
        <v>59</v>
      </c>
      <c r="C62" s="1034">
        <v>2</v>
      </c>
      <c r="D62" s="786">
        <v>1</v>
      </c>
      <c r="E62" s="786" t="s">
        <v>16</v>
      </c>
      <c r="F62" s="786"/>
      <c r="G62" s="786">
        <f>SUM(C62:F62)</f>
        <v>3</v>
      </c>
      <c r="H62" s="807">
        <v>3</v>
      </c>
      <c r="I62" s="1060"/>
      <c r="J62" s="855"/>
      <c r="K62" s="827"/>
      <c r="L62" s="855"/>
      <c r="M62" s="827"/>
      <c r="N62" s="855">
        <v>3</v>
      </c>
      <c r="O62" s="1043"/>
      <c r="P62" s="680" t="s">
        <v>278</v>
      </c>
      <c r="Q62" s="681">
        <v>1</v>
      </c>
      <c r="R62" s="585" t="s">
        <v>121</v>
      </c>
      <c r="S62" s="1502"/>
      <c r="T62" s="1682"/>
      <c r="U62" s="384"/>
      <c r="V62" s="382"/>
      <c r="W62" s="540"/>
      <c r="X62" s="1254" t="str">
        <f>IF(MAX(U62:W62)&gt;100,"FEHLER",IF(U62="","OFFEN",IF(MAX(U62:W62)&gt;=50,"BE",IF(MAX(U62:W62)&lt;50,"NB","OFFEN"))))</f>
        <v>OFFEN</v>
      </c>
      <c r="Y62" s="1275">
        <f>IF(U62="",0,(MAX(U62:W62)*Q62/100))</f>
        <v>0</v>
      </c>
      <c r="Z62" s="1256" t="str">
        <f>IF(X62="OFFEN","OFFEN",IF(X62="FEHLER","FEHLER",IF(X62="NB",5,ROUND(1+3/50*(100-(Y62*100)),1))))</f>
        <v>OFFEN</v>
      </c>
      <c r="AA62" s="1257">
        <f>IF(X62="BE",H62,0)</f>
        <v>0</v>
      </c>
      <c r="AC62" s="439">
        <f t="shared" si="1"/>
        <v>0</v>
      </c>
      <c r="AE62" s="1235">
        <f>IF(AC62=0,0,AC62/$AC$79)</f>
        <v>0</v>
      </c>
      <c r="AF62" s="1235">
        <f>IF(AC62=0,0,AE62*MAX(U62:W62))</f>
        <v>0</v>
      </c>
      <c r="AH62" s="439">
        <v>6</v>
      </c>
      <c r="AI62" s="439" t="str">
        <f>IF(AH62&lt;=$AC$3,"JA","NEIN")</f>
        <v>NEIN</v>
      </c>
    </row>
    <row r="63" spans="1:35" ht="15" customHeight="1">
      <c r="A63" s="744">
        <v>25101</v>
      </c>
      <c r="B63" s="1794" t="s">
        <v>60</v>
      </c>
      <c r="C63" s="1759">
        <v>2</v>
      </c>
      <c r="D63" s="1761">
        <v>1</v>
      </c>
      <c r="E63" s="1761">
        <v>1</v>
      </c>
      <c r="F63" s="745"/>
      <c r="G63" s="1761">
        <v>4</v>
      </c>
      <c r="H63" s="1772">
        <v>5</v>
      </c>
      <c r="I63" s="1071"/>
      <c r="J63" s="844"/>
      <c r="K63" s="817"/>
      <c r="L63" s="844"/>
      <c r="M63" s="817"/>
      <c r="N63" s="1774">
        <v>5</v>
      </c>
      <c r="O63" s="835"/>
      <c r="P63" s="556" t="s">
        <v>89</v>
      </c>
      <c r="Q63" s="557">
        <v>0.65</v>
      </c>
      <c r="R63" s="1508" t="s">
        <v>121</v>
      </c>
      <c r="S63" s="1551"/>
      <c r="T63" s="1552"/>
      <c r="U63" s="386"/>
      <c r="V63" s="371"/>
      <c r="W63" s="393"/>
      <c r="X63" s="1587" t="str">
        <f>IF(OR(COUNTIF(U63:W63,"&gt;=50")&gt;1,COUNTIF(U64:W64,"&gt;=50")&gt;1),"FEHLER",IF(OR(MAX(U63:W63)&gt;100,MAX(U64:W64)&gt;100),"FEHLER",IF(OR(U63="",U64=""),"OFFEN",IF(AND(MAX(U63:W63)&gt;=50,MAX(U64:W64)&gt;=50),"BE",IF(OR(MAX(U63:W63)&lt;50,MAX(U64:W64)&lt;50),"NB","OFFEN")))))</f>
        <v>OFFEN</v>
      </c>
      <c r="Y63" s="1614">
        <f>ROUNDUP(AG63,2)</f>
        <v>0</v>
      </c>
      <c r="Z63" s="1631" t="str">
        <f>IF(X63="OFFEN","OFFEN",IF(X63="FEHLER","FEHLER",IF(X63="NB",5,ROUND(1+3/50*(100-(Y63*100)),1))))</f>
        <v>OFFEN</v>
      </c>
      <c r="AA63" s="1484">
        <f>IF(X63="BE",H63,0)</f>
        <v>0</v>
      </c>
      <c r="AC63" s="439">
        <f t="shared" si="1"/>
        <v>0</v>
      </c>
      <c r="AE63" s="1235">
        <f>IF(AC63=0,0,AC63/$AC$79)</f>
        <v>0</v>
      </c>
      <c r="AF63" s="1235">
        <f>IF(AC63=0,0,(Y63*100)*AE63)</f>
        <v>0</v>
      </c>
      <c r="AG63" s="439">
        <f>IF(U63="",0,(MAX(U63:W63)*Q63/100))+IF(U64="",0,(MAX(U64:W64)*Q64/100))</f>
        <v>0</v>
      </c>
      <c r="AH63" s="439">
        <v>6</v>
      </c>
      <c r="AI63" s="439" t="str">
        <f>IF(AH63&lt;=$AC$3,"JA","NEIN")</f>
        <v>NEIN</v>
      </c>
    </row>
    <row r="64" spans="1:35" ht="15" customHeight="1" thickBot="1">
      <c r="A64" s="758">
        <v>25102</v>
      </c>
      <c r="B64" s="1795"/>
      <c r="C64" s="1803"/>
      <c r="D64" s="1798"/>
      <c r="E64" s="1798"/>
      <c r="F64" s="761"/>
      <c r="G64" s="1798"/>
      <c r="H64" s="1804"/>
      <c r="I64" s="1073"/>
      <c r="J64" s="860"/>
      <c r="K64" s="337"/>
      <c r="L64" s="860"/>
      <c r="M64" s="337"/>
      <c r="N64" s="1805"/>
      <c r="O64" s="966"/>
      <c r="P64" s="558" t="s">
        <v>90</v>
      </c>
      <c r="Q64" s="559">
        <v>0.35</v>
      </c>
      <c r="R64" s="1487"/>
      <c r="S64" s="1549"/>
      <c r="T64" s="1550"/>
      <c r="U64" s="1246"/>
      <c r="V64" s="1247"/>
      <c r="W64" s="1248"/>
      <c r="X64" s="1533"/>
      <c r="Y64" s="1535"/>
      <c r="Z64" s="1642"/>
      <c r="AA64" s="1497"/>
      <c r="AI64" s="439" t="str">
        <f>AI63</f>
        <v>NEIN</v>
      </c>
    </row>
    <row r="65" spans="1:86" ht="17.100000000000001" customHeight="1" thickBot="1">
      <c r="A65" s="219">
        <v>3000</v>
      </c>
      <c r="B65" s="1163" t="s">
        <v>72</v>
      </c>
      <c r="C65" s="1163"/>
      <c r="D65" s="1163"/>
      <c r="E65" s="1163"/>
      <c r="F65" s="1163"/>
      <c r="G65" s="1163"/>
      <c r="H65" s="1163"/>
      <c r="I65" s="1163"/>
      <c r="J65" s="1163"/>
      <c r="K65" s="1163"/>
      <c r="L65" s="1163"/>
      <c r="M65" s="1163"/>
      <c r="N65" s="1163"/>
      <c r="O65" s="1163"/>
      <c r="P65" s="1163"/>
      <c r="Q65" s="1163"/>
      <c r="R65" s="1163"/>
      <c r="S65" s="1163"/>
      <c r="T65" s="1163"/>
      <c r="U65" s="1383"/>
      <c r="V65" s="1383"/>
      <c r="W65" s="1383"/>
      <c r="X65" s="1289"/>
      <c r="Y65" s="1290"/>
      <c r="Z65" s="1289"/>
      <c r="AA65" s="1291"/>
    </row>
    <row r="66" spans="1:86" ht="15" customHeight="1">
      <c r="A66" s="737">
        <v>30011</v>
      </c>
      <c r="B66" s="738" t="s">
        <v>73</v>
      </c>
      <c r="C66" s="739">
        <v>2</v>
      </c>
      <c r="D66" s="740">
        <v>2</v>
      </c>
      <c r="E66" s="740"/>
      <c r="F66" s="740"/>
      <c r="G66" s="740">
        <f>SUM(C66:F66)</f>
        <v>4</v>
      </c>
      <c r="H66" s="496">
        <v>4</v>
      </c>
      <c r="I66" s="1059"/>
      <c r="J66" s="842"/>
      <c r="K66" s="830"/>
      <c r="L66" s="842">
        <v>4</v>
      </c>
      <c r="M66" s="830"/>
      <c r="N66" s="842"/>
      <c r="O66" s="962"/>
      <c r="P66" s="595" t="s">
        <v>89</v>
      </c>
      <c r="Q66" s="596">
        <v>1</v>
      </c>
      <c r="R66" s="592" t="s">
        <v>121</v>
      </c>
      <c r="S66" s="1500"/>
      <c r="T66" s="1681"/>
      <c r="U66" s="380"/>
      <c r="V66" s="374"/>
      <c r="W66" s="216"/>
      <c r="X66" s="1250" t="str">
        <f>IF(COUNTIF(U66:W66,"&gt;=50")&gt;1,"FEHLER",IF(MAX(U66:W66)&gt;100,"FEHLER",IF(U66="","OFFEN",IF(MAX(U66:W66)&gt;=50,"BE",IF(MAX(U66:W66)&lt;50,"NB","OFFEN")))))</f>
        <v>OFFEN</v>
      </c>
      <c r="Y66" s="1274">
        <f>IF(U66="",0,(MAX(U66:W66)*Q66/100))</f>
        <v>0</v>
      </c>
      <c r="Z66" s="1252" t="str">
        <f>IF(X66="OFFEN","OFFEN",IF(X66="FEHLER","FEHLER",IF(X66="NB",5,ROUND(1+3/50*(100-(Y66*100)),1))))</f>
        <v>OFFEN</v>
      </c>
      <c r="AA66" s="1253">
        <f>IF(X66="BE",H66,0)</f>
        <v>0</v>
      </c>
      <c r="AC66" s="439">
        <f t="shared" si="1"/>
        <v>0</v>
      </c>
      <c r="AE66" s="1235">
        <f>IF(AC66=0,0,AC66/$AC$79)</f>
        <v>0</v>
      </c>
      <c r="AF66" s="1235">
        <f t="shared" si="2"/>
        <v>0</v>
      </c>
      <c r="AH66" s="439">
        <v>4</v>
      </c>
      <c r="AI66" s="439" t="str">
        <f>IF(AH66&lt;=$AC$3,"JA","NEIN")</f>
        <v>NEIN</v>
      </c>
    </row>
    <row r="67" spans="1:86" ht="15" customHeight="1" thickBot="1">
      <c r="A67" s="787">
        <v>30311</v>
      </c>
      <c r="B67" s="1045" t="s">
        <v>75</v>
      </c>
      <c r="C67" s="789">
        <v>1</v>
      </c>
      <c r="D67" s="790"/>
      <c r="E67" s="790">
        <v>1</v>
      </c>
      <c r="F67" s="790">
        <v>1</v>
      </c>
      <c r="G67" s="790">
        <f>SUM(C67:F67)</f>
        <v>3</v>
      </c>
      <c r="H67" s="808">
        <v>6</v>
      </c>
      <c r="I67" s="1061"/>
      <c r="J67" s="846"/>
      <c r="K67" s="839"/>
      <c r="L67" s="846"/>
      <c r="M67" s="839"/>
      <c r="N67" s="846">
        <v>6</v>
      </c>
      <c r="O67" s="1039"/>
      <c r="P67" s="687" t="s">
        <v>279</v>
      </c>
      <c r="Q67" s="688">
        <v>1</v>
      </c>
      <c r="R67" s="586" t="s">
        <v>121</v>
      </c>
      <c r="S67" s="1498"/>
      <c r="T67" s="1680"/>
      <c r="U67" s="403"/>
      <c r="V67" s="399"/>
      <c r="W67" s="590"/>
      <c r="X67" s="1263" t="str">
        <f>IF(COUNTIF(U67:W67,"&gt;=50")&gt;1,"FEHLER",IF(MAX(U67:W67)&gt;100,"FEHLER",IF(U67="","OFFEN",IF(MAX(U67:W67)&gt;=50,"BE",IF(MAX(U67:W67)&lt;50,"NB","OFFEN")))))</f>
        <v>OFFEN</v>
      </c>
      <c r="Y67" s="1281">
        <f>IF(U67="",0,(MAX(U67:W67)*Q67/100))</f>
        <v>0</v>
      </c>
      <c r="Z67" s="1265" t="str">
        <f>IF(X67="OFFEN","OFFEN",IF(X67="FEHLER","FEHLER",IF(X67="NB",5,ROUND(1+3/50*(100-(Y67*100)),1))))</f>
        <v>OFFEN</v>
      </c>
      <c r="AA67" s="1266">
        <f>IF(X67="BE",H67,0)</f>
        <v>0</v>
      </c>
      <c r="AC67" s="439">
        <f t="shared" si="1"/>
        <v>0</v>
      </c>
      <c r="AE67" s="1235">
        <f>IF(AC67=0,0,AC67/$AC$79)</f>
        <v>0</v>
      </c>
      <c r="AF67" s="1235">
        <f t="shared" si="2"/>
        <v>0</v>
      </c>
      <c r="AH67" s="439">
        <v>6</v>
      </c>
      <c r="AI67" s="439" t="str">
        <f>IF(AH67&lt;=$AC$3,"JA","NEIN")</f>
        <v>NEIN</v>
      </c>
    </row>
    <row r="68" spans="1:86" ht="17.100000000000001" customHeight="1" thickBot="1">
      <c r="A68" s="219">
        <v>3500</v>
      </c>
      <c r="B68" s="1163" t="s">
        <v>79</v>
      </c>
      <c r="C68" s="1163"/>
      <c r="D68" s="1163"/>
      <c r="E68" s="1163"/>
      <c r="F68" s="1163"/>
      <c r="G68" s="1163"/>
      <c r="H68" s="1163"/>
      <c r="I68" s="1163"/>
      <c r="J68" s="1163"/>
      <c r="K68" s="1163"/>
      <c r="L68" s="1163"/>
      <c r="M68" s="1163"/>
      <c r="N68" s="1163"/>
      <c r="O68" s="1163"/>
      <c r="P68" s="1163"/>
      <c r="Q68" s="1163"/>
      <c r="R68" s="1163"/>
      <c r="S68" s="1163"/>
      <c r="T68" s="1163"/>
      <c r="U68" s="1383"/>
      <c r="V68" s="1383"/>
      <c r="W68" s="1383"/>
      <c r="X68" s="1289"/>
      <c r="Y68" s="1290"/>
      <c r="Z68" s="1289"/>
      <c r="AA68" s="1291"/>
    </row>
    <row r="69" spans="1:86" ht="15" customHeight="1">
      <c r="A69" s="753">
        <v>35011</v>
      </c>
      <c r="B69" s="771" t="s">
        <v>270</v>
      </c>
      <c r="C69" s="777"/>
      <c r="D69" s="778"/>
      <c r="E69" s="779"/>
      <c r="F69" s="779"/>
      <c r="G69" s="779"/>
      <c r="H69" s="336">
        <v>28</v>
      </c>
      <c r="I69" s="1059"/>
      <c r="J69" s="842"/>
      <c r="K69" s="830"/>
      <c r="L69" s="842"/>
      <c r="M69" s="830">
        <v>28</v>
      </c>
      <c r="N69" s="842"/>
      <c r="O69" s="967"/>
      <c r="P69" s="1613" t="s">
        <v>123</v>
      </c>
      <c r="Q69" s="1613"/>
      <c r="R69" s="679" t="s">
        <v>122</v>
      </c>
      <c r="S69" s="436"/>
      <c r="T69" s="436"/>
      <c r="U69" s="1541" t="s">
        <v>274</v>
      </c>
      <c r="V69" s="1542"/>
      <c r="W69" s="1543"/>
      <c r="X69" s="1250" t="str">
        <f>IF(U69="OFFEN","OFFEN","BE")</f>
        <v>OFFEN</v>
      </c>
      <c r="Y69" s="1282" t="str">
        <f>IF(X69="OFFEN","OFFEN","unbewertet")</f>
        <v>OFFEN</v>
      </c>
      <c r="Z69" s="1283" t="str">
        <f>IF(X69="OFFEN","OFFEN","(keine Note)")</f>
        <v>OFFEN</v>
      </c>
      <c r="AA69" s="1253">
        <f>IF(X69="BE",28,0)</f>
        <v>0</v>
      </c>
      <c r="AC69" s="439">
        <v>0</v>
      </c>
      <c r="AE69" s="1235">
        <f>IF(AC69=0,0,AC69/$AC$79)</f>
        <v>0</v>
      </c>
      <c r="AF69" s="1235">
        <f t="shared" si="2"/>
        <v>0</v>
      </c>
      <c r="AH69" s="439">
        <v>5</v>
      </c>
      <c r="AI69" s="439" t="str">
        <f>IF(AH69&lt;=$AC$3,"JA","NEIN")</f>
        <v>NEIN</v>
      </c>
    </row>
    <row r="70" spans="1:86" ht="15" customHeight="1" thickBot="1">
      <c r="A70" s="787">
        <v>35021</v>
      </c>
      <c r="B70" s="867" t="s">
        <v>271</v>
      </c>
      <c r="C70" s="1046"/>
      <c r="D70" s="1047"/>
      <c r="E70" s="1048"/>
      <c r="F70" s="1048"/>
      <c r="G70" s="1048"/>
      <c r="H70" s="1057">
        <v>2</v>
      </c>
      <c r="I70" s="1074"/>
      <c r="J70" s="865"/>
      <c r="K70" s="1049"/>
      <c r="L70" s="865"/>
      <c r="M70" s="1049">
        <v>2</v>
      </c>
      <c r="N70" s="865"/>
      <c r="O70" s="1050"/>
      <c r="P70" s="687" t="s">
        <v>91</v>
      </c>
      <c r="Q70" s="692">
        <v>1</v>
      </c>
      <c r="R70" s="693" t="s">
        <v>122</v>
      </c>
      <c r="S70" s="1498"/>
      <c r="T70" s="1680"/>
      <c r="U70" s="458"/>
      <c r="V70" s="425"/>
      <c r="W70" s="588"/>
      <c r="X70" s="1263" t="str">
        <f>IF(COUNTIF(U70:W70,"&gt;=50")&gt;1,"FEHLER",IF(MAX(U70:W70)&gt;100,"FEHLER",IF(U70="","OFFEN",IF(MAX(U70:W70)&gt;=50,"BE",IF(MAX(U70:W70)&lt;50,"NB","OFFEN")))))</f>
        <v>OFFEN</v>
      </c>
      <c r="Y70" s="1288">
        <f>IF(U70="",0,(MAX(U70:W70)*Q70/100))</f>
        <v>0</v>
      </c>
      <c r="Z70" s="1265" t="str">
        <f>IF(X70="OFFEN","OFFEN",IF(X70="FEHLER","FEHLER",IF(X70="NB",5,ROUND(1+3/50*(100-(Y70*100)),1))))</f>
        <v>OFFEN</v>
      </c>
      <c r="AA70" s="1266">
        <f>IF(X70="BE",H70,0)</f>
        <v>0</v>
      </c>
      <c r="AC70" s="439">
        <f t="shared" si="1"/>
        <v>0</v>
      </c>
      <c r="AE70" s="1235">
        <f>IF(AC70=0,0,AC70/$AC$79)</f>
        <v>0</v>
      </c>
      <c r="AF70" s="1235">
        <f t="shared" si="2"/>
        <v>0</v>
      </c>
      <c r="AH70" s="439">
        <v>5</v>
      </c>
      <c r="AI70" s="439" t="str">
        <f>IF(AH70&lt;=$AC$3,"JA","NEIN")</f>
        <v>NEIN</v>
      </c>
    </row>
    <row r="71" spans="1:86" ht="17.100000000000001" customHeight="1" thickBot="1">
      <c r="A71" s="219">
        <v>6000</v>
      </c>
      <c r="B71" s="1163" t="s">
        <v>127</v>
      </c>
      <c r="C71" s="1163"/>
      <c r="D71" s="1163"/>
      <c r="E71" s="1163"/>
      <c r="F71" s="1163"/>
      <c r="G71" s="1163"/>
      <c r="H71" s="1163"/>
      <c r="I71" s="1163"/>
      <c r="J71" s="1163"/>
      <c r="K71" s="1163"/>
      <c r="L71" s="1163"/>
      <c r="M71" s="1163"/>
      <c r="N71" s="1163"/>
      <c r="O71" s="1163"/>
      <c r="P71" s="1163"/>
      <c r="Q71" s="1163"/>
      <c r="R71" s="1163"/>
      <c r="S71" s="1163"/>
      <c r="T71" s="1163"/>
      <c r="U71" s="1383"/>
      <c r="V71" s="1383"/>
      <c r="W71" s="1383"/>
      <c r="X71" s="1289"/>
      <c r="Y71" s="1290"/>
      <c r="Z71" s="1289"/>
      <c r="AA71" s="1291"/>
    </row>
    <row r="72" spans="1:86" ht="15" customHeight="1">
      <c r="A72" s="737">
        <v>60000</v>
      </c>
      <c r="B72" s="738" t="s">
        <v>80</v>
      </c>
      <c r="C72" s="739">
        <v>2</v>
      </c>
      <c r="D72" s="740">
        <v>2</v>
      </c>
      <c r="E72" s="740"/>
      <c r="F72" s="740"/>
      <c r="G72" s="740">
        <f>SUM(C72:F72)</f>
        <v>4</v>
      </c>
      <c r="H72" s="496">
        <v>5</v>
      </c>
      <c r="I72" s="1059"/>
      <c r="J72" s="842"/>
      <c r="K72" s="830"/>
      <c r="L72" s="842"/>
      <c r="M72" s="830"/>
      <c r="N72" s="842"/>
      <c r="O72" s="832">
        <v>5</v>
      </c>
      <c r="P72" s="595" t="s">
        <v>90</v>
      </c>
      <c r="Q72" s="596">
        <v>1</v>
      </c>
      <c r="R72" s="592" t="s">
        <v>122</v>
      </c>
      <c r="S72" s="1500"/>
      <c r="T72" s="1681"/>
      <c r="U72" s="380"/>
      <c r="V72" s="374"/>
      <c r="W72" s="216"/>
      <c r="X72" s="1250" t="str">
        <f>IF(COUNTIF(U72:W72,"&gt;=50")&gt;1,"FEHLER",IF(MAX(U72:W72)&gt;100,"FEHLER",IF(U72="","OFFEN",IF(MAX(U72:W72)&gt;=50,"BE",IF(MAX(U72:W72)&lt;50,"NB","OFFEN")))))</f>
        <v>OFFEN</v>
      </c>
      <c r="Y72" s="1274">
        <f>IF(U72="",0,(MAX(U72:W72)*Q72/100))</f>
        <v>0</v>
      </c>
      <c r="Z72" s="1252" t="str">
        <f>IF(X72="OFFEN","OFFEN",IF(X72="FEHLER","FEHLER",IF(X72="NB",5,ROUND(1+3/50*(100-(Y72*100)),1))))</f>
        <v>OFFEN</v>
      </c>
      <c r="AA72" s="1253">
        <f>IF(X72="BE",H72,0)</f>
        <v>0</v>
      </c>
      <c r="AC72" s="439">
        <f t="shared" si="1"/>
        <v>0</v>
      </c>
      <c r="AE72" s="1235">
        <f>IF(AC72=0,0,AC72/$AC$79)</f>
        <v>0</v>
      </c>
      <c r="AF72" s="1235">
        <f t="shared" si="2"/>
        <v>0</v>
      </c>
      <c r="AH72" s="439">
        <v>7</v>
      </c>
      <c r="AI72" s="439" t="str">
        <f>IF(AH72&lt;=$AC$3,"JA","NEIN")</f>
        <v>NEIN</v>
      </c>
    </row>
    <row r="73" spans="1:86" ht="15" customHeight="1">
      <c r="A73" s="783">
        <v>60000</v>
      </c>
      <c r="B73" s="784" t="s">
        <v>81</v>
      </c>
      <c r="C73" s="785">
        <v>2</v>
      </c>
      <c r="D73" s="786">
        <v>2</v>
      </c>
      <c r="E73" s="786"/>
      <c r="F73" s="786"/>
      <c r="G73" s="786">
        <f>SUM(C73:F73)</f>
        <v>4</v>
      </c>
      <c r="H73" s="807">
        <v>5</v>
      </c>
      <c r="I73" s="1060"/>
      <c r="J73" s="855"/>
      <c r="K73" s="827"/>
      <c r="L73" s="855"/>
      <c r="M73" s="827"/>
      <c r="N73" s="855"/>
      <c r="O73" s="1043">
        <v>5</v>
      </c>
      <c r="P73" s="680" t="s">
        <v>181</v>
      </c>
      <c r="Q73" s="681">
        <v>1</v>
      </c>
      <c r="R73" s="585" t="s">
        <v>122</v>
      </c>
      <c r="S73" s="1502"/>
      <c r="T73" s="1682"/>
      <c r="U73" s="384"/>
      <c r="V73" s="382"/>
      <c r="W73" s="540"/>
      <c r="X73" s="1254" t="str">
        <f>IF(COUNTIF(U73:W73,"&gt;=50")&gt;1,"FEHLER",IF(MAX(U73:W73)&gt;100,"FEHLER",IF(U73="","OFFEN",IF(MAX(U73:W73)&gt;=50,"BE",IF(MAX(U73:W73)&lt;50,"NB","OFFEN")))))</f>
        <v>OFFEN</v>
      </c>
      <c r="Y73" s="1275">
        <f>IF(U73="",0,(MAX(U73:W73)*Q73/100))</f>
        <v>0</v>
      </c>
      <c r="Z73" s="1256" t="str">
        <f>IF(X73="OFFEN","OFFEN",IF(X73="FEHLER","FEHLER",IF(X73="NB",5,ROUND(1+3/50*(100-(Y73*100)),1))))</f>
        <v>OFFEN</v>
      </c>
      <c r="AA73" s="1257">
        <f>IF(X73="BE",H73,0)</f>
        <v>0</v>
      </c>
      <c r="AC73" s="439">
        <f t="shared" si="1"/>
        <v>0</v>
      </c>
      <c r="AE73" s="1235">
        <f>IF(AC73=0,0,AC73/$AC$79)</f>
        <v>0</v>
      </c>
      <c r="AF73" s="1235">
        <f t="shared" si="2"/>
        <v>0</v>
      </c>
      <c r="AH73" s="439">
        <v>7</v>
      </c>
      <c r="AI73" s="439" t="str">
        <f>IF(AH73&lt;=$AC$3,"JA","NEIN")</f>
        <v>NEIN</v>
      </c>
    </row>
    <row r="74" spans="1:86" ht="15" customHeight="1" thickBot="1">
      <c r="A74" s="744">
        <v>60000</v>
      </c>
      <c r="B74" s="780" t="s">
        <v>82</v>
      </c>
      <c r="C74" s="748">
        <v>2</v>
      </c>
      <c r="D74" s="745">
        <v>2</v>
      </c>
      <c r="E74" s="745"/>
      <c r="F74" s="745"/>
      <c r="G74" s="745">
        <f>SUM(C74:F74)</f>
        <v>4</v>
      </c>
      <c r="H74" s="809">
        <v>5</v>
      </c>
      <c r="I74" s="1064"/>
      <c r="J74" s="847"/>
      <c r="K74" s="831"/>
      <c r="L74" s="847"/>
      <c r="M74" s="831"/>
      <c r="N74" s="847"/>
      <c r="O74" s="837">
        <v>5</v>
      </c>
      <c r="P74" s="556" t="s">
        <v>182</v>
      </c>
      <c r="Q74" s="557">
        <v>1</v>
      </c>
      <c r="R74" s="664" t="s">
        <v>122</v>
      </c>
      <c r="S74" s="1757"/>
      <c r="T74" s="1758"/>
      <c r="U74" s="386"/>
      <c r="V74" s="371"/>
      <c r="W74" s="393"/>
      <c r="X74" s="1270" t="str">
        <f>IF(COUNTIF(U74:W74,"&gt;=50")&gt;1,"FEHLER",IF(MAX(U74:W74)&gt;100,"FEHLER",IF(U74="","OFFEN",IF(MAX(U74:W74)&gt;=50,"BE",IF(MAX(U74:W74)&lt;50,"NB","OFFEN")))))</f>
        <v>OFFEN</v>
      </c>
      <c r="Y74" s="1271">
        <f>IF(U74="",0,(MAX(U74:W74)*Q74/100))</f>
        <v>0</v>
      </c>
      <c r="Z74" s="1272" t="str">
        <f>IF(X74="OFFEN","OFFEN",IF(X74="FEHLER","FEHLER",IF(X74="NB",5,ROUND(1+3/50*(100-(Y74*100)),1))))</f>
        <v>OFFEN</v>
      </c>
      <c r="AA74" s="1273">
        <f>IF(X74="BE",H74,0)</f>
        <v>0</v>
      </c>
      <c r="AC74" s="439">
        <f t="shared" si="1"/>
        <v>0</v>
      </c>
      <c r="AE74" s="1235">
        <f>IF(AC74=0,0,AC74/$AC$79)</f>
        <v>0</v>
      </c>
      <c r="AF74" s="1235">
        <f t="shared" si="2"/>
        <v>0</v>
      </c>
      <c r="AH74" s="439">
        <v>7</v>
      </c>
      <c r="AI74" s="439" t="str">
        <f>IF(AH74&lt;=$AC$3,"JA","NEIN")</f>
        <v>NEIN</v>
      </c>
    </row>
    <row r="75" spans="1:86" ht="17.100000000000001" customHeight="1" thickBot="1">
      <c r="A75" s="219">
        <v>8000</v>
      </c>
      <c r="B75" s="1193" t="s">
        <v>132</v>
      </c>
      <c r="C75" s="1193"/>
      <c r="D75" s="1193"/>
      <c r="E75" s="1193"/>
      <c r="F75" s="1193"/>
      <c r="G75" s="1193"/>
      <c r="H75" s="1193"/>
      <c r="I75" s="1193"/>
      <c r="J75" s="1193"/>
      <c r="K75" s="1193"/>
      <c r="L75" s="1193"/>
      <c r="M75" s="1193"/>
      <c r="N75" s="1193"/>
      <c r="O75" s="1193"/>
      <c r="P75" s="1193"/>
      <c r="Q75" s="1193"/>
      <c r="R75" s="1193"/>
      <c r="S75" s="1193"/>
      <c r="T75" s="1193"/>
      <c r="U75" s="1384"/>
      <c r="V75" s="1384"/>
      <c r="W75" s="1384"/>
      <c r="X75" s="1292"/>
      <c r="Y75" s="1293"/>
      <c r="Z75" s="1292"/>
      <c r="AA75" s="1294"/>
    </row>
    <row r="76" spans="1:86" ht="15" customHeight="1">
      <c r="A76" s="746">
        <v>80001</v>
      </c>
      <c r="B76" s="502" t="s">
        <v>192</v>
      </c>
      <c r="C76" s="739"/>
      <c r="D76" s="740"/>
      <c r="E76" s="740"/>
      <c r="F76" s="740"/>
      <c r="G76" s="495">
        <f>SUM(C76:F76)</f>
        <v>0</v>
      </c>
      <c r="H76" s="496">
        <v>12</v>
      </c>
      <c r="I76" s="1059"/>
      <c r="J76" s="842"/>
      <c r="K76" s="830"/>
      <c r="L76" s="842"/>
      <c r="M76" s="830"/>
      <c r="N76" s="842"/>
      <c r="O76" s="832">
        <v>12</v>
      </c>
      <c r="P76" s="548" t="s">
        <v>90</v>
      </c>
      <c r="Q76" s="549">
        <v>1</v>
      </c>
      <c r="R76" s="662" t="s">
        <v>122</v>
      </c>
      <c r="S76" s="1549"/>
      <c r="T76" s="1550"/>
      <c r="U76" s="377"/>
      <c r="V76" s="372"/>
      <c r="W76" s="394"/>
      <c r="X76" s="1250" t="str">
        <f>IF(COUNTIF(U76:W76,"&gt;=50")&gt;1,"FEHLER",IF(MAX(U76:W76)&gt;100,"FEHLER",IF(U76="","OFFEN",IF(MAX(U76:W76)&gt;=50,"BE",IF(MAX(U76:W76)&lt;50,"NB","OFFEN")))))</f>
        <v>OFFEN</v>
      </c>
      <c r="Y76" s="1274">
        <f>IF(U76="",0,(MAX(U76:W76)*Q76/100))</f>
        <v>0</v>
      </c>
      <c r="Z76" s="1252" t="str">
        <f>IF(X76="OFFEN","OFFEN",IF(X76="FEHLER","FEHLER",IF(X76="NB",5,ROUND(1+3/50*(100-(Y76*100)),1))))</f>
        <v>OFFEN</v>
      </c>
      <c r="AA76" s="1253">
        <f>IF(X76="BE",H76,0)</f>
        <v>0</v>
      </c>
      <c r="AC76" s="439">
        <f t="shared" si="1"/>
        <v>0</v>
      </c>
      <c r="AE76" s="1235">
        <f>IF(AC76=0,0,AC76/$AC$79)</f>
        <v>0</v>
      </c>
      <c r="AF76" s="1235">
        <f t="shared" si="2"/>
        <v>0</v>
      </c>
      <c r="AI76" s="439" t="str">
        <f>IF(COUNTIF($AA$13:$AA$70,0)&lt;=0,"JA","NEIN")</f>
        <v>NEIN</v>
      </c>
    </row>
    <row r="77" spans="1:86" ht="15" customHeight="1" thickBot="1">
      <c r="A77" s="787">
        <v>80011</v>
      </c>
      <c r="B77" s="788" t="s">
        <v>193</v>
      </c>
      <c r="C77" s="799"/>
      <c r="D77" s="800"/>
      <c r="E77" s="800"/>
      <c r="F77" s="800"/>
      <c r="G77" s="801">
        <f>SUM(C77:F77)</f>
        <v>0</v>
      </c>
      <c r="H77" s="814">
        <v>3</v>
      </c>
      <c r="I77" s="1061"/>
      <c r="J77" s="846"/>
      <c r="K77" s="839"/>
      <c r="L77" s="846"/>
      <c r="M77" s="839"/>
      <c r="N77" s="846"/>
      <c r="O77" s="1051">
        <v>3</v>
      </c>
      <c r="P77" s="687" t="s">
        <v>91</v>
      </c>
      <c r="Q77" s="688">
        <v>1</v>
      </c>
      <c r="R77" s="586" t="s">
        <v>121</v>
      </c>
      <c r="S77" s="1498"/>
      <c r="T77" s="1680"/>
      <c r="U77" s="458"/>
      <c r="V77" s="425"/>
      <c r="W77" s="588"/>
      <c r="X77" s="1263" t="str">
        <f>IF(COUNTIF(U77:W77,"&gt;=50")&gt;1,"FEHLER",IF(MAX(U77:W77)&gt;100,"FEHLER",IF(U77="","OFFEN",IF(MAX(U77:W77)&gt;=50,"BE",IF(MAX(U77:W77)&lt;50,"NB","OFFEN")))))</f>
        <v>OFFEN</v>
      </c>
      <c r="Y77" s="1281">
        <f>IF(U77="",0,(MAX(U77:W77)*Q77/100))</f>
        <v>0</v>
      </c>
      <c r="Z77" s="1265" t="str">
        <f>IF(X77="OFFEN","OFFEN",IF(X77="FEHLER","FEHLER",IF(X77="NB",5,ROUND(1+3/50*(100-(Y77*100)),1))))</f>
        <v>OFFEN</v>
      </c>
      <c r="AA77" s="1266">
        <f>IF(X77="BE",H77,0)</f>
        <v>0</v>
      </c>
      <c r="AC77" s="439">
        <f t="shared" si="1"/>
        <v>0</v>
      </c>
      <c r="AE77" s="1235">
        <f>IF(AC77=0,0,AC77/$AC$79)</f>
        <v>0</v>
      </c>
      <c r="AF77" s="1235">
        <f t="shared" si="2"/>
        <v>0</v>
      </c>
      <c r="AI77" s="439" t="str">
        <f>IF(COUNTIF($AA$13:$AA$76,0)&lt;=0,"JA","NEIN")</f>
        <v>NEIN</v>
      </c>
    </row>
    <row r="78" spans="1:86" s="69" customFormat="1" ht="15" customHeight="1" thickBot="1">
      <c r="A78" s="1827" t="s">
        <v>84</v>
      </c>
      <c r="B78" s="1828"/>
      <c r="C78" s="1828"/>
      <c r="D78" s="1828"/>
      <c r="E78" s="1828"/>
      <c r="F78" s="1828"/>
      <c r="G78" s="1828"/>
      <c r="H78" s="1828"/>
      <c r="I78" s="1095">
        <f t="shared" ref="I78:O78" si="9">SUM(I13:I77)</f>
        <v>29</v>
      </c>
      <c r="J78" s="188">
        <f t="shared" si="9"/>
        <v>31</v>
      </c>
      <c r="K78" s="188">
        <f t="shared" si="9"/>
        <v>31</v>
      </c>
      <c r="L78" s="188">
        <f t="shared" si="9"/>
        <v>27</v>
      </c>
      <c r="M78" s="188">
        <f t="shared" si="9"/>
        <v>30</v>
      </c>
      <c r="N78" s="188">
        <f t="shared" si="9"/>
        <v>32</v>
      </c>
      <c r="O78" s="189">
        <f t="shared" si="9"/>
        <v>30</v>
      </c>
      <c r="P78" s="78"/>
      <c r="Q78" s="71"/>
      <c r="R78" s="71"/>
      <c r="S78" s="78"/>
      <c r="T78" s="78"/>
      <c r="U78" s="1607" t="s">
        <v>128</v>
      </c>
      <c r="V78" s="1608"/>
      <c r="W78" s="1608"/>
      <c r="X78" s="1608"/>
      <c r="Y78" s="1829" t="str">
        <f>IF(AA82&gt;210,"FEHLER",IF(AA82=210,"BE","OFFEN"))</f>
        <v>OFFEN</v>
      </c>
      <c r="Z78" s="1490" t="str">
        <f>IF(Y78="FEHLER","FEHLER",IF(Y78="OFFEN","OFFEN",Z80))</f>
        <v>OFFEN</v>
      </c>
      <c r="AA78" s="78"/>
      <c r="AB78" s="439"/>
      <c r="AC78" s="439"/>
      <c r="AD78" s="439"/>
      <c r="AE78" s="1235"/>
      <c r="AF78" s="1235"/>
      <c r="AG78" s="439"/>
      <c r="AH78" s="439"/>
      <c r="AI78" s="439"/>
      <c r="AJ78" s="439"/>
      <c r="AK78" s="352"/>
      <c r="AL78" s="352"/>
      <c r="AM78" s="439"/>
      <c r="AN78" s="439"/>
      <c r="AO78" s="439"/>
      <c r="AP78" s="439"/>
      <c r="AQ78" s="439"/>
      <c r="AR78" s="439"/>
      <c r="AS78" s="439"/>
      <c r="AT78" s="439"/>
      <c r="AU78" s="439"/>
      <c r="AV78" s="439"/>
      <c r="AW78" s="439"/>
      <c r="AX78" s="439"/>
      <c r="AY78" s="439"/>
      <c r="AZ78" s="439"/>
      <c r="BA78" s="439"/>
      <c r="BB78" s="439"/>
      <c r="BC78" s="78"/>
      <c r="BD78" s="78"/>
      <c r="BE78" s="78"/>
      <c r="BF78" s="78"/>
      <c r="BG78" s="78"/>
      <c r="BH78" s="78"/>
      <c r="BI78" s="78"/>
      <c r="BJ78" s="78"/>
      <c r="BK78" s="78"/>
      <c r="BL78" s="78"/>
      <c r="BM78" s="78"/>
      <c r="BN78" s="78"/>
      <c r="BO78" s="78"/>
      <c r="BP78" s="78"/>
      <c r="BQ78" s="78"/>
      <c r="BR78" s="78"/>
      <c r="BS78" s="78"/>
      <c r="BT78" s="78"/>
      <c r="BU78" s="78"/>
      <c r="BV78" s="78"/>
      <c r="BW78" s="78"/>
      <c r="BX78" s="78"/>
      <c r="BY78" s="78"/>
      <c r="BZ78" s="78"/>
      <c r="CA78" s="78"/>
      <c r="CB78" s="78"/>
      <c r="CC78" s="78"/>
      <c r="CD78" s="78"/>
      <c r="CE78" s="78"/>
      <c r="CF78" s="78"/>
      <c r="CG78" s="78"/>
      <c r="CH78" s="78"/>
    </row>
    <row r="79" spans="1:86" s="69" customFormat="1" ht="15" customHeight="1" thickBot="1">
      <c r="A79" s="1529" t="s">
        <v>85</v>
      </c>
      <c r="B79" s="1529"/>
      <c r="C79" s="1529"/>
      <c r="D79" s="1529"/>
      <c r="E79" s="1529"/>
      <c r="F79" s="1529"/>
      <c r="G79" s="1529"/>
      <c r="H79" s="1529"/>
      <c r="I79" s="1735">
        <f>SUM(I78:O78)</f>
        <v>210</v>
      </c>
      <c r="J79" s="1736"/>
      <c r="K79" s="1736"/>
      <c r="L79" s="1736"/>
      <c r="M79" s="1736"/>
      <c r="N79" s="1736"/>
      <c r="O79" s="1737"/>
      <c r="P79" s="78"/>
      <c r="Q79" s="71"/>
      <c r="R79" s="71"/>
      <c r="S79" s="78"/>
      <c r="T79" s="78"/>
      <c r="U79" s="1603"/>
      <c r="V79" s="1604"/>
      <c r="W79" s="1604"/>
      <c r="X79" s="1604"/>
      <c r="Y79" s="1489"/>
      <c r="Z79" s="1491"/>
      <c r="AA79" s="147"/>
      <c r="AB79" s="439"/>
      <c r="AC79" s="439">
        <f>SUM(AC13:AC77)</f>
        <v>0</v>
      </c>
      <c r="AD79" s="439"/>
      <c r="AE79" s="1235"/>
      <c r="AF79" s="1235">
        <f>ROUNDUP(SUM(AF13:AF78),0)</f>
        <v>0</v>
      </c>
      <c r="AG79" s="439"/>
      <c r="AH79" s="439"/>
      <c r="AI79" s="439"/>
      <c r="AJ79" s="439"/>
      <c r="AK79" s="352"/>
      <c r="AL79" s="352"/>
      <c r="AM79" s="439"/>
      <c r="AN79" s="439"/>
      <c r="AO79" s="439"/>
      <c r="AP79" s="439"/>
      <c r="AQ79" s="439"/>
      <c r="AR79" s="439"/>
      <c r="AS79" s="439"/>
      <c r="AT79" s="439"/>
      <c r="AU79" s="439"/>
      <c r="AV79" s="439"/>
      <c r="AW79" s="439"/>
      <c r="AX79" s="439"/>
      <c r="AY79" s="439"/>
      <c r="AZ79" s="439"/>
      <c r="BA79" s="439"/>
      <c r="BB79" s="439"/>
      <c r="BC79" s="78"/>
      <c r="BD79" s="78"/>
      <c r="BE79" s="78"/>
      <c r="BF79" s="78"/>
      <c r="BG79" s="78"/>
      <c r="BH79" s="78"/>
      <c r="BI79" s="78"/>
      <c r="BJ79" s="78"/>
      <c r="BK79" s="78"/>
      <c r="BL79" s="78"/>
      <c r="BM79" s="78"/>
      <c r="BN79" s="78"/>
      <c r="BO79" s="78"/>
      <c r="BP79" s="78"/>
      <c r="BQ79" s="78"/>
      <c r="BR79" s="78"/>
      <c r="BS79" s="78"/>
      <c r="BT79" s="78"/>
      <c r="BU79" s="78"/>
      <c r="BV79" s="78"/>
      <c r="BW79" s="78"/>
      <c r="BX79" s="78"/>
      <c r="BY79" s="78"/>
      <c r="BZ79" s="78"/>
      <c r="CA79" s="78"/>
      <c r="CB79" s="78"/>
      <c r="CC79" s="78"/>
      <c r="CD79" s="78"/>
      <c r="CE79" s="78"/>
      <c r="CF79" s="78"/>
      <c r="CG79" s="78"/>
      <c r="CH79" s="78"/>
    </row>
    <row r="80" spans="1:86" s="69" customFormat="1" ht="15" customHeight="1">
      <c r="A80" s="72"/>
      <c r="B80" s="73"/>
      <c r="C80" s="74"/>
      <c r="D80" s="74"/>
      <c r="E80" s="74"/>
      <c r="F80" s="74"/>
      <c r="G80" s="74"/>
      <c r="H80" s="74"/>
      <c r="I80" s="74"/>
      <c r="J80" s="74"/>
      <c r="K80" s="74"/>
      <c r="L80" s="74"/>
      <c r="M80" s="74"/>
      <c r="N80" s="74"/>
      <c r="O80" s="75"/>
      <c r="P80" s="78"/>
      <c r="Q80" s="71"/>
      <c r="R80" s="71"/>
      <c r="S80" s="78"/>
      <c r="T80" s="78"/>
      <c r="U80" s="1727" t="s">
        <v>129</v>
      </c>
      <c r="V80" s="1728"/>
      <c r="W80" s="1728"/>
      <c r="X80" s="1728"/>
      <c r="Y80" s="245"/>
      <c r="Z80" s="1731" t="str">
        <f>IF(AF79="OFFEN",0,IF(AA82&gt;210,"FEHLER",IF(AA82&lt;&gt;0,ROUND(1+3/50*(100-AF79),1),"OFFEN")))</f>
        <v>OFFEN</v>
      </c>
      <c r="AA80" s="147"/>
      <c r="AB80" s="439"/>
      <c r="AC80" s="439"/>
      <c r="AD80" s="439"/>
      <c r="AE80" s="1235"/>
      <c r="AF80" s="1235"/>
      <c r="AG80" s="439"/>
      <c r="AH80" s="439"/>
      <c r="AI80" s="439"/>
      <c r="AJ80" s="439"/>
      <c r="AK80" s="352"/>
      <c r="AL80" s="352"/>
      <c r="AM80" s="439"/>
      <c r="AN80" s="439"/>
      <c r="AO80" s="439"/>
      <c r="AP80" s="439"/>
      <c r="AQ80" s="439"/>
      <c r="AR80" s="439"/>
      <c r="AS80" s="439"/>
      <c r="AT80" s="439"/>
      <c r="AU80" s="439"/>
      <c r="AV80" s="439"/>
      <c r="AW80" s="439"/>
      <c r="AX80" s="439"/>
      <c r="AY80" s="439"/>
      <c r="AZ80" s="439"/>
      <c r="BA80" s="439"/>
      <c r="BB80" s="439"/>
      <c r="BC80" s="78"/>
      <c r="BD80" s="78"/>
      <c r="BE80" s="78"/>
      <c r="BF80" s="78"/>
      <c r="BG80" s="78"/>
      <c r="BH80" s="78"/>
      <c r="BI80" s="78"/>
      <c r="BJ80" s="78"/>
      <c r="BK80" s="78"/>
      <c r="BL80" s="78"/>
      <c r="BM80" s="78"/>
      <c r="BN80" s="78"/>
      <c r="BO80" s="78"/>
      <c r="BP80" s="78"/>
      <c r="BQ80" s="78"/>
      <c r="BR80" s="78"/>
      <c r="BS80" s="78"/>
      <c r="BT80" s="78"/>
      <c r="BU80" s="78"/>
      <c r="BV80" s="78"/>
      <c r="BW80" s="78"/>
      <c r="BX80" s="78"/>
      <c r="BY80" s="78"/>
      <c r="BZ80" s="78"/>
      <c r="CA80" s="78"/>
      <c r="CB80" s="78"/>
      <c r="CC80" s="78"/>
      <c r="CD80" s="78"/>
      <c r="CE80" s="78"/>
      <c r="CF80" s="78"/>
      <c r="CG80" s="78"/>
      <c r="CH80" s="78"/>
    </row>
    <row r="81" spans="1:54" ht="15" customHeight="1" thickBot="1">
      <c r="A81" s="238"/>
      <c r="B81" s="238"/>
      <c r="C81" s="238"/>
      <c r="D81" s="238"/>
      <c r="E81" s="238"/>
      <c r="F81" s="238"/>
      <c r="G81" s="238"/>
      <c r="H81" s="238"/>
      <c r="I81" s="238"/>
      <c r="J81" s="238"/>
      <c r="K81" s="238"/>
      <c r="L81" s="238"/>
      <c r="M81" s="238"/>
      <c r="N81" s="71"/>
      <c r="O81" s="71"/>
      <c r="P81" s="78"/>
      <c r="Q81" s="71"/>
      <c r="R81" s="71"/>
      <c r="S81" s="78"/>
      <c r="T81" s="78"/>
      <c r="U81" s="1729"/>
      <c r="V81" s="1730"/>
      <c r="W81" s="1730"/>
      <c r="X81" s="1730"/>
      <c r="Y81" s="137"/>
      <c r="Z81" s="1732"/>
      <c r="AA81" s="147"/>
    </row>
    <row r="82" spans="1:54" ht="15" customHeight="1">
      <c r="A82" s="238"/>
      <c r="B82" s="238"/>
      <c r="C82" s="238"/>
      <c r="D82" s="238"/>
      <c r="E82" s="238"/>
      <c r="F82" s="238"/>
      <c r="G82" s="238"/>
      <c r="H82" s="238"/>
      <c r="I82" s="238"/>
      <c r="J82" s="238"/>
      <c r="K82" s="238"/>
      <c r="L82" s="238"/>
      <c r="M82" s="238"/>
      <c r="N82" s="74"/>
      <c r="O82" s="75"/>
      <c r="P82" s="78"/>
      <c r="Q82" s="71"/>
      <c r="R82" s="71"/>
      <c r="S82" s="78"/>
      <c r="T82" s="78"/>
      <c r="U82" s="1600" t="s">
        <v>130</v>
      </c>
      <c r="V82" s="1601"/>
      <c r="W82" s="1601"/>
      <c r="X82" s="1601"/>
      <c r="Y82" s="1601"/>
      <c r="Z82" s="1602"/>
      <c r="AA82" s="1598">
        <f>SUM(AA13:AA77)</f>
        <v>0</v>
      </c>
      <c r="AC82" s="1776"/>
    </row>
    <row r="83" spans="1:54" ht="15" customHeight="1" thickBot="1">
      <c r="A83" s="72"/>
      <c r="B83" s="73"/>
      <c r="C83" s="74"/>
      <c r="D83" s="74"/>
      <c r="E83" s="74"/>
      <c r="F83" s="74"/>
      <c r="G83" s="74"/>
      <c r="H83" s="74"/>
      <c r="I83" s="74"/>
      <c r="J83" s="74"/>
      <c r="K83" s="74"/>
      <c r="L83" s="74"/>
      <c r="M83" s="74"/>
      <c r="N83" s="74"/>
      <c r="O83" s="75"/>
      <c r="P83" s="78"/>
      <c r="Q83" s="71"/>
      <c r="R83" s="71"/>
      <c r="S83" s="78"/>
      <c r="T83" s="78"/>
      <c r="U83" s="1603"/>
      <c r="V83" s="1604"/>
      <c r="W83" s="1604"/>
      <c r="X83" s="1604"/>
      <c r="Y83" s="1604"/>
      <c r="Z83" s="1605"/>
      <c r="AA83" s="1599"/>
      <c r="AC83" s="1776"/>
    </row>
    <row r="84" spans="1:54" s="238" customFormat="1" ht="13.15" customHeight="1">
      <c r="A84" s="72"/>
      <c r="B84" s="73"/>
      <c r="C84" s="74"/>
      <c r="D84" s="74"/>
      <c r="E84" s="74"/>
      <c r="F84" s="74"/>
      <c r="G84" s="74"/>
      <c r="H84" s="74"/>
      <c r="I84" s="74"/>
      <c r="J84" s="74"/>
      <c r="K84" s="74"/>
      <c r="L84" s="74"/>
      <c r="M84" s="74"/>
      <c r="N84" s="74"/>
      <c r="O84" s="75"/>
      <c r="P84" s="78"/>
      <c r="Q84" s="71"/>
      <c r="R84" s="71"/>
      <c r="S84" s="78"/>
      <c r="T84" s="78"/>
      <c r="U84" s="397"/>
      <c r="V84" s="397"/>
      <c r="W84" s="397"/>
      <c r="X84" s="249"/>
      <c r="Y84" s="249"/>
      <c r="Z84" s="249"/>
      <c r="AA84" s="271"/>
      <c r="AB84" s="439"/>
      <c r="AC84" s="439"/>
      <c r="AD84" s="439"/>
      <c r="AE84" s="1235"/>
      <c r="AF84" s="1235"/>
      <c r="AG84" s="439"/>
      <c r="AH84" s="439"/>
      <c r="AI84" s="439"/>
      <c r="AJ84" s="439"/>
      <c r="AK84" s="1417"/>
      <c r="AL84" s="1417"/>
      <c r="AM84" s="441"/>
      <c r="AN84" s="441"/>
      <c r="AO84" s="441"/>
      <c r="AP84" s="441"/>
      <c r="AQ84" s="441"/>
      <c r="AR84" s="441"/>
      <c r="AS84" s="441"/>
      <c r="AT84" s="441"/>
      <c r="AU84" s="441"/>
      <c r="AV84" s="441"/>
      <c r="AW84" s="441"/>
      <c r="AX84" s="441"/>
      <c r="AY84" s="441"/>
      <c r="AZ84" s="441"/>
      <c r="BA84" s="441"/>
      <c r="BB84" s="441"/>
    </row>
    <row r="85" spans="1:54" s="57" customFormat="1" ht="12" customHeight="1">
      <c r="A85" s="135" t="s">
        <v>185</v>
      </c>
      <c r="B85" s="135"/>
      <c r="C85" s="1531" t="s">
        <v>186</v>
      </c>
      <c r="D85" s="1531"/>
      <c r="E85" s="1531"/>
      <c r="F85" s="1531"/>
      <c r="G85" s="1531"/>
      <c r="H85" s="1531"/>
      <c r="I85" s="1531"/>
      <c r="J85" s="1531"/>
      <c r="K85" s="1531"/>
      <c r="L85" s="1531"/>
      <c r="M85" s="1531"/>
      <c r="N85" s="1531"/>
      <c r="O85" s="1531"/>
      <c r="P85" s="296"/>
      <c r="U85" s="13"/>
      <c r="V85" s="13"/>
      <c r="W85" s="13"/>
      <c r="AB85" s="439"/>
      <c r="AC85" s="439"/>
      <c r="AD85" s="439"/>
      <c r="AE85" s="1235"/>
      <c r="AF85" s="1235"/>
      <c r="AG85" s="439"/>
      <c r="AH85" s="439"/>
      <c r="AI85" s="439"/>
      <c r="AJ85" s="439"/>
      <c r="AK85" s="1418"/>
      <c r="AL85" s="1418"/>
      <c r="AM85" s="448"/>
      <c r="AN85" s="448"/>
      <c r="AO85" s="448"/>
      <c r="AP85" s="448"/>
      <c r="AQ85" s="448"/>
      <c r="AR85" s="448"/>
      <c r="AS85" s="448"/>
      <c r="AT85" s="448"/>
      <c r="AU85" s="448"/>
      <c r="AV85" s="448"/>
      <c r="AW85" s="448"/>
      <c r="AX85" s="448"/>
      <c r="AY85" s="448"/>
      <c r="AZ85" s="448"/>
      <c r="BA85" s="448"/>
      <c r="BB85" s="448"/>
    </row>
    <row r="86" spans="1:54" s="57" customFormat="1">
      <c r="A86" s="72" t="s">
        <v>187</v>
      </c>
      <c r="B86" s="72"/>
      <c r="C86" s="1482" t="s">
        <v>189</v>
      </c>
      <c r="D86" s="1482"/>
      <c r="E86" s="1482"/>
      <c r="F86" s="1482"/>
      <c r="G86" s="1482"/>
      <c r="H86" s="1482"/>
      <c r="I86" s="1482"/>
      <c r="J86" s="1482"/>
      <c r="K86" s="1482"/>
      <c r="L86" s="1482"/>
      <c r="M86" s="1482"/>
      <c r="N86" s="1482"/>
      <c r="O86" s="1482"/>
      <c r="P86" s="296"/>
      <c r="U86" s="13"/>
      <c r="V86" s="13"/>
      <c r="W86" s="13"/>
      <c r="AB86" s="439"/>
      <c r="AC86" s="1776"/>
      <c r="AD86" s="439"/>
      <c r="AE86" s="1235"/>
      <c r="AF86" s="1235"/>
      <c r="AG86" s="439"/>
      <c r="AH86" s="439"/>
      <c r="AI86" s="439"/>
      <c r="AJ86" s="439"/>
      <c r="AK86" s="1418"/>
      <c r="AL86" s="1418"/>
      <c r="AM86" s="448"/>
      <c r="AN86" s="448"/>
      <c r="AO86" s="448"/>
      <c r="AP86" s="448"/>
      <c r="AQ86" s="448"/>
      <c r="AR86" s="448"/>
      <c r="AS86" s="448"/>
      <c r="AT86" s="448"/>
      <c r="AU86" s="448"/>
      <c r="AV86" s="448"/>
      <c r="AW86" s="448"/>
      <c r="AX86" s="448"/>
      <c r="AY86" s="448"/>
      <c r="AZ86" s="448"/>
      <c r="BA86" s="448"/>
      <c r="BB86" s="448"/>
    </row>
    <row r="87" spans="1:54" s="57" customFormat="1" ht="12.75" customHeight="1">
      <c r="A87" s="72" t="s">
        <v>188</v>
      </c>
      <c r="B87" s="72"/>
      <c r="C87" s="1482" t="s">
        <v>190</v>
      </c>
      <c r="D87" s="1482"/>
      <c r="E87" s="1482"/>
      <c r="F87" s="1482"/>
      <c r="G87" s="1482"/>
      <c r="H87" s="1482"/>
      <c r="I87" s="1482"/>
      <c r="J87" s="1482"/>
      <c r="K87" s="1482"/>
      <c r="L87" s="1482"/>
      <c r="M87" s="1482"/>
      <c r="N87" s="1482"/>
      <c r="O87" s="1482"/>
      <c r="P87" s="296"/>
      <c r="U87" s="13"/>
      <c r="V87" s="13"/>
      <c r="W87" s="13"/>
      <c r="AB87" s="439"/>
      <c r="AC87" s="1776"/>
      <c r="AD87" s="439"/>
      <c r="AE87" s="1235"/>
      <c r="AF87" s="1235"/>
      <c r="AG87" s="439"/>
      <c r="AH87" s="439"/>
      <c r="AI87" s="439"/>
      <c r="AJ87" s="439"/>
      <c r="AK87" s="1418"/>
      <c r="AL87" s="1418"/>
      <c r="AM87" s="448"/>
      <c r="AN87" s="448"/>
      <c r="AO87" s="448"/>
      <c r="AP87" s="448"/>
      <c r="AQ87" s="448"/>
      <c r="AR87" s="448"/>
      <c r="AS87" s="448"/>
      <c r="AT87" s="448"/>
      <c r="AU87" s="448"/>
      <c r="AV87" s="448"/>
      <c r="AW87" s="448"/>
      <c r="AX87" s="448"/>
      <c r="AY87" s="448"/>
      <c r="AZ87" s="448"/>
      <c r="BA87" s="448"/>
      <c r="BB87" s="448"/>
    </row>
    <row r="88" spans="1:54" s="57" customFormat="1" ht="12.75" customHeight="1">
      <c r="A88" s="72" t="s">
        <v>277</v>
      </c>
      <c r="B88" s="72"/>
      <c r="C88" s="1482" t="s">
        <v>191</v>
      </c>
      <c r="D88" s="1482"/>
      <c r="E88" s="1482"/>
      <c r="F88" s="1482"/>
      <c r="G88" s="1482"/>
      <c r="H88" s="1482"/>
      <c r="I88" s="1482"/>
      <c r="J88" s="1482"/>
      <c r="K88" s="1482"/>
      <c r="L88" s="1482"/>
      <c r="M88" s="1482"/>
      <c r="N88" s="1482"/>
      <c r="O88" s="1482"/>
      <c r="P88" s="296"/>
      <c r="U88" s="13"/>
      <c r="V88" s="13"/>
      <c r="W88" s="13"/>
      <c r="AB88" s="439"/>
      <c r="AC88" s="1776"/>
      <c r="AD88" s="439"/>
      <c r="AE88" s="1235"/>
      <c r="AF88" s="1235"/>
      <c r="AG88" s="439"/>
      <c r="AH88" s="439"/>
      <c r="AI88" s="439"/>
      <c r="AJ88" s="439"/>
      <c r="AK88" s="1418"/>
      <c r="AL88" s="1418"/>
      <c r="AM88" s="448"/>
      <c r="AN88" s="448"/>
      <c r="AO88" s="448"/>
      <c r="AP88" s="448"/>
      <c r="AQ88" s="448"/>
      <c r="AR88" s="448"/>
      <c r="AS88" s="448"/>
      <c r="AT88" s="448"/>
      <c r="AU88" s="448"/>
      <c r="AV88" s="448"/>
      <c r="AW88" s="448"/>
      <c r="AX88" s="448"/>
      <c r="AY88" s="448"/>
      <c r="AZ88" s="448"/>
      <c r="BA88" s="448"/>
      <c r="BB88" s="448"/>
    </row>
    <row r="89" spans="1:54" s="57" customFormat="1" ht="12.75" customHeight="1">
      <c r="A89" s="72"/>
      <c r="B89" s="72"/>
      <c r="C89" s="72"/>
      <c r="D89" s="72"/>
      <c r="E89" s="72"/>
      <c r="F89" s="72"/>
      <c r="G89" s="72"/>
      <c r="H89" s="72"/>
      <c r="I89" s="72"/>
      <c r="J89" s="72"/>
      <c r="K89" s="250"/>
      <c r="L89" s="250"/>
      <c r="M89" s="250"/>
      <c r="N89" s="251"/>
      <c r="O89" s="64"/>
      <c r="P89" s="58"/>
      <c r="Q89" s="58"/>
      <c r="R89" s="58"/>
      <c r="U89" s="13"/>
      <c r="V89" s="13"/>
      <c r="W89" s="13"/>
      <c r="AB89" s="439"/>
      <c r="AC89" s="1776"/>
      <c r="AD89" s="439"/>
      <c r="AE89" s="1235"/>
      <c r="AF89" s="1235"/>
      <c r="AG89" s="439"/>
      <c r="AH89" s="439"/>
      <c r="AI89" s="439"/>
      <c r="AJ89" s="439"/>
      <c r="AK89" s="1418"/>
      <c r="AL89" s="1418"/>
      <c r="AM89" s="448"/>
      <c r="AN89" s="448"/>
      <c r="AO89" s="448"/>
      <c r="AP89" s="448"/>
      <c r="AQ89" s="448"/>
      <c r="AR89" s="448"/>
      <c r="AS89" s="448"/>
      <c r="AT89" s="448"/>
      <c r="AU89" s="448"/>
      <c r="AV89" s="448"/>
      <c r="AW89" s="448"/>
      <c r="AX89" s="448"/>
      <c r="AY89" s="448"/>
      <c r="AZ89" s="448"/>
      <c r="BA89" s="448"/>
      <c r="BB89" s="448"/>
    </row>
    <row r="90" spans="1:54" s="57" customFormat="1" ht="12.75" customHeight="1">
      <c r="B90" s="64"/>
      <c r="C90" s="72"/>
      <c r="D90" s="72"/>
      <c r="E90" s="72"/>
      <c r="F90" s="72"/>
      <c r="G90" s="72"/>
      <c r="H90" s="72"/>
      <c r="I90" s="72"/>
      <c r="J90" s="72"/>
      <c r="K90" s="250"/>
      <c r="L90" s="250"/>
      <c r="M90" s="250"/>
      <c r="N90" s="251"/>
      <c r="O90" s="64"/>
      <c r="P90" s="58"/>
      <c r="Q90" s="58"/>
      <c r="R90" s="58"/>
      <c r="U90" s="13"/>
      <c r="V90" s="13"/>
      <c r="W90" s="13"/>
      <c r="AB90" s="439"/>
      <c r="AC90" s="439"/>
      <c r="AD90" s="439"/>
      <c r="AE90" s="1235"/>
      <c r="AF90" s="1235"/>
      <c r="AG90" s="439"/>
      <c r="AH90" s="439"/>
      <c r="AI90" s="439"/>
      <c r="AJ90" s="439"/>
      <c r="AK90" s="1418"/>
      <c r="AL90" s="1418"/>
      <c r="AM90" s="448"/>
      <c r="AN90" s="448"/>
      <c r="AO90" s="448"/>
      <c r="AP90" s="448"/>
      <c r="AQ90" s="448"/>
      <c r="AR90" s="448"/>
      <c r="AS90" s="448"/>
      <c r="AT90" s="448"/>
      <c r="AU90" s="448"/>
      <c r="AV90" s="448"/>
      <c r="AW90" s="448"/>
      <c r="AX90" s="448"/>
      <c r="AY90" s="448"/>
      <c r="AZ90" s="448"/>
      <c r="BA90" s="448"/>
      <c r="BB90" s="448"/>
    </row>
    <row r="91" spans="1:54" s="238" customFormat="1" ht="12.75" customHeight="1">
      <c r="A91" s="475" t="s">
        <v>212</v>
      </c>
      <c r="B91" s="64"/>
      <c r="C91" s="61"/>
      <c r="D91" s="61"/>
      <c r="E91" s="61"/>
      <c r="F91" s="61"/>
      <c r="G91" s="61"/>
      <c r="H91" s="61"/>
      <c r="I91" s="61"/>
      <c r="J91" s="61"/>
      <c r="K91" s="61"/>
      <c r="L91" s="61"/>
      <c r="M91" s="61"/>
      <c r="N91" s="61"/>
      <c r="O91" s="60"/>
      <c r="P91" s="10"/>
      <c r="Q91" s="10"/>
      <c r="R91" s="10"/>
      <c r="U91" s="13"/>
      <c r="V91" s="13"/>
      <c r="W91" s="13"/>
      <c r="AB91" s="439"/>
      <c r="AC91" s="439"/>
      <c r="AD91" s="439"/>
      <c r="AE91" s="1235"/>
      <c r="AF91" s="1235"/>
      <c r="AG91" s="439"/>
      <c r="AH91" s="439"/>
      <c r="AI91" s="439"/>
      <c r="AJ91" s="439"/>
      <c r="AK91" s="1417"/>
      <c r="AL91" s="1417"/>
      <c r="AM91" s="441"/>
      <c r="AN91" s="441"/>
      <c r="AO91" s="441"/>
      <c r="AP91" s="441"/>
      <c r="AQ91" s="441"/>
      <c r="AR91" s="441"/>
      <c r="AS91" s="441"/>
      <c r="AT91" s="441"/>
      <c r="AU91" s="441"/>
      <c r="AV91" s="441"/>
      <c r="AW91" s="441"/>
      <c r="AX91" s="441"/>
      <c r="AY91" s="441"/>
      <c r="AZ91" s="441"/>
      <c r="BA91" s="441"/>
      <c r="BB91" s="441"/>
    </row>
    <row r="92" spans="1:54" s="238" customFormat="1" ht="12.75" customHeight="1">
      <c r="A92" s="72" t="s">
        <v>194</v>
      </c>
      <c r="B92" s="65"/>
      <c r="C92" s="61"/>
      <c r="D92" s="61"/>
      <c r="E92" s="61"/>
      <c r="F92" s="61"/>
      <c r="G92" s="61"/>
      <c r="H92" s="61"/>
      <c r="I92" s="61"/>
      <c r="J92" s="61"/>
      <c r="K92" s="61"/>
      <c r="L92" s="61"/>
      <c r="M92" s="61"/>
      <c r="N92" s="61"/>
      <c r="O92" s="60"/>
      <c r="P92" s="10"/>
      <c r="Q92" s="10"/>
      <c r="R92" s="10"/>
      <c r="U92" s="13"/>
      <c r="V92" s="13"/>
      <c r="W92" s="13"/>
      <c r="AB92" s="439"/>
      <c r="AC92" s="439"/>
      <c r="AD92" s="439"/>
      <c r="AE92" s="1235"/>
      <c r="AF92" s="1235"/>
      <c r="AG92" s="439"/>
      <c r="AH92" s="439"/>
      <c r="AI92" s="439"/>
      <c r="AJ92" s="439"/>
      <c r="AK92" s="1417"/>
      <c r="AL92" s="1417"/>
      <c r="AM92" s="441"/>
      <c r="AN92" s="441"/>
      <c r="AO92" s="441"/>
      <c r="AP92" s="441"/>
      <c r="AQ92" s="441"/>
      <c r="AR92" s="441"/>
      <c r="AS92" s="441"/>
      <c r="AT92" s="441"/>
      <c r="AU92" s="441"/>
      <c r="AV92" s="441"/>
      <c r="AW92" s="441"/>
      <c r="AX92" s="441"/>
      <c r="AY92" s="441"/>
      <c r="AZ92" s="441"/>
      <c r="BA92" s="441"/>
      <c r="BB92" s="441"/>
    </row>
    <row r="93" spans="1:54" s="238" customFormat="1" ht="12.75" customHeight="1">
      <c r="A93" s="72" t="s">
        <v>195</v>
      </c>
      <c r="B93" s="73"/>
      <c r="C93" s="71"/>
      <c r="D93" s="71"/>
      <c r="E93" s="71"/>
      <c r="F93" s="71"/>
      <c r="G93" s="76"/>
      <c r="H93" s="77"/>
      <c r="I93" s="71"/>
      <c r="J93" s="71"/>
      <c r="K93" s="71"/>
      <c r="L93" s="71"/>
      <c r="M93" s="71"/>
      <c r="N93" s="61"/>
      <c r="O93" s="60"/>
      <c r="P93" s="10"/>
      <c r="Q93" s="10"/>
      <c r="R93" s="10"/>
      <c r="U93" s="13"/>
      <c r="V93" s="13"/>
      <c r="W93" s="13"/>
      <c r="AB93" s="439"/>
      <c r="AC93" s="439"/>
      <c r="AD93" s="439"/>
      <c r="AE93" s="1235"/>
      <c r="AF93" s="1235"/>
      <c r="AG93" s="439"/>
      <c r="AH93" s="439"/>
      <c r="AI93" s="439"/>
      <c r="AJ93" s="439"/>
      <c r="AK93" s="1417"/>
      <c r="AL93" s="1417"/>
      <c r="AM93" s="441"/>
      <c r="AN93" s="441"/>
      <c r="AO93" s="441"/>
      <c r="AP93" s="441"/>
      <c r="AQ93" s="441"/>
      <c r="AR93" s="441"/>
      <c r="AS93" s="441"/>
      <c r="AT93" s="441"/>
      <c r="AU93" s="441"/>
      <c r="AV93" s="441"/>
      <c r="AW93" s="441"/>
      <c r="AX93" s="441"/>
      <c r="AY93" s="441"/>
      <c r="AZ93" s="441"/>
      <c r="BA93" s="441"/>
      <c r="BB93" s="441"/>
    </row>
    <row r="94" spans="1:54" s="238" customFormat="1" ht="14.25">
      <c r="A94" s="57"/>
      <c r="B94" s="58"/>
      <c r="C94" s="74"/>
      <c r="D94" s="74"/>
      <c r="E94" s="74"/>
      <c r="F94" s="74"/>
      <c r="G94" s="74"/>
      <c r="H94" s="74"/>
      <c r="I94" s="74"/>
      <c r="J94" s="74"/>
      <c r="K94" s="74"/>
      <c r="L94" s="74"/>
      <c r="M94" s="74"/>
      <c r="N94" s="61"/>
      <c r="O94" s="60"/>
      <c r="P94" s="10"/>
      <c r="Q94" s="10"/>
      <c r="R94" s="10"/>
      <c r="U94" s="13"/>
      <c r="V94" s="13"/>
      <c r="W94" s="13"/>
      <c r="AB94" s="439"/>
      <c r="AC94" s="439"/>
      <c r="AD94" s="439"/>
      <c r="AE94" s="1235"/>
      <c r="AF94" s="1235"/>
      <c r="AG94" s="439"/>
      <c r="AH94" s="439"/>
      <c r="AI94" s="439"/>
      <c r="AJ94" s="439"/>
      <c r="AK94" s="1417"/>
      <c r="AL94" s="1417"/>
      <c r="AM94" s="441"/>
      <c r="AN94" s="441"/>
      <c r="AO94" s="441"/>
      <c r="AP94" s="441"/>
      <c r="AQ94" s="441"/>
      <c r="AR94" s="441"/>
      <c r="AS94" s="441"/>
      <c r="AT94" s="441"/>
      <c r="AU94" s="441"/>
      <c r="AV94" s="441"/>
      <c r="AW94" s="441"/>
      <c r="AX94" s="441"/>
      <c r="AY94" s="441"/>
      <c r="AZ94" s="441"/>
      <c r="BA94" s="441"/>
      <c r="BB94" s="441"/>
    </row>
    <row r="95" spans="1:54" s="238" customFormat="1" ht="14.25">
      <c r="A95" s="438" t="s">
        <v>223</v>
      </c>
      <c r="B95" s="333"/>
      <c r="C95" s="61"/>
      <c r="D95" s="61"/>
      <c r="E95" s="61"/>
      <c r="F95" s="61"/>
      <c r="G95" s="61"/>
      <c r="H95" s="61"/>
      <c r="I95" s="61"/>
      <c r="J95" s="61"/>
      <c r="K95" s="61"/>
      <c r="L95" s="61"/>
      <c r="M95" s="61"/>
      <c r="N95" s="61"/>
      <c r="O95" s="10"/>
      <c r="P95" s="10"/>
      <c r="Q95" s="10"/>
      <c r="R95" s="10"/>
      <c r="U95" s="13"/>
      <c r="V95" s="13"/>
      <c r="W95" s="13"/>
      <c r="AB95" s="439"/>
      <c r="AC95" s="439"/>
      <c r="AD95" s="439"/>
      <c r="AE95" s="1235"/>
      <c r="AF95" s="1235"/>
      <c r="AG95" s="439"/>
      <c r="AH95" s="439"/>
      <c r="AI95" s="439"/>
      <c r="AJ95" s="439"/>
      <c r="AK95" s="1417"/>
      <c r="AL95" s="1417"/>
      <c r="AM95" s="441"/>
      <c r="AN95" s="441"/>
      <c r="AO95" s="441"/>
      <c r="AP95" s="441"/>
      <c r="AQ95" s="441"/>
      <c r="AR95" s="441"/>
      <c r="AS95" s="441"/>
      <c r="AT95" s="441"/>
      <c r="AU95" s="441"/>
      <c r="AV95" s="441"/>
      <c r="AW95" s="441"/>
      <c r="AX95" s="441"/>
      <c r="AY95" s="441"/>
      <c r="AZ95" s="441"/>
      <c r="BA95" s="441"/>
      <c r="BB95" s="441"/>
    </row>
    <row r="96" spans="1:54" s="78" customFormat="1">
      <c r="A96" s="57"/>
      <c r="B96" s="463"/>
      <c r="C96" s="71"/>
      <c r="D96" s="71"/>
      <c r="E96" s="71"/>
      <c r="F96" s="71"/>
      <c r="G96" s="71"/>
      <c r="H96" s="71"/>
      <c r="I96" s="71"/>
      <c r="J96" s="71"/>
      <c r="K96" s="71"/>
      <c r="L96" s="71"/>
      <c r="M96" s="71"/>
      <c r="N96" s="71"/>
      <c r="O96" s="334"/>
      <c r="P96" s="71"/>
      <c r="Q96" s="71"/>
      <c r="R96" s="71"/>
      <c r="S96" s="71"/>
      <c r="T96" s="71"/>
      <c r="U96" s="71"/>
      <c r="V96" s="71"/>
      <c r="W96" s="71"/>
      <c r="X96" s="71"/>
      <c r="Y96" s="335"/>
      <c r="Z96" s="71"/>
      <c r="AA96" s="71"/>
      <c r="AB96" s="439"/>
      <c r="AC96" s="439"/>
      <c r="AD96" s="439"/>
      <c r="AE96" s="1235"/>
      <c r="AF96" s="1235"/>
      <c r="AG96" s="439"/>
      <c r="AH96" s="439"/>
      <c r="AI96" s="439"/>
      <c r="AJ96" s="439"/>
      <c r="AK96" s="352"/>
      <c r="AL96" s="352"/>
      <c r="AM96" s="439"/>
      <c r="AN96" s="439"/>
      <c r="AO96" s="439"/>
      <c r="AP96" s="439"/>
      <c r="AQ96" s="439"/>
      <c r="AR96" s="439"/>
      <c r="AS96" s="439"/>
      <c r="AT96" s="439"/>
      <c r="AU96" s="439"/>
      <c r="AV96" s="439"/>
      <c r="AW96" s="439"/>
      <c r="AX96" s="439"/>
      <c r="AY96" s="439"/>
      <c r="AZ96" s="439"/>
      <c r="BA96" s="439"/>
      <c r="BB96" s="439"/>
    </row>
    <row r="97" spans="1:54" s="238" customFormat="1">
      <c r="A97" s="1511" t="str">
        <f>Info!$C$8&amp;" ("&amp;Info!$A$8&amp;")"</f>
        <v>Version: 2021_V2.1 (Excel-Version vom 18.03.2024)</v>
      </c>
      <c r="B97" s="1511"/>
      <c r="C97" s="10"/>
      <c r="D97" s="10"/>
      <c r="E97" s="10"/>
      <c r="F97" s="10"/>
      <c r="G97" s="10"/>
      <c r="H97" s="10"/>
      <c r="I97" s="10"/>
      <c r="J97" s="10"/>
      <c r="K97" s="10"/>
      <c r="L97" s="10"/>
      <c r="M97" s="10"/>
      <c r="N97" s="10"/>
      <c r="O97" s="62"/>
      <c r="P97" s="10"/>
      <c r="Q97" s="10"/>
      <c r="R97" s="10"/>
      <c r="U97" s="13"/>
      <c r="V97" s="13"/>
      <c r="W97" s="13"/>
      <c r="AB97" s="439"/>
      <c r="AC97" s="439"/>
      <c r="AD97" s="439"/>
      <c r="AE97" s="1235"/>
      <c r="AF97" s="1235"/>
      <c r="AG97" s="439"/>
      <c r="AH97" s="439"/>
      <c r="AI97" s="439"/>
      <c r="AJ97" s="439"/>
      <c r="AK97" s="1417"/>
      <c r="AL97" s="1417"/>
      <c r="AM97" s="441"/>
      <c r="AN97" s="441"/>
      <c r="AO97" s="441"/>
      <c r="AP97" s="441"/>
      <c r="AQ97" s="441"/>
      <c r="AR97" s="441"/>
      <c r="AS97" s="441"/>
      <c r="AT97" s="441"/>
      <c r="AU97" s="441"/>
      <c r="AV97" s="441"/>
      <c r="AW97" s="441"/>
      <c r="AX97" s="441"/>
      <c r="AY97" s="441"/>
      <c r="AZ97" s="441"/>
      <c r="BA97" s="441"/>
      <c r="BB97" s="441"/>
    </row>
    <row r="98" spans="1:54" s="238" customFormat="1">
      <c r="A98" s="57"/>
      <c r="B98" s="463"/>
      <c r="C98" s="10"/>
      <c r="D98" s="10"/>
      <c r="E98" s="10"/>
      <c r="F98" s="10"/>
      <c r="G98" s="10"/>
      <c r="H98" s="10"/>
      <c r="I98" s="10"/>
      <c r="J98" s="10"/>
      <c r="K98" s="10"/>
      <c r="L98" s="10"/>
      <c r="M98" s="10"/>
      <c r="N98" s="10"/>
      <c r="O98" s="62"/>
      <c r="P98" s="10"/>
      <c r="Q98" s="10"/>
      <c r="R98" s="10"/>
      <c r="U98" s="13"/>
      <c r="V98" s="13"/>
      <c r="W98" s="13"/>
      <c r="AB98" s="439"/>
      <c r="AC98" s="439"/>
      <c r="AD98" s="439"/>
      <c r="AE98" s="1235"/>
      <c r="AF98" s="1235"/>
      <c r="AG98" s="439"/>
      <c r="AH98" s="439"/>
      <c r="AI98" s="439"/>
      <c r="AJ98" s="439"/>
      <c r="AK98" s="1417"/>
      <c r="AL98" s="1417"/>
      <c r="AM98" s="441"/>
      <c r="AN98" s="441"/>
      <c r="AO98" s="441"/>
      <c r="AP98" s="441"/>
      <c r="AQ98" s="441"/>
      <c r="AR98" s="441"/>
      <c r="AS98" s="441"/>
      <c r="AT98" s="441"/>
      <c r="AU98" s="441"/>
      <c r="AV98" s="441"/>
      <c r="AW98" s="441"/>
      <c r="AX98" s="441"/>
      <c r="AY98" s="441"/>
      <c r="AZ98" s="441"/>
      <c r="BA98" s="441"/>
      <c r="BB98" s="441"/>
    </row>
    <row r="99" spans="1:54" s="238" customFormat="1">
      <c r="A99" s="57"/>
      <c r="B99" s="463"/>
      <c r="C99" s="10"/>
      <c r="D99" s="10"/>
      <c r="E99" s="10"/>
      <c r="F99" s="10"/>
      <c r="G99" s="10"/>
      <c r="H99" s="10"/>
      <c r="I99" s="10"/>
      <c r="J99" s="10"/>
      <c r="K99" s="10"/>
      <c r="L99" s="10"/>
      <c r="M99" s="10"/>
      <c r="N99" s="10"/>
      <c r="O99" s="62"/>
      <c r="P99" s="10"/>
      <c r="Q99" s="10"/>
      <c r="R99" s="10"/>
      <c r="U99" s="13"/>
      <c r="V99" s="13"/>
      <c r="W99" s="13"/>
      <c r="AB99" s="439"/>
      <c r="AC99" s="439"/>
      <c r="AD99" s="439"/>
      <c r="AE99" s="1235"/>
      <c r="AF99" s="1235"/>
      <c r="AG99" s="439"/>
      <c r="AH99" s="439"/>
      <c r="AI99" s="439"/>
      <c r="AJ99" s="439"/>
      <c r="AK99" s="1417"/>
      <c r="AL99" s="1417"/>
      <c r="AM99" s="441"/>
      <c r="AN99" s="441"/>
      <c r="AO99" s="441"/>
      <c r="AP99" s="441"/>
      <c r="AQ99" s="441"/>
      <c r="AR99" s="441"/>
      <c r="AS99" s="441"/>
      <c r="AT99" s="441"/>
      <c r="AU99" s="441"/>
      <c r="AV99" s="441"/>
      <c r="AW99" s="441"/>
      <c r="AX99" s="441"/>
      <c r="AY99" s="441"/>
      <c r="AZ99" s="441"/>
      <c r="BA99" s="441"/>
      <c r="BB99" s="441"/>
    </row>
    <row r="100" spans="1:54" s="238" customFormat="1">
      <c r="A100" s="57"/>
      <c r="B100" s="463"/>
      <c r="C100" s="10"/>
      <c r="D100" s="10"/>
      <c r="E100" s="10"/>
      <c r="F100" s="10"/>
      <c r="G100" s="10"/>
      <c r="H100" s="10"/>
      <c r="I100" s="10"/>
      <c r="J100" s="10"/>
      <c r="K100" s="10"/>
      <c r="L100" s="10"/>
      <c r="M100" s="10"/>
      <c r="N100" s="10"/>
      <c r="O100" s="62"/>
      <c r="P100" s="10"/>
      <c r="Q100" s="10"/>
      <c r="R100" s="10"/>
      <c r="U100" s="13"/>
      <c r="V100" s="13"/>
      <c r="W100" s="13"/>
      <c r="AB100" s="439"/>
      <c r="AC100" s="439"/>
      <c r="AD100" s="439"/>
      <c r="AE100" s="1235"/>
      <c r="AF100" s="1235"/>
      <c r="AG100" s="439"/>
      <c r="AH100" s="439"/>
      <c r="AI100" s="439"/>
      <c r="AJ100" s="439"/>
      <c r="AK100" s="1417"/>
      <c r="AL100" s="1417"/>
      <c r="AM100" s="441"/>
      <c r="AN100" s="441"/>
      <c r="AO100" s="441"/>
      <c r="AP100" s="441"/>
      <c r="AQ100" s="441"/>
      <c r="AR100" s="441"/>
      <c r="AS100" s="441"/>
      <c r="AT100" s="441"/>
      <c r="AU100" s="441"/>
      <c r="AV100" s="441"/>
      <c r="AW100" s="441"/>
      <c r="AX100" s="441"/>
      <c r="AY100" s="441"/>
      <c r="AZ100" s="441"/>
      <c r="BA100" s="441"/>
      <c r="BB100" s="441"/>
    </row>
    <row r="101" spans="1:54" s="238" customFormat="1">
      <c r="A101" s="57"/>
      <c r="B101" s="463"/>
      <c r="C101" s="10"/>
      <c r="D101" s="10"/>
      <c r="E101" s="10"/>
      <c r="F101" s="10"/>
      <c r="G101" s="10"/>
      <c r="H101" s="10"/>
      <c r="I101" s="10"/>
      <c r="J101" s="10"/>
      <c r="K101" s="10"/>
      <c r="L101" s="10"/>
      <c r="M101" s="10"/>
      <c r="N101" s="10"/>
      <c r="O101" s="62"/>
      <c r="P101" s="10"/>
      <c r="Q101" s="10"/>
      <c r="R101" s="10"/>
      <c r="U101" s="13"/>
      <c r="V101" s="13"/>
      <c r="W101" s="13"/>
      <c r="AB101" s="439"/>
      <c r="AC101" s="439"/>
      <c r="AD101" s="439"/>
      <c r="AE101" s="1235"/>
      <c r="AF101" s="1235"/>
      <c r="AG101" s="439"/>
      <c r="AH101" s="439"/>
      <c r="AI101" s="439"/>
      <c r="AJ101" s="439"/>
      <c r="AK101" s="1417"/>
      <c r="AL101" s="1417"/>
      <c r="AM101" s="441"/>
      <c r="AN101" s="441"/>
      <c r="AO101" s="441"/>
      <c r="AP101" s="441"/>
      <c r="AQ101" s="441"/>
      <c r="AR101" s="441"/>
      <c r="AS101" s="441"/>
      <c r="AT101" s="441"/>
      <c r="AU101" s="441"/>
      <c r="AV101" s="441"/>
      <c r="AW101" s="441"/>
      <c r="AX101" s="441"/>
      <c r="AY101" s="441"/>
      <c r="AZ101" s="441"/>
      <c r="BA101" s="441"/>
      <c r="BB101" s="441"/>
    </row>
    <row r="102" spans="1:54" s="238" customFormat="1">
      <c r="A102" s="57"/>
      <c r="B102" s="463"/>
      <c r="C102" s="10"/>
      <c r="D102" s="10"/>
      <c r="E102" s="10"/>
      <c r="F102" s="10"/>
      <c r="G102" s="10"/>
      <c r="H102" s="10"/>
      <c r="I102" s="10"/>
      <c r="J102" s="10"/>
      <c r="K102" s="10"/>
      <c r="L102" s="10"/>
      <c r="M102" s="10"/>
      <c r="N102" s="10"/>
      <c r="O102" s="62"/>
      <c r="P102" s="10"/>
      <c r="Q102" s="10"/>
      <c r="R102" s="10"/>
      <c r="U102" s="13"/>
      <c r="V102" s="13"/>
      <c r="W102" s="13"/>
      <c r="AB102" s="439"/>
      <c r="AC102" s="439"/>
      <c r="AD102" s="439"/>
      <c r="AE102" s="1235"/>
      <c r="AF102" s="1235"/>
      <c r="AG102" s="439"/>
      <c r="AH102" s="439"/>
      <c r="AI102" s="439"/>
      <c r="AJ102" s="439"/>
      <c r="AK102" s="1417"/>
      <c r="AL102" s="1417"/>
      <c r="AM102" s="441"/>
      <c r="AN102" s="441"/>
      <c r="AO102" s="441"/>
      <c r="AP102" s="441"/>
      <c r="AQ102" s="441"/>
      <c r="AR102" s="441"/>
      <c r="AS102" s="441"/>
      <c r="AT102" s="441"/>
      <c r="AU102" s="441"/>
      <c r="AV102" s="441"/>
      <c r="AW102" s="441"/>
      <c r="AX102" s="441"/>
      <c r="AY102" s="441"/>
      <c r="AZ102" s="441"/>
      <c r="BA102" s="441"/>
      <c r="BB102" s="441"/>
    </row>
    <row r="103" spans="1:54" s="238" customFormat="1">
      <c r="A103" s="57"/>
      <c r="B103" s="463"/>
      <c r="C103" s="10"/>
      <c r="D103" s="10"/>
      <c r="E103" s="10"/>
      <c r="F103" s="10"/>
      <c r="G103" s="10"/>
      <c r="H103" s="10"/>
      <c r="I103" s="10"/>
      <c r="J103" s="10"/>
      <c r="K103" s="10"/>
      <c r="L103" s="10"/>
      <c r="M103" s="10"/>
      <c r="N103" s="10"/>
      <c r="O103" s="62"/>
      <c r="P103" s="10"/>
      <c r="Q103" s="10"/>
      <c r="R103" s="10"/>
      <c r="U103" s="13"/>
      <c r="V103" s="13"/>
      <c r="W103" s="13"/>
      <c r="AB103" s="439"/>
      <c r="AC103" s="439"/>
      <c r="AD103" s="439"/>
      <c r="AE103" s="1235"/>
      <c r="AF103" s="1235"/>
      <c r="AG103" s="439"/>
      <c r="AH103" s="439"/>
      <c r="AI103" s="439"/>
      <c r="AJ103" s="439"/>
      <c r="AK103" s="1417"/>
      <c r="AL103" s="1417"/>
      <c r="AM103" s="441"/>
      <c r="AN103" s="441"/>
      <c r="AO103" s="441"/>
      <c r="AP103" s="441"/>
      <c r="AQ103" s="441"/>
      <c r="AR103" s="441"/>
      <c r="AS103" s="441"/>
      <c r="AT103" s="441"/>
      <c r="AU103" s="441"/>
      <c r="AV103" s="441"/>
      <c r="AW103" s="441"/>
      <c r="AX103" s="441"/>
      <c r="AY103" s="441"/>
      <c r="AZ103" s="441"/>
      <c r="BA103" s="441"/>
      <c r="BB103" s="441"/>
    </row>
    <row r="104" spans="1:54" s="238" customFormat="1">
      <c r="A104" s="57"/>
      <c r="B104" s="463"/>
      <c r="C104" s="10"/>
      <c r="D104" s="10"/>
      <c r="E104" s="10"/>
      <c r="F104" s="10"/>
      <c r="G104" s="10"/>
      <c r="H104" s="10"/>
      <c r="I104" s="10"/>
      <c r="J104" s="10"/>
      <c r="K104" s="10"/>
      <c r="L104" s="10"/>
      <c r="M104" s="10"/>
      <c r="N104" s="10"/>
      <c r="O104" s="62"/>
      <c r="P104" s="10"/>
      <c r="Q104" s="10"/>
      <c r="R104" s="10"/>
      <c r="U104" s="13"/>
      <c r="V104" s="13"/>
      <c r="W104" s="13"/>
      <c r="AB104" s="439"/>
      <c r="AC104" s="439"/>
      <c r="AD104" s="439"/>
      <c r="AE104" s="1235"/>
      <c r="AF104" s="1235"/>
      <c r="AG104" s="439"/>
      <c r="AH104" s="439"/>
      <c r="AI104" s="439"/>
      <c r="AJ104" s="439"/>
      <c r="AK104" s="1417"/>
      <c r="AL104" s="1417"/>
      <c r="AM104" s="441"/>
      <c r="AN104" s="441"/>
      <c r="AO104" s="441"/>
      <c r="AP104" s="441"/>
      <c r="AQ104" s="441"/>
      <c r="AR104" s="441"/>
      <c r="AS104" s="441"/>
      <c r="AT104" s="441"/>
      <c r="AU104" s="441"/>
      <c r="AV104" s="441"/>
      <c r="AW104" s="441"/>
      <c r="AX104" s="441"/>
      <c r="AY104" s="441"/>
      <c r="AZ104" s="441"/>
      <c r="BA104" s="441"/>
      <c r="BB104" s="441"/>
    </row>
    <row r="105" spans="1:54" s="238" customFormat="1">
      <c r="A105" s="57"/>
      <c r="B105" s="463"/>
      <c r="C105" s="10"/>
      <c r="D105" s="10"/>
      <c r="E105" s="10"/>
      <c r="F105" s="10"/>
      <c r="G105" s="10"/>
      <c r="H105" s="10"/>
      <c r="I105" s="10"/>
      <c r="J105" s="10"/>
      <c r="K105" s="10"/>
      <c r="L105" s="10"/>
      <c r="M105" s="10"/>
      <c r="N105" s="10"/>
      <c r="O105" s="62"/>
      <c r="P105" s="10"/>
      <c r="Q105" s="10"/>
      <c r="R105" s="10"/>
      <c r="U105" s="13"/>
      <c r="V105" s="13"/>
      <c r="W105" s="13"/>
      <c r="AB105" s="439"/>
      <c r="AC105" s="439"/>
      <c r="AD105" s="439"/>
      <c r="AE105" s="1235"/>
      <c r="AF105" s="1235"/>
      <c r="AG105" s="439"/>
      <c r="AH105" s="439"/>
      <c r="AI105" s="439"/>
      <c r="AJ105" s="439"/>
      <c r="AK105" s="1417"/>
      <c r="AL105" s="1417"/>
      <c r="AM105" s="441"/>
      <c r="AN105" s="441"/>
      <c r="AO105" s="441"/>
      <c r="AP105" s="441"/>
      <c r="AQ105" s="441"/>
      <c r="AR105" s="441"/>
      <c r="AS105" s="441"/>
      <c r="AT105" s="441"/>
      <c r="AU105" s="441"/>
      <c r="AV105" s="441"/>
      <c r="AW105" s="441"/>
      <c r="AX105" s="441"/>
      <c r="AY105" s="441"/>
      <c r="AZ105" s="441"/>
      <c r="BA105" s="441"/>
      <c r="BB105" s="441"/>
    </row>
    <row r="106" spans="1:54" s="238" customFormat="1">
      <c r="A106" s="57"/>
      <c r="B106" s="463"/>
      <c r="C106" s="10"/>
      <c r="D106" s="10"/>
      <c r="E106" s="10"/>
      <c r="F106" s="10"/>
      <c r="G106" s="10"/>
      <c r="H106" s="10"/>
      <c r="I106" s="10"/>
      <c r="J106" s="10"/>
      <c r="K106" s="10"/>
      <c r="L106" s="10"/>
      <c r="M106" s="10"/>
      <c r="N106" s="10"/>
      <c r="O106" s="62"/>
      <c r="P106" s="10"/>
      <c r="Q106" s="10"/>
      <c r="R106" s="10"/>
      <c r="U106" s="13"/>
      <c r="V106" s="13"/>
      <c r="W106" s="13"/>
      <c r="AB106" s="439"/>
      <c r="AC106" s="439"/>
      <c r="AD106" s="439"/>
      <c r="AE106" s="1235"/>
      <c r="AF106" s="1235"/>
      <c r="AG106" s="439"/>
      <c r="AH106" s="439"/>
      <c r="AI106" s="439"/>
      <c r="AJ106" s="439"/>
      <c r="AK106" s="1417"/>
      <c r="AL106" s="1417"/>
      <c r="AM106" s="441"/>
      <c r="AN106" s="441"/>
      <c r="AO106" s="441"/>
      <c r="AP106" s="441"/>
      <c r="AQ106" s="441"/>
      <c r="AR106" s="441"/>
      <c r="AS106" s="441"/>
      <c r="AT106" s="441"/>
      <c r="AU106" s="441"/>
      <c r="AV106" s="441"/>
      <c r="AW106" s="441"/>
      <c r="AX106" s="441"/>
      <c r="AY106" s="441"/>
      <c r="AZ106" s="441"/>
      <c r="BA106" s="441"/>
      <c r="BB106" s="441"/>
    </row>
    <row r="107" spans="1:54" s="238" customFormat="1">
      <c r="A107" s="57"/>
      <c r="B107" s="463"/>
      <c r="C107" s="10"/>
      <c r="D107" s="10"/>
      <c r="E107" s="10"/>
      <c r="F107" s="10"/>
      <c r="G107" s="10"/>
      <c r="H107" s="10"/>
      <c r="I107" s="10"/>
      <c r="J107" s="10"/>
      <c r="K107" s="10"/>
      <c r="L107" s="10"/>
      <c r="M107" s="10"/>
      <c r="N107" s="10"/>
      <c r="O107" s="62"/>
      <c r="P107" s="10"/>
      <c r="Q107" s="10"/>
      <c r="R107" s="10"/>
      <c r="U107" s="13"/>
      <c r="V107" s="13"/>
      <c r="W107" s="13"/>
      <c r="AB107" s="439"/>
      <c r="AC107" s="439"/>
      <c r="AD107" s="439"/>
      <c r="AE107" s="1235"/>
      <c r="AF107" s="1235"/>
      <c r="AG107" s="439"/>
      <c r="AH107" s="439"/>
      <c r="AI107" s="439"/>
      <c r="AJ107" s="439"/>
      <c r="AK107" s="1417"/>
      <c r="AL107" s="1417"/>
      <c r="AM107" s="441"/>
      <c r="AN107" s="441"/>
      <c r="AO107" s="441"/>
      <c r="AP107" s="441"/>
      <c r="AQ107" s="441"/>
      <c r="AR107" s="441"/>
      <c r="AS107" s="441"/>
      <c r="AT107" s="441"/>
      <c r="AU107" s="441"/>
      <c r="AV107" s="441"/>
      <c r="AW107" s="441"/>
      <c r="AX107" s="441"/>
      <c r="AY107" s="441"/>
      <c r="AZ107" s="441"/>
      <c r="BA107" s="441"/>
      <c r="BB107" s="441"/>
    </row>
    <row r="108" spans="1:54" s="238" customFormat="1">
      <c r="A108" s="57"/>
      <c r="B108" s="463"/>
      <c r="C108" s="10"/>
      <c r="D108" s="10"/>
      <c r="E108" s="10"/>
      <c r="F108" s="10"/>
      <c r="G108" s="10"/>
      <c r="H108" s="10"/>
      <c r="I108" s="10"/>
      <c r="J108" s="10"/>
      <c r="K108" s="10"/>
      <c r="L108" s="10"/>
      <c r="M108" s="10"/>
      <c r="N108" s="10"/>
      <c r="O108" s="62"/>
      <c r="P108" s="10"/>
      <c r="Q108" s="10"/>
      <c r="R108" s="10"/>
      <c r="U108" s="13"/>
      <c r="V108" s="13"/>
      <c r="W108" s="13"/>
      <c r="AB108" s="439"/>
      <c r="AC108" s="439"/>
      <c r="AD108" s="439"/>
      <c r="AE108" s="1235"/>
      <c r="AF108" s="1235"/>
      <c r="AG108" s="439"/>
      <c r="AH108" s="439"/>
      <c r="AI108" s="439"/>
      <c r="AJ108" s="439"/>
      <c r="AK108" s="1417"/>
      <c r="AL108" s="1417"/>
      <c r="AM108" s="441"/>
      <c r="AN108" s="441"/>
      <c r="AO108" s="441"/>
      <c r="AP108" s="441"/>
      <c r="AQ108" s="441"/>
      <c r="AR108" s="441"/>
      <c r="AS108" s="441"/>
      <c r="AT108" s="441"/>
      <c r="AU108" s="441"/>
      <c r="AV108" s="441"/>
      <c r="AW108" s="441"/>
      <c r="AX108" s="441"/>
      <c r="AY108" s="441"/>
      <c r="AZ108" s="441"/>
      <c r="BA108" s="441"/>
      <c r="BB108" s="441"/>
    </row>
    <row r="109" spans="1:54" s="238" customFormat="1">
      <c r="A109" s="57"/>
      <c r="B109" s="463"/>
      <c r="C109" s="10"/>
      <c r="D109" s="10"/>
      <c r="E109" s="10"/>
      <c r="F109" s="10"/>
      <c r="G109" s="10"/>
      <c r="H109" s="10"/>
      <c r="I109" s="10"/>
      <c r="J109" s="10"/>
      <c r="K109" s="10"/>
      <c r="L109" s="10"/>
      <c r="M109" s="10"/>
      <c r="N109" s="10"/>
      <c r="O109" s="62"/>
      <c r="P109" s="10"/>
      <c r="Q109" s="10"/>
      <c r="R109" s="10"/>
      <c r="U109" s="13"/>
      <c r="V109" s="13"/>
      <c r="W109" s="13"/>
      <c r="AB109" s="439"/>
      <c r="AC109" s="439"/>
      <c r="AD109" s="439"/>
      <c r="AE109" s="1235"/>
      <c r="AF109" s="1235"/>
      <c r="AG109" s="439"/>
      <c r="AH109" s="439"/>
      <c r="AI109" s="439"/>
      <c r="AJ109" s="439"/>
      <c r="AK109" s="1417"/>
      <c r="AL109" s="1417"/>
      <c r="AM109" s="441"/>
      <c r="AN109" s="441"/>
      <c r="AO109" s="441"/>
      <c r="AP109" s="441"/>
      <c r="AQ109" s="441"/>
      <c r="AR109" s="441"/>
      <c r="AS109" s="441"/>
      <c r="AT109" s="441"/>
      <c r="AU109" s="441"/>
      <c r="AV109" s="441"/>
      <c r="AW109" s="441"/>
      <c r="AX109" s="441"/>
      <c r="AY109" s="441"/>
      <c r="AZ109" s="441"/>
      <c r="BA109" s="441"/>
      <c r="BB109" s="441"/>
    </row>
    <row r="110" spans="1:54" s="238" customFormat="1">
      <c r="A110" s="57"/>
      <c r="B110" s="463"/>
      <c r="C110" s="10"/>
      <c r="D110" s="10"/>
      <c r="E110" s="10"/>
      <c r="F110" s="10"/>
      <c r="G110" s="10"/>
      <c r="H110" s="10"/>
      <c r="I110" s="10"/>
      <c r="J110" s="10"/>
      <c r="K110" s="10"/>
      <c r="L110" s="10"/>
      <c r="M110" s="10"/>
      <c r="N110" s="10"/>
      <c r="O110" s="62"/>
      <c r="P110" s="10"/>
      <c r="Q110" s="10"/>
      <c r="R110" s="10"/>
      <c r="U110" s="13"/>
      <c r="V110" s="13"/>
      <c r="W110" s="13"/>
      <c r="AB110" s="439"/>
      <c r="AC110" s="439"/>
      <c r="AD110" s="439"/>
      <c r="AE110" s="1235"/>
      <c r="AF110" s="1235"/>
      <c r="AG110" s="439"/>
      <c r="AH110" s="439"/>
      <c r="AI110" s="439"/>
      <c r="AJ110" s="439"/>
      <c r="AK110" s="1417"/>
      <c r="AL110" s="1417"/>
      <c r="AM110" s="441"/>
      <c r="AN110" s="441"/>
      <c r="AO110" s="441"/>
      <c r="AP110" s="441"/>
      <c r="AQ110" s="441"/>
      <c r="AR110" s="441"/>
      <c r="AS110" s="441"/>
      <c r="AT110" s="441"/>
      <c r="AU110" s="441"/>
      <c r="AV110" s="441"/>
      <c r="AW110" s="441"/>
      <c r="AX110" s="441"/>
      <c r="AY110" s="441"/>
      <c r="AZ110" s="441"/>
      <c r="BA110" s="441"/>
      <c r="BB110" s="441"/>
    </row>
    <row r="111" spans="1:54" s="238" customFormat="1">
      <c r="A111" s="57"/>
      <c r="B111" s="463"/>
      <c r="C111" s="10"/>
      <c r="D111" s="10"/>
      <c r="E111" s="10"/>
      <c r="F111" s="10"/>
      <c r="G111" s="10"/>
      <c r="H111" s="10"/>
      <c r="I111" s="10"/>
      <c r="J111" s="10"/>
      <c r="K111" s="10"/>
      <c r="L111" s="10"/>
      <c r="M111" s="10"/>
      <c r="N111" s="10"/>
      <c r="O111" s="62"/>
      <c r="P111" s="10"/>
      <c r="Q111" s="10"/>
      <c r="R111" s="10"/>
      <c r="U111" s="13"/>
      <c r="V111" s="13"/>
      <c r="W111" s="13"/>
      <c r="AB111" s="439"/>
      <c r="AC111" s="439"/>
      <c r="AD111" s="439"/>
      <c r="AE111" s="1235"/>
      <c r="AF111" s="1235"/>
      <c r="AG111" s="439"/>
      <c r="AH111" s="439"/>
      <c r="AI111" s="439"/>
      <c r="AJ111" s="439"/>
      <c r="AK111" s="1417"/>
      <c r="AL111" s="1417"/>
      <c r="AM111" s="441"/>
      <c r="AN111" s="441"/>
      <c r="AO111" s="441"/>
      <c r="AP111" s="441"/>
      <c r="AQ111" s="441"/>
      <c r="AR111" s="441"/>
      <c r="AS111" s="441"/>
      <c r="AT111" s="441"/>
      <c r="AU111" s="441"/>
      <c r="AV111" s="441"/>
      <c r="AW111" s="441"/>
      <c r="AX111" s="441"/>
      <c r="AY111" s="441"/>
      <c r="AZ111" s="441"/>
      <c r="BA111" s="441"/>
      <c r="BB111" s="441"/>
    </row>
    <row r="112" spans="1:54" s="238" customFormat="1">
      <c r="A112" s="57"/>
      <c r="B112" s="463"/>
      <c r="C112" s="10"/>
      <c r="D112" s="10"/>
      <c r="E112" s="10"/>
      <c r="F112" s="10"/>
      <c r="G112" s="10"/>
      <c r="H112" s="10"/>
      <c r="I112" s="10"/>
      <c r="J112" s="10"/>
      <c r="K112" s="10"/>
      <c r="L112" s="10"/>
      <c r="M112" s="10"/>
      <c r="N112" s="10"/>
      <c r="O112" s="62"/>
      <c r="P112" s="10"/>
      <c r="Q112" s="10"/>
      <c r="R112" s="10"/>
      <c r="U112" s="13"/>
      <c r="V112" s="13"/>
      <c r="W112" s="13"/>
      <c r="AB112" s="439"/>
      <c r="AC112" s="439"/>
      <c r="AD112" s="439"/>
      <c r="AE112" s="1235"/>
      <c r="AF112" s="1235"/>
      <c r="AG112" s="439"/>
      <c r="AH112" s="439"/>
      <c r="AI112" s="439"/>
      <c r="AJ112" s="439"/>
      <c r="AK112" s="1417"/>
      <c r="AL112" s="1417"/>
      <c r="AM112" s="441"/>
      <c r="AN112" s="441"/>
      <c r="AO112" s="441"/>
      <c r="AP112" s="441"/>
      <c r="AQ112" s="441"/>
      <c r="AR112" s="441"/>
      <c r="AS112" s="441"/>
      <c r="AT112" s="441"/>
      <c r="AU112" s="441"/>
      <c r="AV112" s="441"/>
      <c r="AW112" s="441"/>
      <c r="AX112" s="441"/>
      <c r="AY112" s="441"/>
      <c r="AZ112" s="441"/>
      <c r="BA112" s="441"/>
      <c r="BB112" s="441"/>
    </row>
    <row r="113" spans="1:54" s="238" customFormat="1">
      <c r="A113" s="57"/>
      <c r="B113" s="463"/>
      <c r="C113" s="10"/>
      <c r="D113" s="10"/>
      <c r="E113" s="10"/>
      <c r="F113" s="10"/>
      <c r="G113" s="10"/>
      <c r="H113" s="10"/>
      <c r="I113" s="10"/>
      <c r="J113" s="10"/>
      <c r="K113" s="10"/>
      <c r="L113" s="10"/>
      <c r="M113" s="10"/>
      <c r="N113" s="10"/>
      <c r="O113" s="62"/>
      <c r="P113" s="10"/>
      <c r="Q113" s="10"/>
      <c r="R113" s="10"/>
      <c r="U113" s="13"/>
      <c r="V113" s="13"/>
      <c r="W113" s="13"/>
      <c r="AB113" s="439"/>
      <c r="AC113" s="439"/>
      <c r="AD113" s="439"/>
      <c r="AE113" s="1235"/>
      <c r="AF113" s="1235"/>
      <c r="AG113" s="439"/>
      <c r="AH113" s="439"/>
      <c r="AI113" s="439"/>
      <c r="AJ113" s="439"/>
      <c r="AK113" s="1417"/>
      <c r="AL113" s="1417"/>
      <c r="AM113" s="441"/>
      <c r="AN113" s="441"/>
      <c r="AO113" s="441"/>
      <c r="AP113" s="441"/>
      <c r="AQ113" s="441"/>
      <c r="AR113" s="441"/>
      <c r="AS113" s="441"/>
      <c r="AT113" s="441"/>
      <c r="AU113" s="441"/>
      <c r="AV113" s="441"/>
      <c r="AW113" s="441"/>
      <c r="AX113" s="441"/>
      <c r="AY113" s="441"/>
      <c r="AZ113" s="441"/>
      <c r="BA113" s="441"/>
      <c r="BB113" s="441"/>
    </row>
    <row r="114" spans="1:54" s="238" customFormat="1">
      <c r="A114" s="57"/>
      <c r="B114" s="463"/>
      <c r="C114" s="10"/>
      <c r="D114" s="10"/>
      <c r="E114" s="10"/>
      <c r="F114" s="10"/>
      <c r="G114" s="10"/>
      <c r="H114" s="10"/>
      <c r="I114" s="10"/>
      <c r="J114" s="10"/>
      <c r="K114" s="10"/>
      <c r="L114" s="10"/>
      <c r="M114" s="10"/>
      <c r="N114" s="10"/>
      <c r="O114" s="62"/>
      <c r="P114" s="10"/>
      <c r="Q114" s="10"/>
      <c r="R114" s="10"/>
      <c r="U114" s="13"/>
      <c r="V114" s="13"/>
      <c r="W114" s="13"/>
      <c r="AB114" s="439"/>
      <c r="AC114" s="439"/>
      <c r="AD114" s="439"/>
      <c r="AE114" s="1235"/>
      <c r="AF114" s="1235"/>
      <c r="AG114" s="439"/>
      <c r="AH114" s="439"/>
      <c r="AI114" s="439"/>
      <c r="AJ114" s="439"/>
      <c r="AK114" s="1417"/>
      <c r="AL114" s="1417"/>
      <c r="AM114" s="441"/>
      <c r="AN114" s="441"/>
      <c r="AO114" s="441"/>
      <c r="AP114" s="441"/>
      <c r="AQ114" s="441"/>
      <c r="AR114" s="441"/>
      <c r="AS114" s="441"/>
      <c r="AT114" s="441"/>
      <c r="AU114" s="441"/>
      <c r="AV114" s="441"/>
      <c r="AW114" s="441"/>
      <c r="AX114" s="441"/>
      <c r="AY114" s="441"/>
      <c r="AZ114" s="441"/>
      <c r="BA114" s="441"/>
      <c r="BB114" s="441"/>
    </row>
    <row r="115" spans="1:54" s="238" customFormat="1">
      <c r="A115" s="57"/>
      <c r="B115" s="463"/>
      <c r="C115" s="10"/>
      <c r="D115" s="10"/>
      <c r="E115" s="10"/>
      <c r="F115" s="10"/>
      <c r="G115" s="10"/>
      <c r="H115" s="10"/>
      <c r="I115" s="10"/>
      <c r="J115" s="10"/>
      <c r="K115" s="10"/>
      <c r="L115" s="10"/>
      <c r="M115" s="10"/>
      <c r="N115" s="10"/>
      <c r="O115" s="62"/>
      <c r="P115" s="10"/>
      <c r="Q115" s="10"/>
      <c r="R115" s="10"/>
      <c r="U115" s="13"/>
      <c r="V115" s="13"/>
      <c r="W115" s="13"/>
      <c r="AB115" s="439"/>
      <c r="AC115" s="439"/>
      <c r="AD115" s="439"/>
      <c r="AE115" s="1235"/>
      <c r="AF115" s="1235"/>
      <c r="AG115" s="439"/>
      <c r="AH115" s="439"/>
      <c r="AI115" s="439"/>
      <c r="AJ115" s="439"/>
      <c r="AK115" s="1417"/>
      <c r="AL115" s="1417"/>
      <c r="AM115" s="441"/>
      <c r="AN115" s="441"/>
      <c r="AO115" s="441"/>
      <c r="AP115" s="441"/>
      <c r="AQ115" s="441"/>
      <c r="AR115" s="441"/>
      <c r="AS115" s="441"/>
      <c r="AT115" s="441"/>
      <c r="AU115" s="441"/>
      <c r="AV115" s="441"/>
      <c r="AW115" s="441"/>
      <c r="AX115" s="441"/>
      <c r="AY115" s="441"/>
      <c r="AZ115" s="441"/>
      <c r="BA115" s="441"/>
      <c r="BB115" s="441"/>
    </row>
    <row r="116" spans="1:54" s="238" customFormat="1">
      <c r="A116" s="57"/>
      <c r="B116" s="463"/>
      <c r="C116" s="10"/>
      <c r="D116" s="10"/>
      <c r="E116" s="10"/>
      <c r="F116" s="10"/>
      <c r="G116" s="10"/>
      <c r="H116" s="10"/>
      <c r="I116" s="10"/>
      <c r="J116" s="10"/>
      <c r="K116" s="10"/>
      <c r="L116" s="10"/>
      <c r="M116" s="10"/>
      <c r="N116" s="10"/>
      <c r="O116" s="62"/>
      <c r="P116" s="10"/>
      <c r="Q116" s="10"/>
      <c r="R116" s="10"/>
      <c r="U116" s="13"/>
      <c r="V116" s="13"/>
      <c r="W116" s="13"/>
      <c r="AB116" s="439"/>
      <c r="AC116" s="439"/>
      <c r="AD116" s="439"/>
      <c r="AE116" s="1235"/>
      <c r="AF116" s="1235"/>
      <c r="AG116" s="439"/>
      <c r="AH116" s="439"/>
      <c r="AI116" s="439"/>
      <c r="AJ116" s="439"/>
      <c r="AK116" s="1417"/>
      <c r="AL116" s="1417"/>
      <c r="AM116" s="441"/>
      <c r="AN116" s="441"/>
      <c r="AO116" s="441"/>
      <c r="AP116" s="441"/>
      <c r="AQ116" s="441"/>
      <c r="AR116" s="441"/>
      <c r="AS116" s="441"/>
      <c r="AT116" s="441"/>
      <c r="AU116" s="441"/>
      <c r="AV116" s="441"/>
      <c r="AW116" s="441"/>
      <c r="AX116" s="441"/>
      <c r="AY116" s="441"/>
      <c r="AZ116" s="441"/>
      <c r="BA116" s="441"/>
      <c r="BB116" s="441"/>
    </row>
    <row r="117" spans="1:54" s="238" customFormat="1">
      <c r="A117" s="57"/>
      <c r="B117" s="463"/>
      <c r="C117" s="10"/>
      <c r="D117" s="10"/>
      <c r="E117" s="10"/>
      <c r="F117" s="10"/>
      <c r="G117" s="10"/>
      <c r="H117" s="10"/>
      <c r="I117" s="10"/>
      <c r="J117" s="10"/>
      <c r="K117" s="10"/>
      <c r="L117" s="10"/>
      <c r="M117" s="10"/>
      <c r="N117" s="10"/>
      <c r="O117" s="62"/>
      <c r="P117" s="10"/>
      <c r="Q117" s="10"/>
      <c r="R117" s="10"/>
      <c r="U117" s="13"/>
      <c r="V117" s="13"/>
      <c r="W117" s="13"/>
      <c r="AB117" s="439"/>
      <c r="AC117" s="439"/>
      <c r="AD117" s="439"/>
      <c r="AE117" s="1235"/>
      <c r="AF117" s="1235"/>
      <c r="AG117" s="439"/>
      <c r="AH117" s="439"/>
      <c r="AI117" s="439"/>
      <c r="AJ117" s="439"/>
      <c r="AK117" s="1417"/>
      <c r="AL117" s="1417"/>
      <c r="AM117" s="441"/>
      <c r="AN117" s="441"/>
      <c r="AO117" s="441"/>
      <c r="AP117" s="441"/>
      <c r="AQ117" s="441"/>
      <c r="AR117" s="441"/>
      <c r="AS117" s="441"/>
      <c r="AT117" s="441"/>
      <c r="AU117" s="441"/>
      <c r="AV117" s="441"/>
      <c r="AW117" s="441"/>
      <c r="AX117" s="441"/>
      <c r="AY117" s="441"/>
      <c r="AZ117" s="441"/>
      <c r="BA117" s="441"/>
      <c r="BB117" s="441"/>
    </row>
    <row r="118" spans="1:54" s="238" customFormat="1">
      <c r="A118" s="57"/>
      <c r="B118" s="463"/>
      <c r="C118" s="10"/>
      <c r="D118" s="10"/>
      <c r="E118" s="10"/>
      <c r="F118" s="10"/>
      <c r="G118" s="10"/>
      <c r="H118" s="10"/>
      <c r="I118" s="10"/>
      <c r="J118" s="10"/>
      <c r="K118" s="10"/>
      <c r="L118" s="10"/>
      <c r="M118" s="10"/>
      <c r="N118" s="10"/>
      <c r="O118" s="62"/>
      <c r="P118" s="10"/>
      <c r="Q118" s="10"/>
      <c r="R118" s="10"/>
      <c r="U118" s="13"/>
      <c r="V118" s="13"/>
      <c r="W118" s="13"/>
      <c r="AB118" s="439"/>
      <c r="AC118" s="439"/>
      <c r="AD118" s="439"/>
      <c r="AE118" s="1235"/>
      <c r="AF118" s="1235"/>
      <c r="AG118" s="439"/>
      <c r="AH118" s="439"/>
      <c r="AI118" s="439"/>
      <c r="AJ118" s="439"/>
      <c r="AK118" s="1417"/>
      <c r="AL118" s="1417"/>
      <c r="AM118" s="441"/>
      <c r="AN118" s="441"/>
      <c r="AO118" s="441"/>
      <c r="AP118" s="441"/>
      <c r="AQ118" s="441"/>
      <c r="AR118" s="441"/>
      <c r="AS118" s="441"/>
      <c r="AT118" s="441"/>
      <c r="AU118" s="441"/>
      <c r="AV118" s="441"/>
      <c r="AW118" s="441"/>
      <c r="AX118" s="441"/>
      <c r="AY118" s="441"/>
      <c r="AZ118" s="441"/>
      <c r="BA118" s="441"/>
      <c r="BB118" s="441"/>
    </row>
    <row r="119" spans="1:54" s="238" customFormat="1">
      <c r="A119" s="57"/>
      <c r="B119" s="463"/>
      <c r="C119" s="10"/>
      <c r="D119" s="10"/>
      <c r="E119" s="10"/>
      <c r="F119" s="10"/>
      <c r="G119" s="10"/>
      <c r="H119" s="10"/>
      <c r="I119" s="10"/>
      <c r="J119" s="10"/>
      <c r="K119" s="10"/>
      <c r="L119" s="10"/>
      <c r="M119" s="10"/>
      <c r="N119" s="10"/>
      <c r="O119" s="62"/>
      <c r="P119" s="10"/>
      <c r="Q119" s="10"/>
      <c r="R119" s="10"/>
      <c r="U119" s="13"/>
      <c r="V119" s="13"/>
      <c r="W119" s="13"/>
      <c r="AB119" s="439"/>
      <c r="AC119" s="439"/>
      <c r="AD119" s="439"/>
      <c r="AE119" s="1235"/>
      <c r="AF119" s="1235"/>
      <c r="AG119" s="439"/>
      <c r="AH119" s="439"/>
      <c r="AI119" s="439"/>
      <c r="AJ119" s="439"/>
      <c r="AK119" s="1417"/>
      <c r="AL119" s="1417"/>
      <c r="AM119" s="441"/>
      <c r="AN119" s="441"/>
      <c r="AO119" s="441"/>
      <c r="AP119" s="441"/>
      <c r="AQ119" s="441"/>
      <c r="AR119" s="441"/>
      <c r="AS119" s="441"/>
      <c r="AT119" s="441"/>
      <c r="AU119" s="441"/>
      <c r="AV119" s="441"/>
      <c r="AW119" s="441"/>
      <c r="AX119" s="441"/>
      <c r="AY119" s="441"/>
      <c r="AZ119" s="441"/>
      <c r="BA119" s="441"/>
      <c r="BB119" s="441"/>
    </row>
    <row r="120" spans="1:54" s="238" customFormat="1">
      <c r="A120" s="57"/>
      <c r="B120" s="463"/>
      <c r="C120" s="10"/>
      <c r="D120" s="10"/>
      <c r="E120" s="10"/>
      <c r="F120" s="10"/>
      <c r="G120" s="10"/>
      <c r="H120" s="10"/>
      <c r="I120" s="10"/>
      <c r="J120" s="10"/>
      <c r="K120" s="10"/>
      <c r="L120" s="10"/>
      <c r="M120" s="10"/>
      <c r="N120" s="10"/>
      <c r="O120" s="62"/>
      <c r="P120" s="10"/>
      <c r="Q120" s="10"/>
      <c r="R120" s="10"/>
      <c r="U120" s="13"/>
      <c r="V120" s="13"/>
      <c r="W120" s="13"/>
      <c r="AB120" s="439"/>
      <c r="AC120" s="439"/>
      <c r="AD120" s="439"/>
      <c r="AE120" s="1235"/>
      <c r="AF120" s="1235"/>
      <c r="AG120" s="439"/>
      <c r="AH120" s="439"/>
      <c r="AI120" s="439"/>
      <c r="AJ120" s="439"/>
      <c r="AK120" s="1417"/>
      <c r="AL120" s="1417"/>
      <c r="AM120" s="441"/>
      <c r="AN120" s="441"/>
      <c r="AO120" s="441"/>
      <c r="AP120" s="441"/>
      <c r="AQ120" s="441"/>
      <c r="AR120" s="441"/>
      <c r="AS120" s="441"/>
      <c r="AT120" s="441"/>
      <c r="AU120" s="441"/>
      <c r="AV120" s="441"/>
      <c r="AW120" s="441"/>
      <c r="AX120" s="441"/>
      <c r="AY120" s="441"/>
      <c r="AZ120" s="441"/>
      <c r="BA120" s="441"/>
      <c r="BB120" s="441"/>
    </row>
    <row r="121" spans="1:54" s="238" customFormat="1">
      <c r="A121" s="57"/>
      <c r="B121" s="463"/>
      <c r="C121" s="10"/>
      <c r="D121" s="10"/>
      <c r="E121" s="10"/>
      <c r="F121" s="10"/>
      <c r="G121" s="10"/>
      <c r="H121" s="10"/>
      <c r="I121" s="10"/>
      <c r="J121" s="10"/>
      <c r="K121" s="10"/>
      <c r="L121" s="10"/>
      <c r="M121" s="10"/>
      <c r="N121" s="10"/>
      <c r="O121" s="62"/>
      <c r="P121" s="10"/>
      <c r="Q121" s="10"/>
      <c r="R121" s="10"/>
      <c r="U121" s="13"/>
      <c r="V121" s="13"/>
      <c r="W121" s="13"/>
      <c r="AB121" s="439"/>
      <c r="AC121" s="439"/>
      <c r="AD121" s="439"/>
      <c r="AE121" s="1235"/>
      <c r="AF121" s="1235"/>
      <c r="AG121" s="439"/>
      <c r="AH121" s="439"/>
      <c r="AI121" s="439"/>
      <c r="AJ121" s="439"/>
      <c r="AK121" s="1417"/>
      <c r="AL121" s="1417"/>
      <c r="AM121" s="441"/>
      <c r="AN121" s="441"/>
      <c r="AO121" s="441"/>
      <c r="AP121" s="441"/>
      <c r="AQ121" s="441"/>
      <c r="AR121" s="441"/>
      <c r="AS121" s="441"/>
      <c r="AT121" s="441"/>
      <c r="AU121" s="441"/>
      <c r="AV121" s="441"/>
      <c r="AW121" s="441"/>
      <c r="AX121" s="441"/>
      <c r="AY121" s="441"/>
      <c r="AZ121" s="441"/>
      <c r="BA121" s="441"/>
      <c r="BB121" s="441"/>
    </row>
    <row r="122" spans="1:54" s="238" customFormat="1">
      <c r="A122" s="57"/>
      <c r="B122" s="463"/>
      <c r="C122" s="10"/>
      <c r="D122" s="10"/>
      <c r="E122" s="10"/>
      <c r="F122" s="10"/>
      <c r="G122" s="10"/>
      <c r="H122" s="10"/>
      <c r="I122" s="10"/>
      <c r="J122" s="10"/>
      <c r="K122" s="10"/>
      <c r="L122" s="10"/>
      <c r="M122" s="10"/>
      <c r="N122" s="10"/>
      <c r="O122" s="62"/>
      <c r="P122" s="10"/>
      <c r="Q122" s="10"/>
      <c r="R122" s="10"/>
      <c r="U122" s="13"/>
      <c r="V122" s="13"/>
      <c r="W122" s="13"/>
      <c r="AB122" s="439"/>
      <c r="AC122" s="439"/>
      <c r="AD122" s="439"/>
      <c r="AE122" s="1235"/>
      <c r="AF122" s="1235"/>
      <c r="AG122" s="439"/>
      <c r="AH122" s="439"/>
      <c r="AI122" s="439"/>
      <c r="AJ122" s="439"/>
      <c r="AK122" s="1417"/>
      <c r="AL122" s="1417"/>
      <c r="AM122" s="441"/>
      <c r="AN122" s="441"/>
      <c r="AO122" s="441"/>
      <c r="AP122" s="441"/>
      <c r="AQ122" s="441"/>
      <c r="AR122" s="441"/>
      <c r="AS122" s="441"/>
      <c r="AT122" s="441"/>
      <c r="AU122" s="441"/>
      <c r="AV122" s="441"/>
      <c r="AW122" s="441"/>
      <c r="AX122" s="441"/>
      <c r="AY122" s="441"/>
      <c r="AZ122" s="441"/>
      <c r="BA122" s="441"/>
      <c r="BB122" s="441"/>
    </row>
    <row r="123" spans="1:54" s="238" customFormat="1">
      <c r="A123" s="57"/>
      <c r="B123" s="463"/>
      <c r="C123" s="10"/>
      <c r="D123" s="10"/>
      <c r="E123" s="10"/>
      <c r="F123" s="10"/>
      <c r="G123" s="10"/>
      <c r="H123" s="10"/>
      <c r="I123" s="10"/>
      <c r="J123" s="10"/>
      <c r="K123" s="10"/>
      <c r="L123" s="10"/>
      <c r="M123" s="10"/>
      <c r="N123" s="10"/>
      <c r="O123" s="62"/>
      <c r="P123" s="10"/>
      <c r="Q123" s="10"/>
      <c r="R123" s="10"/>
      <c r="U123" s="13"/>
      <c r="V123" s="13"/>
      <c r="W123" s="13"/>
      <c r="AB123" s="439"/>
      <c r="AC123" s="439"/>
      <c r="AD123" s="439"/>
      <c r="AE123" s="1235"/>
      <c r="AF123" s="1235"/>
      <c r="AG123" s="439"/>
      <c r="AH123" s="439"/>
      <c r="AI123" s="439"/>
      <c r="AJ123" s="439"/>
      <c r="AK123" s="1417"/>
      <c r="AL123" s="1417"/>
      <c r="AM123" s="441"/>
      <c r="AN123" s="441"/>
      <c r="AO123" s="441"/>
      <c r="AP123" s="441"/>
      <c r="AQ123" s="441"/>
      <c r="AR123" s="441"/>
      <c r="AS123" s="441"/>
      <c r="AT123" s="441"/>
      <c r="AU123" s="441"/>
      <c r="AV123" s="441"/>
      <c r="AW123" s="441"/>
      <c r="AX123" s="441"/>
      <c r="AY123" s="441"/>
      <c r="AZ123" s="441"/>
      <c r="BA123" s="441"/>
      <c r="BB123" s="441"/>
    </row>
    <row r="124" spans="1:54" s="238" customFormat="1">
      <c r="A124" s="57"/>
      <c r="B124" s="463"/>
      <c r="C124" s="10"/>
      <c r="D124" s="10"/>
      <c r="E124" s="10"/>
      <c r="F124" s="10"/>
      <c r="G124" s="10"/>
      <c r="H124" s="10"/>
      <c r="I124" s="10"/>
      <c r="J124" s="10"/>
      <c r="K124" s="10"/>
      <c r="L124" s="10"/>
      <c r="M124" s="10"/>
      <c r="N124" s="10"/>
      <c r="O124" s="62"/>
      <c r="P124" s="10"/>
      <c r="Q124" s="10"/>
      <c r="R124" s="10"/>
      <c r="U124" s="13"/>
      <c r="V124" s="13"/>
      <c r="W124" s="13"/>
      <c r="AB124" s="439"/>
      <c r="AC124" s="439"/>
      <c r="AD124" s="439"/>
      <c r="AE124" s="1235"/>
      <c r="AF124" s="1235"/>
      <c r="AG124" s="439"/>
      <c r="AH124" s="439"/>
      <c r="AI124" s="439"/>
      <c r="AJ124" s="439"/>
      <c r="AK124" s="1417"/>
      <c r="AL124" s="1417"/>
      <c r="AM124" s="441"/>
      <c r="AN124" s="441"/>
      <c r="AO124" s="441"/>
      <c r="AP124" s="441"/>
      <c r="AQ124" s="441"/>
      <c r="AR124" s="441"/>
      <c r="AS124" s="441"/>
      <c r="AT124" s="441"/>
      <c r="AU124" s="441"/>
      <c r="AV124" s="441"/>
      <c r="AW124" s="441"/>
      <c r="AX124" s="441"/>
      <c r="AY124" s="441"/>
      <c r="AZ124" s="441"/>
      <c r="BA124" s="441"/>
      <c r="BB124" s="441"/>
    </row>
    <row r="125" spans="1:54" s="238" customFormat="1">
      <c r="A125" s="57"/>
      <c r="B125" s="463"/>
      <c r="C125" s="10"/>
      <c r="D125" s="10"/>
      <c r="E125" s="10"/>
      <c r="F125" s="10"/>
      <c r="G125" s="10"/>
      <c r="H125" s="10"/>
      <c r="I125" s="10"/>
      <c r="J125" s="10"/>
      <c r="K125" s="10"/>
      <c r="L125" s="10"/>
      <c r="M125" s="10"/>
      <c r="N125" s="10"/>
      <c r="O125" s="62"/>
      <c r="P125" s="10"/>
      <c r="Q125" s="10"/>
      <c r="R125" s="10"/>
      <c r="U125" s="13"/>
      <c r="V125" s="13"/>
      <c r="W125" s="13"/>
      <c r="AB125" s="439"/>
      <c r="AC125" s="439"/>
      <c r="AD125" s="439"/>
      <c r="AE125" s="1235"/>
      <c r="AF125" s="1235"/>
      <c r="AG125" s="439"/>
      <c r="AH125" s="439"/>
      <c r="AI125" s="439"/>
      <c r="AJ125" s="439"/>
      <c r="AK125" s="1417"/>
      <c r="AL125" s="1417"/>
      <c r="AM125" s="441"/>
      <c r="AN125" s="441"/>
      <c r="AO125" s="441"/>
      <c r="AP125" s="441"/>
      <c r="AQ125" s="441"/>
      <c r="AR125" s="441"/>
      <c r="AS125" s="441"/>
      <c r="AT125" s="441"/>
      <c r="AU125" s="441"/>
      <c r="AV125" s="441"/>
      <c r="AW125" s="441"/>
      <c r="AX125" s="441"/>
      <c r="AY125" s="441"/>
      <c r="AZ125" s="441"/>
      <c r="BA125" s="441"/>
      <c r="BB125" s="441"/>
    </row>
    <row r="126" spans="1:54" s="238" customFormat="1">
      <c r="A126" s="57"/>
      <c r="B126" s="463"/>
      <c r="C126" s="10"/>
      <c r="D126" s="10"/>
      <c r="E126" s="10"/>
      <c r="F126" s="10"/>
      <c r="G126" s="10"/>
      <c r="H126" s="10"/>
      <c r="I126" s="10"/>
      <c r="J126" s="10"/>
      <c r="K126" s="10"/>
      <c r="L126" s="10"/>
      <c r="M126" s="10"/>
      <c r="N126" s="10"/>
      <c r="O126" s="62"/>
      <c r="P126" s="10"/>
      <c r="Q126" s="10"/>
      <c r="R126" s="10"/>
      <c r="U126" s="13"/>
      <c r="V126" s="13"/>
      <c r="W126" s="13"/>
      <c r="AB126" s="439"/>
      <c r="AC126" s="439"/>
      <c r="AD126" s="439"/>
      <c r="AE126" s="1235"/>
      <c r="AF126" s="1235"/>
      <c r="AG126" s="439"/>
      <c r="AH126" s="439"/>
      <c r="AI126" s="439"/>
      <c r="AJ126" s="439"/>
      <c r="AK126" s="1417"/>
      <c r="AL126" s="1417"/>
      <c r="AM126" s="441"/>
      <c r="AN126" s="441"/>
      <c r="AO126" s="441"/>
      <c r="AP126" s="441"/>
      <c r="AQ126" s="441"/>
      <c r="AR126" s="441"/>
      <c r="AS126" s="441"/>
      <c r="AT126" s="441"/>
      <c r="AU126" s="441"/>
      <c r="AV126" s="441"/>
      <c r="AW126" s="441"/>
      <c r="AX126" s="441"/>
      <c r="AY126" s="441"/>
      <c r="AZ126" s="441"/>
      <c r="BA126" s="441"/>
      <c r="BB126" s="441"/>
    </row>
    <row r="127" spans="1:54" s="238" customFormat="1">
      <c r="A127" s="57"/>
      <c r="B127" s="463"/>
      <c r="C127" s="10"/>
      <c r="D127" s="10"/>
      <c r="E127" s="10"/>
      <c r="F127" s="10"/>
      <c r="G127" s="10"/>
      <c r="H127" s="10"/>
      <c r="I127" s="10"/>
      <c r="J127" s="10"/>
      <c r="K127" s="10"/>
      <c r="L127" s="10"/>
      <c r="M127" s="10"/>
      <c r="N127" s="10"/>
      <c r="O127" s="62"/>
      <c r="P127" s="10"/>
      <c r="Q127" s="10"/>
      <c r="R127" s="10"/>
      <c r="U127" s="13"/>
      <c r="V127" s="13"/>
      <c r="W127" s="13"/>
      <c r="AB127" s="439"/>
      <c r="AC127" s="439"/>
      <c r="AD127" s="439"/>
      <c r="AE127" s="1235"/>
      <c r="AF127" s="1235"/>
      <c r="AG127" s="439"/>
      <c r="AH127" s="439"/>
      <c r="AI127" s="439"/>
      <c r="AJ127" s="439"/>
      <c r="AK127" s="1417"/>
      <c r="AL127" s="1417"/>
      <c r="AM127" s="441"/>
      <c r="AN127" s="441"/>
      <c r="AO127" s="441"/>
      <c r="AP127" s="441"/>
      <c r="AQ127" s="441"/>
      <c r="AR127" s="441"/>
      <c r="AS127" s="441"/>
      <c r="AT127" s="441"/>
      <c r="AU127" s="441"/>
      <c r="AV127" s="441"/>
      <c r="AW127" s="441"/>
      <c r="AX127" s="441"/>
      <c r="AY127" s="441"/>
      <c r="AZ127" s="441"/>
      <c r="BA127" s="441"/>
      <c r="BB127" s="441"/>
    </row>
    <row r="128" spans="1:54" s="238" customFormat="1">
      <c r="A128" s="57"/>
      <c r="B128" s="463"/>
      <c r="C128" s="10"/>
      <c r="D128" s="10"/>
      <c r="E128" s="10"/>
      <c r="F128" s="10"/>
      <c r="G128" s="10"/>
      <c r="H128" s="10"/>
      <c r="I128" s="10"/>
      <c r="J128" s="10"/>
      <c r="K128" s="10"/>
      <c r="L128" s="10"/>
      <c r="M128" s="10"/>
      <c r="N128" s="10"/>
      <c r="O128" s="62"/>
      <c r="P128" s="10"/>
      <c r="Q128" s="10"/>
      <c r="R128" s="10"/>
      <c r="U128" s="13"/>
      <c r="V128" s="13"/>
      <c r="W128" s="13"/>
      <c r="AB128" s="439"/>
      <c r="AC128" s="439"/>
      <c r="AD128" s="439"/>
      <c r="AE128" s="1235"/>
      <c r="AF128" s="1235"/>
      <c r="AG128" s="439"/>
      <c r="AH128" s="439"/>
      <c r="AI128" s="439"/>
      <c r="AJ128" s="439"/>
      <c r="AK128" s="1417"/>
      <c r="AL128" s="1417"/>
      <c r="AM128" s="441"/>
      <c r="AN128" s="441"/>
      <c r="AO128" s="441"/>
      <c r="AP128" s="441"/>
      <c r="AQ128" s="441"/>
      <c r="AR128" s="441"/>
      <c r="AS128" s="441"/>
      <c r="AT128" s="441"/>
      <c r="AU128" s="441"/>
      <c r="AV128" s="441"/>
      <c r="AW128" s="441"/>
      <c r="AX128" s="441"/>
      <c r="AY128" s="441"/>
      <c r="AZ128" s="441"/>
      <c r="BA128" s="441"/>
      <c r="BB128" s="441"/>
    </row>
    <row r="129" spans="1:54" s="238" customFormat="1">
      <c r="A129" s="57"/>
      <c r="B129" s="463"/>
      <c r="C129" s="10"/>
      <c r="D129" s="10"/>
      <c r="E129" s="10"/>
      <c r="F129" s="10"/>
      <c r="G129" s="10"/>
      <c r="H129" s="10"/>
      <c r="I129" s="10"/>
      <c r="J129" s="10"/>
      <c r="K129" s="10"/>
      <c r="L129" s="10"/>
      <c r="M129" s="10"/>
      <c r="N129" s="10"/>
      <c r="O129" s="62"/>
      <c r="P129" s="10"/>
      <c r="Q129" s="10"/>
      <c r="R129" s="10"/>
      <c r="U129" s="13"/>
      <c r="V129" s="13"/>
      <c r="W129" s="13"/>
      <c r="AB129" s="439"/>
      <c r="AC129" s="439"/>
      <c r="AD129" s="439"/>
      <c r="AE129" s="1235"/>
      <c r="AF129" s="1235"/>
      <c r="AG129" s="439"/>
      <c r="AH129" s="439"/>
      <c r="AI129" s="439"/>
      <c r="AJ129" s="439"/>
      <c r="AK129" s="1417"/>
      <c r="AL129" s="1417"/>
      <c r="AM129" s="441"/>
      <c r="AN129" s="441"/>
      <c r="AO129" s="441"/>
      <c r="AP129" s="441"/>
      <c r="AQ129" s="441"/>
      <c r="AR129" s="441"/>
      <c r="AS129" s="441"/>
      <c r="AT129" s="441"/>
      <c r="AU129" s="441"/>
      <c r="AV129" s="441"/>
      <c r="AW129" s="441"/>
      <c r="AX129" s="441"/>
      <c r="AY129" s="441"/>
      <c r="AZ129" s="441"/>
      <c r="BA129" s="441"/>
      <c r="BB129" s="441"/>
    </row>
    <row r="130" spans="1:54" s="238" customFormat="1">
      <c r="A130" s="57"/>
      <c r="B130" s="463"/>
      <c r="C130" s="10"/>
      <c r="D130" s="10"/>
      <c r="E130" s="10"/>
      <c r="F130" s="10"/>
      <c r="G130" s="10"/>
      <c r="H130" s="10"/>
      <c r="I130" s="10"/>
      <c r="J130" s="10"/>
      <c r="K130" s="10"/>
      <c r="L130" s="10"/>
      <c r="M130" s="10"/>
      <c r="N130" s="10"/>
      <c r="O130" s="62"/>
      <c r="P130" s="10"/>
      <c r="Q130" s="10"/>
      <c r="R130" s="10"/>
      <c r="U130" s="13"/>
      <c r="V130" s="13"/>
      <c r="W130" s="13"/>
      <c r="AB130" s="439"/>
      <c r="AC130" s="439"/>
      <c r="AD130" s="439"/>
      <c r="AE130" s="1235"/>
      <c r="AF130" s="1235"/>
      <c r="AG130" s="439"/>
      <c r="AH130" s="439"/>
      <c r="AI130" s="439"/>
      <c r="AJ130" s="439"/>
      <c r="AK130" s="1417"/>
      <c r="AL130" s="1417"/>
      <c r="AM130" s="441"/>
      <c r="AN130" s="441"/>
      <c r="AO130" s="441"/>
      <c r="AP130" s="441"/>
      <c r="AQ130" s="441"/>
      <c r="AR130" s="441"/>
      <c r="AS130" s="441"/>
      <c r="AT130" s="441"/>
      <c r="AU130" s="441"/>
      <c r="AV130" s="441"/>
      <c r="AW130" s="441"/>
      <c r="AX130" s="441"/>
      <c r="AY130" s="441"/>
      <c r="AZ130" s="441"/>
      <c r="BA130" s="441"/>
      <c r="BB130" s="441"/>
    </row>
    <row r="131" spans="1:54" s="238" customFormat="1">
      <c r="A131" s="57"/>
      <c r="B131" s="463"/>
      <c r="C131" s="10"/>
      <c r="D131" s="10"/>
      <c r="E131" s="10"/>
      <c r="F131" s="10"/>
      <c r="G131" s="10"/>
      <c r="H131" s="10"/>
      <c r="I131" s="10"/>
      <c r="J131" s="10"/>
      <c r="K131" s="10"/>
      <c r="L131" s="10"/>
      <c r="M131" s="10"/>
      <c r="N131" s="10"/>
      <c r="O131" s="62"/>
      <c r="P131" s="10"/>
      <c r="Q131" s="10"/>
      <c r="R131" s="10"/>
      <c r="U131" s="13"/>
      <c r="V131" s="13"/>
      <c r="W131" s="13"/>
      <c r="AB131" s="439"/>
      <c r="AC131" s="439"/>
      <c r="AD131" s="439"/>
      <c r="AE131" s="1235"/>
      <c r="AF131" s="1235"/>
      <c r="AG131" s="439"/>
      <c r="AH131" s="439"/>
      <c r="AI131" s="439"/>
      <c r="AJ131" s="439"/>
      <c r="AK131" s="1417"/>
      <c r="AL131" s="1417"/>
      <c r="AM131" s="441"/>
      <c r="AN131" s="441"/>
      <c r="AO131" s="441"/>
      <c r="AP131" s="441"/>
      <c r="AQ131" s="441"/>
      <c r="AR131" s="441"/>
      <c r="AS131" s="441"/>
      <c r="AT131" s="441"/>
      <c r="AU131" s="441"/>
      <c r="AV131" s="441"/>
      <c r="AW131" s="441"/>
      <c r="AX131" s="441"/>
      <c r="AY131" s="441"/>
      <c r="AZ131" s="441"/>
      <c r="BA131" s="441"/>
      <c r="BB131" s="441"/>
    </row>
    <row r="132" spans="1:54" s="238" customFormat="1">
      <c r="A132" s="57"/>
      <c r="B132" s="463"/>
      <c r="C132" s="10"/>
      <c r="D132" s="10"/>
      <c r="E132" s="10"/>
      <c r="F132" s="10"/>
      <c r="G132" s="10"/>
      <c r="H132" s="10"/>
      <c r="I132" s="10"/>
      <c r="J132" s="10"/>
      <c r="K132" s="10"/>
      <c r="L132" s="10"/>
      <c r="M132" s="10"/>
      <c r="N132" s="10"/>
      <c r="O132" s="62"/>
      <c r="P132" s="10"/>
      <c r="Q132" s="10"/>
      <c r="R132" s="10"/>
      <c r="U132" s="13"/>
      <c r="V132" s="13"/>
      <c r="W132" s="13"/>
      <c r="AB132" s="439"/>
      <c r="AC132" s="439"/>
      <c r="AD132" s="439"/>
      <c r="AE132" s="1235"/>
      <c r="AF132" s="1235"/>
      <c r="AG132" s="439"/>
      <c r="AH132" s="439"/>
      <c r="AI132" s="439"/>
      <c r="AJ132" s="439"/>
      <c r="AK132" s="1417"/>
      <c r="AL132" s="1417"/>
      <c r="AM132" s="441"/>
      <c r="AN132" s="441"/>
      <c r="AO132" s="441"/>
      <c r="AP132" s="441"/>
      <c r="AQ132" s="441"/>
      <c r="AR132" s="441"/>
      <c r="AS132" s="441"/>
      <c r="AT132" s="441"/>
      <c r="AU132" s="441"/>
      <c r="AV132" s="441"/>
      <c r="AW132" s="441"/>
      <c r="AX132" s="441"/>
      <c r="AY132" s="441"/>
      <c r="AZ132" s="441"/>
      <c r="BA132" s="441"/>
      <c r="BB132" s="441"/>
    </row>
    <row r="133" spans="1:54" s="238" customFormat="1">
      <c r="A133" s="57"/>
      <c r="B133" s="463"/>
      <c r="C133" s="10"/>
      <c r="D133" s="10"/>
      <c r="E133" s="10"/>
      <c r="F133" s="10"/>
      <c r="G133" s="10"/>
      <c r="H133" s="10"/>
      <c r="I133" s="10"/>
      <c r="J133" s="10"/>
      <c r="K133" s="10"/>
      <c r="L133" s="10"/>
      <c r="M133" s="10"/>
      <c r="N133" s="10"/>
      <c r="O133" s="62"/>
      <c r="P133" s="10"/>
      <c r="Q133" s="10"/>
      <c r="R133" s="10"/>
      <c r="U133" s="13"/>
      <c r="V133" s="13"/>
      <c r="W133" s="13"/>
      <c r="AB133" s="439"/>
      <c r="AC133" s="439"/>
      <c r="AD133" s="439"/>
      <c r="AE133" s="1235"/>
      <c r="AF133" s="1235"/>
      <c r="AG133" s="439"/>
      <c r="AH133" s="439"/>
      <c r="AI133" s="439"/>
      <c r="AJ133" s="439"/>
      <c r="AK133" s="1417"/>
      <c r="AL133" s="1417"/>
      <c r="AM133" s="441"/>
      <c r="AN133" s="441"/>
      <c r="AO133" s="441"/>
      <c r="AP133" s="441"/>
      <c r="AQ133" s="441"/>
      <c r="AR133" s="441"/>
      <c r="AS133" s="441"/>
      <c r="AT133" s="441"/>
      <c r="AU133" s="441"/>
      <c r="AV133" s="441"/>
      <c r="AW133" s="441"/>
      <c r="AX133" s="441"/>
      <c r="AY133" s="441"/>
      <c r="AZ133" s="441"/>
      <c r="BA133" s="441"/>
      <c r="BB133" s="441"/>
    </row>
    <row r="134" spans="1:54" s="238" customFormat="1">
      <c r="A134" s="57"/>
      <c r="B134" s="463"/>
      <c r="C134" s="10"/>
      <c r="D134" s="10"/>
      <c r="E134" s="10"/>
      <c r="F134" s="10"/>
      <c r="G134" s="10"/>
      <c r="H134" s="10"/>
      <c r="I134" s="10"/>
      <c r="J134" s="10"/>
      <c r="K134" s="10"/>
      <c r="L134" s="10"/>
      <c r="M134" s="10"/>
      <c r="N134" s="10"/>
      <c r="O134" s="62"/>
      <c r="P134" s="10"/>
      <c r="Q134" s="10"/>
      <c r="R134" s="10"/>
      <c r="U134" s="13"/>
      <c r="V134" s="13"/>
      <c r="W134" s="13"/>
      <c r="AB134" s="439"/>
      <c r="AC134" s="439"/>
      <c r="AD134" s="439"/>
      <c r="AE134" s="1235"/>
      <c r="AF134" s="1235"/>
      <c r="AG134" s="439"/>
      <c r="AH134" s="439"/>
      <c r="AI134" s="439"/>
      <c r="AJ134" s="439"/>
      <c r="AK134" s="1417"/>
      <c r="AL134" s="1417"/>
      <c r="AM134" s="441"/>
      <c r="AN134" s="441"/>
      <c r="AO134" s="441"/>
      <c r="AP134" s="441"/>
      <c r="AQ134" s="441"/>
      <c r="AR134" s="441"/>
      <c r="AS134" s="441"/>
      <c r="AT134" s="441"/>
      <c r="AU134" s="441"/>
      <c r="AV134" s="441"/>
      <c r="AW134" s="441"/>
      <c r="AX134" s="441"/>
      <c r="AY134" s="441"/>
      <c r="AZ134" s="441"/>
      <c r="BA134" s="441"/>
      <c r="BB134" s="441"/>
    </row>
    <row r="135" spans="1:54" s="238" customFormat="1">
      <c r="A135" s="57"/>
      <c r="B135" s="463"/>
      <c r="C135" s="10"/>
      <c r="D135" s="10"/>
      <c r="E135" s="10"/>
      <c r="F135" s="10"/>
      <c r="G135" s="10"/>
      <c r="H135" s="10"/>
      <c r="I135" s="10"/>
      <c r="J135" s="10"/>
      <c r="K135" s="10"/>
      <c r="L135" s="10"/>
      <c r="M135" s="10"/>
      <c r="N135" s="10"/>
      <c r="O135" s="62"/>
      <c r="P135" s="10"/>
      <c r="Q135" s="10"/>
      <c r="R135" s="10"/>
      <c r="U135" s="13"/>
      <c r="V135" s="13"/>
      <c r="W135" s="13"/>
      <c r="AB135" s="439"/>
      <c r="AC135" s="439"/>
      <c r="AD135" s="439"/>
      <c r="AE135" s="1235"/>
      <c r="AF135" s="1235"/>
      <c r="AG135" s="439"/>
      <c r="AH135" s="439"/>
      <c r="AI135" s="439"/>
      <c r="AJ135" s="439"/>
      <c r="AK135" s="1417"/>
      <c r="AL135" s="1417"/>
      <c r="AM135" s="441"/>
      <c r="AN135" s="441"/>
      <c r="AO135" s="441"/>
      <c r="AP135" s="441"/>
      <c r="AQ135" s="441"/>
      <c r="AR135" s="441"/>
      <c r="AS135" s="441"/>
      <c r="AT135" s="441"/>
      <c r="AU135" s="441"/>
      <c r="AV135" s="441"/>
      <c r="AW135" s="441"/>
      <c r="AX135" s="441"/>
      <c r="AY135" s="441"/>
      <c r="AZ135" s="441"/>
      <c r="BA135" s="441"/>
      <c r="BB135" s="441"/>
    </row>
    <row r="136" spans="1:54" s="238" customFormat="1">
      <c r="A136" s="57"/>
      <c r="B136" s="463"/>
      <c r="C136" s="10"/>
      <c r="D136" s="10"/>
      <c r="E136" s="10"/>
      <c r="F136" s="10"/>
      <c r="G136" s="10"/>
      <c r="H136" s="10"/>
      <c r="I136" s="10"/>
      <c r="J136" s="10"/>
      <c r="K136" s="10"/>
      <c r="L136" s="10"/>
      <c r="M136" s="10"/>
      <c r="N136" s="10"/>
      <c r="O136" s="62"/>
      <c r="P136" s="10"/>
      <c r="Q136" s="10"/>
      <c r="R136" s="10"/>
      <c r="U136" s="13"/>
      <c r="V136" s="13"/>
      <c r="W136" s="13"/>
      <c r="AB136" s="439"/>
      <c r="AC136" s="439"/>
      <c r="AD136" s="439"/>
      <c r="AE136" s="1235"/>
      <c r="AF136" s="1235"/>
      <c r="AG136" s="439"/>
      <c r="AH136" s="439"/>
      <c r="AI136" s="439"/>
      <c r="AJ136" s="439"/>
      <c r="AK136" s="1417"/>
      <c r="AL136" s="1417"/>
      <c r="AM136" s="441"/>
      <c r="AN136" s="441"/>
      <c r="AO136" s="441"/>
      <c r="AP136" s="441"/>
      <c r="AQ136" s="441"/>
      <c r="AR136" s="441"/>
      <c r="AS136" s="441"/>
      <c r="AT136" s="441"/>
      <c r="AU136" s="441"/>
      <c r="AV136" s="441"/>
      <c r="AW136" s="441"/>
      <c r="AX136" s="441"/>
      <c r="AY136" s="441"/>
      <c r="AZ136" s="441"/>
      <c r="BA136" s="441"/>
      <c r="BB136" s="441"/>
    </row>
    <row r="137" spans="1:54" s="238" customFormat="1">
      <c r="A137" s="57"/>
      <c r="B137" s="463"/>
      <c r="C137" s="10"/>
      <c r="D137" s="10"/>
      <c r="E137" s="10"/>
      <c r="F137" s="10"/>
      <c r="G137" s="10"/>
      <c r="H137" s="10"/>
      <c r="I137" s="10"/>
      <c r="J137" s="10"/>
      <c r="K137" s="10"/>
      <c r="L137" s="10"/>
      <c r="M137" s="10"/>
      <c r="N137" s="10"/>
      <c r="O137" s="62"/>
      <c r="P137" s="10"/>
      <c r="Q137" s="10"/>
      <c r="R137" s="10"/>
      <c r="U137" s="13"/>
      <c r="V137" s="13"/>
      <c r="W137" s="13"/>
      <c r="AB137" s="439"/>
      <c r="AC137" s="439"/>
      <c r="AD137" s="439"/>
      <c r="AE137" s="1235"/>
      <c r="AF137" s="1235"/>
      <c r="AG137" s="439"/>
      <c r="AH137" s="439"/>
      <c r="AI137" s="439"/>
      <c r="AJ137" s="439"/>
      <c r="AK137" s="1417"/>
      <c r="AL137" s="1417"/>
      <c r="AM137" s="441"/>
      <c r="AN137" s="441"/>
      <c r="AO137" s="441"/>
      <c r="AP137" s="441"/>
      <c r="AQ137" s="441"/>
      <c r="AR137" s="441"/>
      <c r="AS137" s="441"/>
      <c r="AT137" s="441"/>
      <c r="AU137" s="441"/>
      <c r="AV137" s="441"/>
      <c r="AW137" s="441"/>
      <c r="AX137" s="441"/>
      <c r="AY137" s="441"/>
      <c r="AZ137" s="441"/>
      <c r="BA137" s="441"/>
      <c r="BB137" s="441"/>
    </row>
    <row r="138" spans="1:54" s="238" customFormat="1">
      <c r="A138" s="57"/>
      <c r="B138" s="463"/>
      <c r="C138" s="10"/>
      <c r="D138" s="10"/>
      <c r="E138" s="10"/>
      <c r="F138" s="10"/>
      <c r="G138" s="10"/>
      <c r="H138" s="10"/>
      <c r="I138" s="10"/>
      <c r="J138" s="10"/>
      <c r="K138" s="10"/>
      <c r="L138" s="10"/>
      <c r="M138" s="10"/>
      <c r="N138" s="10"/>
      <c r="O138" s="62"/>
      <c r="P138" s="10"/>
      <c r="Q138" s="10"/>
      <c r="R138" s="10"/>
      <c r="U138" s="13"/>
      <c r="V138" s="13"/>
      <c r="W138" s="13"/>
      <c r="AB138" s="439"/>
      <c r="AC138" s="439"/>
      <c r="AD138" s="439"/>
      <c r="AE138" s="1235"/>
      <c r="AF138" s="1235"/>
      <c r="AG138" s="439"/>
      <c r="AH138" s="439"/>
      <c r="AI138" s="439"/>
      <c r="AJ138" s="439"/>
      <c r="AK138" s="1417"/>
      <c r="AL138" s="1417"/>
      <c r="AM138" s="441"/>
      <c r="AN138" s="441"/>
      <c r="AO138" s="441"/>
      <c r="AP138" s="441"/>
      <c r="AQ138" s="441"/>
      <c r="AR138" s="441"/>
      <c r="AS138" s="441"/>
      <c r="AT138" s="441"/>
      <c r="AU138" s="441"/>
      <c r="AV138" s="441"/>
      <c r="AW138" s="441"/>
      <c r="AX138" s="441"/>
      <c r="AY138" s="441"/>
      <c r="AZ138" s="441"/>
      <c r="BA138" s="441"/>
      <c r="BB138" s="441"/>
    </row>
    <row r="139" spans="1:54" s="238" customFormat="1">
      <c r="A139" s="57"/>
      <c r="B139" s="463"/>
      <c r="C139" s="10"/>
      <c r="D139" s="10"/>
      <c r="E139" s="10"/>
      <c r="F139" s="10"/>
      <c r="G139" s="10"/>
      <c r="H139" s="10"/>
      <c r="I139" s="10"/>
      <c r="J139" s="10"/>
      <c r="K139" s="10"/>
      <c r="L139" s="10"/>
      <c r="M139" s="10"/>
      <c r="N139" s="10"/>
      <c r="O139" s="62"/>
      <c r="P139" s="10"/>
      <c r="Q139" s="10"/>
      <c r="R139" s="10"/>
      <c r="U139" s="13"/>
      <c r="V139" s="13"/>
      <c r="W139" s="13"/>
      <c r="AB139" s="439"/>
      <c r="AC139" s="439"/>
      <c r="AD139" s="439"/>
      <c r="AE139" s="1235"/>
      <c r="AF139" s="1235"/>
      <c r="AG139" s="439"/>
      <c r="AH139" s="439"/>
      <c r="AI139" s="439"/>
      <c r="AJ139" s="439"/>
      <c r="AK139" s="1417"/>
      <c r="AL139" s="1417"/>
      <c r="AM139" s="441"/>
      <c r="AN139" s="441"/>
      <c r="AO139" s="441"/>
      <c r="AP139" s="441"/>
      <c r="AQ139" s="441"/>
      <c r="AR139" s="441"/>
      <c r="AS139" s="441"/>
      <c r="AT139" s="441"/>
      <c r="AU139" s="441"/>
      <c r="AV139" s="441"/>
      <c r="AW139" s="441"/>
      <c r="AX139" s="441"/>
      <c r="AY139" s="441"/>
      <c r="AZ139" s="441"/>
      <c r="BA139" s="441"/>
      <c r="BB139" s="441"/>
    </row>
    <row r="140" spans="1:54" s="238" customFormat="1">
      <c r="A140" s="57"/>
      <c r="B140" s="463"/>
      <c r="C140" s="10"/>
      <c r="D140" s="10"/>
      <c r="E140" s="10"/>
      <c r="F140" s="10"/>
      <c r="G140" s="10"/>
      <c r="H140" s="10"/>
      <c r="I140" s="10"/>
      <c r="J140" s="10"/>
      <c r="K140" s="10"/>
      <c r="L140" s="10"/>
      <c r="M140" s="10"/>
      <c r="N140" s="10"/>
      <c r="O140" s="62"/>
      <c r="P140" s="10"/>
      <c r="Q140" s="10"/>
      <c r="R140" s="10"/>
      <c r="U140" s="13"/>
      <c r="V140" s="13"/>
      <c r="W140" s="13"/>
      <c r="AB140" s="439"/>
      <c r="AC140" s="439"/>
      <c r="AD140" s="439"/>
      <c r="AE140" s="1235"/>
      <c r="AF140" s="1235"/>
      <c r="AG140" s="439"/>
      <c r="AH140" s="439"/>
      <c r="AI140" s="439"/>
      <c r="AJ140" s="439"/>
      <c r="AK140" s="1417"/>
      <c r="AL140" s="1417"/>
      <c r="AM140" s="441"/>
      <c r="AN140" s="441"/>
      <c r="AO140" s="441"/>
      <c r="AP140" s="441"/>
      <c r="AQ140" s="441"/>
      <c r="AR140" s="441"/>
      <c r="AS140" s="441"/>
      <c r="AT140" s="441"/>
      <c r="AU140" s="441"/>
      <c r="AV140" s="441"/>
      <c r="AW140" s="441"/>
      <c r="AX140" s="441"/>
      <c r="AY140" s="441"/>
      <c r="AZ140" s="441"/>
      <c r="BA140" s="441"/>
      <c r="BB140" s="441"/>
    </row>
    <row r="141" spans="1:54" s="238" customFormat="1">
      <c r="A141" s="57"/>
      <c r="B141" s="463"/>
      <c r="C141" s="10"/>
      <c r="D141" s="10"/>
      <c r="E141" s="10"/>
      <c r="F141" s="10"/>
      <c r="G141" s="10"/>
      <c r="H141" s="10"/>
      <c r="I141" s="10"/>
      <c r="J141" s="10"/>
      <c r="K141" s="10"/>
      <c r="L141" s="10"/>
      <c r="M141" s="10"/>
      <c r="N141" s="10"/>
      <c r="O141" s="62"/>
      <c r="P141" s="10"/>
      <c r="Q141" s="10"/>
      <c r="R141" s="10"/>
      <c r="U141" s="13"/>
      <c r="V141" s="13"/>
      <c r="W141" s="13"/>
      <c r="AB141" s="439"/>
      <c r="AC141" s="439"/>
      <c r="AD141" s="439"/>
      <c r="AE141" s="1235"/>
      <c r="AF141" s="1235"/>
      <c r="AG141" s="439"/>
      <c r="AH141" s="439"/>
      <c r="AI141" s="439"/>
      <c r="AJ141" s="439"/>
      <c r="AK141" s="1417"/>
      <c r="AL141" s="1417"/>
      <c r="AM141" s="441"/>
      <c r="AN141" s="441"/>
      <c r="AO141" s="441"/>
      <c r="AP141" s="441"/>
      <c r="AQ141" s="441"/>
      <c r="AR141" s="441"/>
      <c r="AS141" s="441"/>
      <c r="AT141" s="441"/>
      <c r="AU141" s="441"/>
      <c r="AV141" s="441"/>
      <c r="AW141" s="441"/>
      <c r="AX141" s="441"/>
      <c r="AY141" s="441"/>
      <c r="AZ141" s="441"/>
      <c r="BA141" s="441"/>
      <c r="BB141" s="441"/>
    </row>
    <row r="142" spans="1:54" s="238" customFormat="1">
      <c r="A142" s="57"/>
      <c r="B142" s="463"/>
      <c r="C142" s="10"/>
      <c r="D142" s="10"/>
      <c r="E142" s="10"/>
      <c r="F142" s="10"/>
      <c r="G142" s="10"/>
      <c r="H142" s="10"/>
      <c r="I142" s="10"/>
      <c r="J142" s="10"/>
      <c r="K142" s="10"/>
      <c r="L142" s="10"/>
      <c r="M142" s="10"/>
      <c r="N142" s="10"/>
      <c r="O142" s="62"/>
      <c r="P142" s="10"/>
      <c r="Q142" s="10"/>
      <c r="R142" s="10"/>
      <c r="U142" s="13"/>
      <c r="V142" s="13"/>
      <c r="W142" s="13"/>
      <c r="AB142" s="439"/>
      <c r="AC142" s="439"/>
      <c r="AD142" s="439"/>
      <c r="AE142" s="1235"/>
      <c r="AF142" s="1235"/>
      <c r="AG142" s="439"/>
      <c r="AH142" s="439"/>
      <c r="AI142" s="439"/>
      <c r="AJ142" s="439"/>
      <c r="AK142" s="1417"/>
      <c r="AL142" s="1417"/>
      <c r="AM142" s="441"/>
      <c r="AN142" s="441"/>
      <c r="AO142" s="441"/>
      <c r="AP142" s="441"/>
      <c r="AQ142" s="441"/>
      <c r="AR142" s="441"/>
      <c r="AS142" s="441"/>
      <c r="AT142" s="441"/>
      <c r="AU142" s="441"/>
      <c r="AV142" s="441"/>
      <c r="AW142" s="441"/>
      <c r="AX142" s="441"/>
      <c r="AY142" s="441"/>
      <c r="AZ142" s="441"/>
      <c r="BA142" s="441"/>
      <c r="BB142" s="441"/>
    </row>
    <row r="143" spans="1:54" s="238" customFormat="1">
      <c r="A143" s="57"/>
      <c r="B143" s="463"/>
      <c r="C143" s="10"/>
      <c r="D143" s="10"/>
      <c r="E143" s="10"/>
      <c r="F143" s="10"/>
      <c r="G143" s="10"/>
      <c r="H143" s="10"/>
      <c r="I143" s="10"/>
      <c r="J143" s="10"/>
      <c r="K143" s="10"/>
      <c r="L143" s="10"/>
      <c r="M143" s="10"/>
      <c r="N143" s="10"/>
      <c r="O143" s="62"/>
      <c r="P143" s="10"/>
      <c r="Q143" s="10"/>
      <c r="R143" s="10"/>
      <c r="U143" s="13"/>
      <c r="V143" s="13"/>
      <c r="W143" s="13"/>
      <c r="AB143" s="439"/>
      <c r="AC143" s="439"/>
      <c r="AD143" s="439"/>
      <c r="AE143" s="1235"/>
      <c r="AF143" s="1235"/>
      <c r="AG143" s="439"/>
      <c r="AH143" s="439"/>
      <c r="AI143" s="439"/>
      <c r="AJ143" s="439"/>
      <c r="AK143" s="1417"/>
      <c r="AL143" s="1417"/>
      <c r="AM143" s="441"/>
      <c r="AN143" s="441"/>
      <c r="AO143" s="441"/>
      <c r="AP143" s="441"/>
      <c r="AQ143" s="441"/>
      <c r="AR143" s="441"/>
      <c r="AS143" s="441"/>
      <c r="AT143" s="441"/>
      <c r="AU143" s="441"/>
      <c r="AV143" s="441"/>
      <c r="AW143" s="441"/>
      <c r="AX143" s="441"/>
      <c r="AY143" s="441"/>
      <c r="AZ143" s="441"/>
      <c r="BA143" s="441"/>
      <c r="BB143" s="441"/>
    </row>
    <row r="144" spans="1:54" s="238" customFormat="1">
      <c r="A144" s="57"/>
      <c r="B144" s="463"/>
      <c r="C144" s="10"/>
      <c r="D144" s="10"/>
      <c r="E144" s="10"/>
      <c r="F144" s="10"/>
      <c r="G144" s="10"/>
      <c r="H144" s="10"/>
      <c r="I144" s="10"/>
      <c r="J144" s="10"/>
      <c r="K144" s="10"/>
      <c r="L144" s="10"/>
      <c r="M144" s="10"/>
      <c r="N144" s="10"/>
      <c r="O144" s="62"/>
      <c r="P144" s="10"/>
      <c r="Q144" s="10"/>
      <c r="R144" s="10"/>
      <c r="U144" s="13"/>
      <c r="V144" s="13"/>
      <c r="W144" s="13"/>
      <c r="AB144" s="439"/>
      <c r="AC144" s="439"/>
      <c r="AD144" s="439"/>
      <c r="AE144" s="1235"/>
      <c r="AF144" s="1235"/>
      <c r="AG144" s="439"/>
      <c r="AH144" s="439"/>
      <c r="AI144" s="439"/>
      <c r="AJ144" s="439"/>
      <c r="AK144" s="1417"/>
      <c r="AL144" s="1417"/>
      <c r="AM144" s="441"/>
      <c r="AN144" s="441"/>
      <c r="AO144" s="441"/>
      <c r="AP144" s="441"/>
      <c r="AQ144" s="441"/>
      <c r="AR144" s="441"/>
      <c r="AS144" s="441"/>
      <c r="AT144" s="441"/>
      <c r="AU144" s="441"/>
      <c r="AV144" s="441"/>
      <c r="AW144" s="441"/>
      <c r="AX144" s="441"/>
      <c r="AY144" s="441"/>
      <c r="AZ144" s="441"/>
      <c r="BA144" s="441"/>
      <c r="BB144" s="441"/>
    </row>
    <row r="145" spans="1:54" s="238" customFormat="1">
      <c r="A145" s="57"/>
      <c r="B145" s="463"/>
      <c r="C145" s="10"/>
      <c r="D145" s="10"/>
      <c r="E145" s="10"/>
      <c r="F145" s="10"/>
      <c r="G145" s="10"/>
      <c r="H145" s="10"/>
      <c r="I145" s="10"/>
      <c r="J145" s="10"/>
      <c r="K145" s="10"/>
      <c r="L145" s="10"/>
      <c r="M145" s="10"/>
      <c r="N145" s="10"/>
      <c r="O145" s="62"/>
      <c r="P145" s="10"/>
      <c r="Q145" s="10"/>
      <c r="R145" s="10"/>
      <c r="U145" s="13"/>
      <c r="V145" s="13"/>
      <c r="W145" s="13"/>
      <c r="AB145" s="439"/>
      <c r="AC145" s="439"/>
      <c r="AD145" s="439"/>
      <c r="AE145" s="1235"/>
      <c r="AF145" s="1235"/>
      <c r="AG145" s="439"/>
      <c r="AH145" s="439"/>
      <c r="AI145" s="439"/>
      <c r="AJ145" s="439"/>
      <c r="AK145" s="1417"/>
      <c r="AL145" s="1417"/>
      <c r="AM145" s="441"/>
      <c r="AN145" s="441"/>
      <c r="AO145" s="441"/>
      <c r="AP145" s="441"/>
      <c r="AQ145" s="441"/>
      <c r="AR145" s="441"/>
      <c r="AS145" s="441"/>
      <c r="AT145" s="441"/>
      <c r="AU145" s="441"/>
      <c r="AV145" s="441"/>
      <c r="AW145" s="441"/>
      <c r="AX145" s="441"/>
      <c r="AY145" s="441"/>
      <c r="AZ145" s="441"/>
      <c r="BA145" s="441"/>
      <c r="BB145" s="441"/>
    </row>
    <row r="146" spans="1:54" s="238" customFormat="1">
      <c r="A146" s="57"/>
      <c r="C146" s="10"/>
      <c r="D146" s="10"/>
      <c r="E146" s="10"/>
      <c r="F146" s="10"/>
      <c r="G146" s="10"/>
      <c r="H146" s="10"/>
      <c r="I146" s="10"/>
      <c r="J146" s="10"/>
      <c r="K146" s="10"/>
      <c r="L146" s="10"/>
      <c r="M146" s="10"/>
      <c r="N146" s="10"/>
      <c r="O146" s="62"/>
      <c r="P146" s="10"/>
      <c r="Q146" s="10"/>
      <c r="R146" s="10"/>
      <c r="U146" s="13"/>
      <c r="V146" s="13"/>
      <c r="W146" s="13"/>
      <c r="AB146" s="439"/>
      <c r="AC146" s="439"/>
      <c r="AD146" s="439"/>
      <c r="AE146" s="1235"/>
      <c r="AF146" s="1235"/>
      <c r="AG146" s="439"/>
      <c r="AH146" s="439"/>
      <c r="AI146" s="439"/>
      <c r="AJ146" s="439"/>
      <c r="AK146" s="1417"/>
      <c r="AL146" s="1417"/>
      <c r="AM146" s="441"/>
      <c r="AN146" s="441"/>
      <c r="AO146" s="441"/>
      <c r="AP146" s="441"/>
      <c r="AQ146" s="441"/>
      <c r="AR146" s="441"/>
      <c r="AS146" s="441"/>
      <c r="AT146" s="441"/>
      <c r="AU146" s="441"/>
      <c r="AV146" s="441"/>
      <c r="AW146" s="441"/>
      <c r="AX146" s="441"/>
      <c r="AY146" s="441"/>
      <c r="AZ146" s="441"/>
      <c r="BA146" s="441"/>
      <c r="BB146" s="441"/>
    </row>
    <row r="147" spans="1:54" s="238" customFormat="1">
      <c r="A147" s="57"/>
      <c r="B147" s="463"/>
      <c r="C147" s="10"/>
      <c r="D147" s="10"/>
      <c r="E147" s="10"/>
      <c r="F147" s="10"/>
      <c r="G147" s="10"/>
      <c r="H147" s="10"/>
      <c r="I147" s="10"/>
      <c r="J147" s="10"/>
      <c r="K147" s="10"/>
      <c r="L147" s="10"/>
      <c r="M147" s="10"/>
      <c r="N147" s="10"/>
      <c r="O147" s="62"/>
      <c r="P147" s="10"/>
      <c r="Q147" s="10"/>
      <c r="R147" s="10"/>
      <c r="U147" s="13"/>
      <c r="V147" s="13"/>
      <c r="W147" s="13"/>
      <c r="AB147" s="439"/>
      <c r="AC147" s="439"/>
      <c r="AD147" s="439"/>
      <c r="AE147" s="1235"/>
      <c r="AF147" s="1235"/>
      <c r="AG147" s="439"/>
      <c r="AH147" s="439"/>
      <c r="AI147" s="439"/>
      <c r="AJ147" s="439"/>
      <c r="AK147" s="1417"/>
      <c r="AL147" s="1417"/>
      <c r="AM147" s="441"/>
      <c r="AN147" s="441"/>
      <c r="AO147" s="441"/>
      <c r="AP147" s="441"/>
      <c r="AQ147" s="441"/>
      <c r="AR147" s="441"/>
      <c r="AS147" s="441"/>
      <c r="AT147" s="441"/>
      <c r="AU147" s="441"/>
      <c r="AV147" s="441"/>
      <c r="AW147" s="441"/>
      <c r="AX147" s="441"/>
      <c r="AY147" s="441"/>
      <c r="AZ147" s="441"/>
      <c r="BA147" s="441"/>
      <c r="BB147" s="441"/>
    </row>
    <row r="148" spans="1:54" s="238" customFormat="1">
      <c r="A148" s="57"/>
      <c r="B148" s="463"/>
      <c r="C148" s="10"/>
      <c r="D148" s="10"/>
      <c r="E148" s="10"/>
      <c r="F148" s="10"/>
      <c r="G148" s="10"/>
      <c r="H148" s="10"/>
      <c r="I148" s="10"/>
      <c r="J148" s="10"/>
      <c r="K148" s="10"/>
      <c r="L148" s="10"/>
      <c r="M148" s="10"/>
      <c r="N148" s="10"/>
      <c r="O148" s="62"/>
      <c r="P148" s="10"/>
      <c r="Q148" s="10"/>
      <c r="R148" s="10"/>
      <c r="U148" s="13"/>
      <c r="V148" s="13"/>
      <c r="W148" s="13"/>
      <c r="AB148" s="439"/>
      <c r="AC148" s="439"/>
      <c r="AD148" s="439"/>
      <c r="AE148" s="1235"/>
      <c r="AF148" s="1235"/>
      <c r="AG148" s="439"/>
      <c r="AH148" s="439"/>
      <c r="AI148" s="439"/>
      <c r="AJ148" s="439"/>
      <c r="AK148" s="1417"/>
      <c r="AL148" s="1417"/>
      <c r="AM148" s="441"/>
      <c r="AN148" s="441"/>
      <c r="AO148" s="441"/>
      <c r="AP148" s="441"/>
      <c r="AQ148" s="441"/>
      <c r="AR148" s="441"/>
      <c r="AS148" s="441"/>
      <c r="AT148" s="441"/>
      <c r="AU148" s="441"/>
      <c r="AV148" s="441"/>
      <c r="AW148" s="441"/>
      <c r="AX148" s="441"/>
      <c r="AY148" s="441"/>
      <c r="AZ148" s="441"/>
      <c r="BA148" s="441"/>
      <c r="BB148" s="441"/>
    </row>
    <row r="149" spans="1:54" s="238" customFormat="1">
      <c r="A149" s="57"/>
      <c r="B149" s="463"/>
      <c r="C149" s="10"/>
      <c r="D149" s="10"/>
      <c r="E149" s="10"/>
      <c r="F149" s="10"/>
      <c r="G149" s="10"/>
      <c r="H149" s="10"/>
      <c r="I149" s="10"/>
      <c r="J149" s="10"/>
      <c r="K149" s="10"/>
      <c r="L149" s="10"/>
      <c r="M149" s="10"/>
      <c r="N149" s="10"/>
      <c r="O149" s="62"/>
      <c r="P149" s="10"/>
      <c r="Q149" s="10"/>
      <c r="R149" s="10"/>
      <c r="U149" s="13"/>
      <c r="V149" s="13"/>
      <c r="W149" s="13"/>
      <c r="AB149" s="439"/>
      <c r="AC149" s="439"/>
      <c r="AD149" s="439"/>
      <c r="AE149" s="1235"/>
      <c r="AF149" s="1235"/>
      <c r="AG149" s="439"/>
      <c r="AH149" s="439"/>
      <c r="AI149" s="439"/>
      <c r="AJ149" s="439"/>
      <c r="AK149" s="1417"/>
      <c r="AL149" s="1417"/>
      <c r="AM149" s="441"/>
      <c r="AN149" s="441"/>
      <c r="AO149" s="441"/>
      <c r="AP149" s="441"/>
      <c r="AQ149" s="441"/>
      <c r="AR149" s="441"/>
      <c r="AS149" s="441"/>
      <c r="AT149" s="441"/>
      <c r="AU149" s="441"/>
      <c r="AV149" s="441"/>
      <c r="AW149" s="441"/>
      <c r="AX149" s="441"/>
      <c r="AY149" s="441"/>
      <c r="AZ149" s="441"/>
      <c r="BA149" s="441"/>
      <c r="BB149" s="441"/>
    </row>
    <row r="150" spans="1:54" s="238" customFormat="1">
      <c r="A150" s="57"/>
      <c r="B150" s="463"/>
      <c r="C150" s="10"/>
      <c r="D150" s="10"/>
      <c r="E150" s="10"/>
      <c r="F150" s="10"/>
      <c r="G150" s="10"/>
      <c r="H150" s="10"/>
      <c r="I150" s="10"/>
      <c r="J150" s="10"/>
      <c r="K150" s="10"/>
      <c r="L150" s="10"/>
      <c r="M150" s="10"/>
      <c r="N150" s="10"/>
      <c r="O150" s="62"/>
      <c r="P150" s="10"/>
      <c r="Q150" s="10"/>
      <c r="R150" s="10"/>
      <c r="U150" s="13"/>
      <c r="V150" s="13"/>
      <c r="W150" s="13"/>
      <c r="AB150" s="439"/>
      <c r="AC150" s="439"/>
      <c r="AD150" s="439"/>
      <c r="AE150" s="1235"/>
      <c r="AF150" s="1235"/>
      <c r="AG150" s="439"/>
      <c r="AH150" s="439"/>
      <c r="AI150" s="439"/>
      <c r="AJ150" s="439"/>
      <c r="AK150" s="1417"/>
      <c r="AL150" s="1417"/>
      <c r="AM150" s="441"/>
      <c r="AN150" s="441"/>
      <c r="AO150" s="441"/>
      <c r="AP150" s="441"/>
      <c r="AQ150" s="441"/>
      <c r="AR150" s="441"/>
      <c r="AS150" s="441"/>
      <c r="AT150" s="441"/>
      <c r="AU150" s="441"/>
      <c r="AV150" s="441"/>
      <c r="AW150" s="441"/>
      <c r="AX150" s="441"/>
      <c r="AY150" s="441"/>
      <c r="AZ150" s="441"/>
      <c r="BA150" s="441"/>
      <c r="BB150" s="441"/>
    </row>
    <row r="151" spans="1:54" s="238" customFormat="1">
      <c r="A151" s="57"/>
      <c r="B151" s="463"/>
      <c r="C151" s="10"/>
      <c r="D151" s="10"/>
      <c r="E151" s="10"/>
      <c r="F151" s="10"/>
      <c r="G151" s="10"/>
      <c r="H151" s="10"/>
      <c r="I151" s="10"/>
      <c r="J151" s="10"/>
      <c r="K151" s="10"/>
      <c r="L151" s="10"/>
      <c r="M151" s="10"/>
      <c r="N151" s="10"/>
      <c r="O151" s="62"/>
      <c r="P151" s="10"/>
      <c r="Q151" s="10"/>
      <c r="R151" s="10"/>
      <c r="U151" s="13"/>
      <c r="V151" s="13"/>
      <c r="W151" s="13"/>
      <c r="AB151" s="439"/>
      <c r="AC151" s="439"/>
      <c r="AD151" s="439"/>
      <c r="AE151" s="1235"/>
      <c r="AF151" s="1235"/>
      <c r="AG151" s="439"/>
      <c r="AH151" s="439"/>
      <c r="AI151" s="439"/>
      <c r="AJ151" s="439"/>
      <c r="AK151" s="1417"/>
      <c r="AL151" s="1417"/>
      <c r="AM151" s="441"/>
      <c r="AN151" s="441"/>
      <c r="AO151" s="441"/>
      <c r="AP151" s="441"/>
      <c r="AQ151" s="441"/>
      <c r="AR151" s="441"/>
      <c r="AS151" s="441"/>
      <c r="AT151" s="441"/>
      <c r="AU151" s="441"/>
      <c r="AV151" s="441"/>
      <c r="AW151" s="441"/>
      <c r="AX151" s="441"/>
      <c r="AY151" s="441"/>
      <c r="AZ151" s="441"/>
      <c r="BA151" s="441"/>
      <c r="BB151" s="441"/>
    </row>
    <row r="152" spans="1:54" s="238" customFormat="1">
      <c r="A152" s="57"/>
      <c r="B152" s="463"/>
      <c r="C152" s="10"/>
      <c r="D152" s="10"/>
      <c r="E152" s="10"/>
      <c r="F152" s="10"/>
      <c r="G152" s="10"/>
      <c r="H152" s="10"/>
      <c r="I152" s="10"/>
      <c r="J152" s="10"/>
      <c r="K152" s="10"/>
      <c r="L152" s="10"/>
      <c r="M152" s="10"/>
      <c r="N152" s="10"/>
      <c r="O152" s="62"/>
      <c r="P152" s="10"/>
      <c r="Q152" s="10"/>
      <c r="R152" s="10"/>
      <c r="U152" s="13"/>
      <c r="V152" s="13"/>
      <c r="W152" s="13"/>
      <c r="AB152" s="439"/>
      <c r="AC152" s="439"/>
      <c r="AD152" s="439"/>
      <c r="AE152" s="1235"/>
      <c r="AF152" s="1235"/>
      <c r="AG152" s="439"/>
      <c r="AH152" s="439"/>
      <c r="AI152" s="439"/>
      <c r="AJ152" s="439"/>
      <c r="AK152" s="1417"/>
      <c r="AL152" s="1417"/>
      <c r="AM152" s="441"/>
      <c r="AN152" s="441"/>
      <c r="AO152" s="441"/>
      <c r="AP152" s="441"/>
      <c r="AQ152" s="441"/>
      <c r="AR152" s="441"/>
      <c r="AS152" s="441"/>
      <c r="AT152" s="441"/>
      <c r="AU152" s="441"/>
      <c r="AV152" s="441"/>
      <c r="AW152" s="441"/>
      <c r="AX152" s="441"/>
      <c r="AY152" s="441"/>
      <c r="AZ152" s="441"/>
      <c r="BA152" s="441"/>
      <c r="BB152" s="441"/>
    </row>
    <row r="153" spans="1:54" s="238" customFormat="1">
      <c r="A153" s="57"/>
      <c r="B153" s="463"/>
      <c r="C153" s="10"/>
      <c r="D153" s="10"/>
      <c r="E153" s="10"/>
      <c r="F153" s="10"/>
      <c r="G153" s="10"/>
      <c r="H153" s="10"/>
      <c r="I153" s="10"/>
      <c r="J153" s="10"/>
      <c r="K153" s="10"/>
      <c r="L153" s="10"/>
      <c r="M153" s="10"/>
      <c r="N153" s="10"/>
      <c r="O153" s="62"/>
      <c r="P153" s="10"/>
      <c r="Q153" s="10"/>
      <c r="R153" s="10"/>
      <c r="U153" s="13"/>
      <c r="V153" s="13"/>
      <c r="W153" s="13"/>
      <c r="AB153" s="439"/>
      <c r="AC153" s="439"/>
      <c r="AD153" s="439"/>
      <c r="AE153" s="1235"/>
      <c r="AF153" s="1235"/>
      <c r="AG153" s="439"/>
      <c r="AH153" s="439"/>
      <c r="AI153" s="439"/>
      <c r="AJ153" s="439"/>
      <c r="AK153" s="1417"/>
      <c r="AL153" s="1417"/>
      <c r="AM153" s="441"/>
      <c r="AN153" s="441"/>
      <c r="AO153" s="441"/>
      <c r="AP153" s="441"/>
      <c r="AQ153" s="441"/>
      <c r="AR153" s="441"/>
      <c r="AS153" s="441"/>
      <c r="AT153" s="441"/>
      <c r="AU153" s="441"/>
      <c r="AV153" s="441"/>
      <c r="AW153" s="441"/>
      <c r="AX153" s="441"/>
      <c r="AY153" s="441"/>
      <c r="AZ153" s="441"/>
      <c r="BA153" s="441"/>
      <c r="BB153" s="441"/>
    </row>
    <row r="154" spans="1:54" s="238" customFormat="1">
      <c r="A154" s="57"/>
      <c r="B154" s="463"/>
      <c r="C154" s="10"/>
      <c r="D154" s="10"/>
      <c r="E154" s="10"/>
      <c r="F154" s="10"/>
      <c r="G154" s="10"/>
      <c r="H154" s="10"/>
      <c r="I154" s="10"/>
      <c r="J154" s="10"/>
      <c r="K154" s="10"/>
      <c r="L154" s="10"/>
      <c r="M154" s="10"/>
      <c r="N154" s="10"/>
      <c r="O154" s="62"/>
      <c r="P154" s="10"/>
      <c r="Q154" s="10"/>
      <c r="R154" s="10"/>
      <c r="U154" s="13"/>
      <c r="V154" s="13"/>
      <c r="W154" s="13"/>
      <c r="AB154" s="439"/>
      <c r="AC154" s="439"/>
      <c r="AD154" s="439"/>
      <c r="AE154" s="1235"/>
      <c r="AF154" s="1235"/>
      <c r="AG154" s="439"/>
      <c r="AH154" s="439"/>
      <c r="AI154" s="439"/>
      <c r="AJ154" s="439"/>
      <c r="AK154" s="1417"/>
      <c r="AL154" s="1417"/>
      <c r="AM154" s="441"/>
      <c r="AN154" s="441"/>
      <c r="AO154" s="441"/>
      <c r="AP154" s="441"/>
      <c r="AQ154" s="441"/>
      <c r="AR154" s="441"/>
      <c r="AS154" s="441"/>
      <c r="AT154" s="441"/>
      <c r="AU154" s="441"/>
      <c r="AV154" s="441"/>
      <c r="AW154" s="441"/>
      <c r="AX154" s="441"/>
      <c r="AY154" s="441"/>
      <c r="AZ154" s="441"/>
      <c r="BA154" s="441"/>
      <c r="BB154" s="441"/>
    </row>
    <row r="155" spans="1:54" s="238" customFormat="1">
      <c r="A155" s="57"/>
      <c r="B155" s="463"/>
      <c r="C155" s="10"/>
      <c r="D155" s="10"/>
      <c r="E155" s="10"/>
      <c r="F155" s="10"/>
      <c r="G155" s="10"/>
      <c r="H155" s="10"/>
      <c r="I155" s="10"/>
      <c r="J155" s="10"/>
      <c r="K155" s="10"/>
      <c r="L155" s="10"/>
      <c r="M155" s="10"/>
      <c r="N155" s="10"/>
      <c r="O155" s="62"/>
      <c r="P155" s="10"/>
      <c r="Q155" s="10"/>
      <c r="R155" s="10"/>
      <c r="U155" s="13"/>
      <c r="V155" s="13"/>
      <c r="W155" s="13"/>
      <c r="AB155" s="439"/>
      <c r="AC155" s="439"/>
      <c r="AD155" s="439"/>
      <c r="AE155" s="1235"/>
      <c r="AF155" s="1235"/>
      <c r="AG155" s="439"/>
      <c r="AH155" s="439"/>
      <c r="AI155" s="439"/>
      <c r="AJ155" s="439"/>
      <c r="AK155" s="1417"/>
      <c r="AL155" s="1417"/>
      <c r="AM155" s="441"/>
      <c r="AN155" s="441"/>
      <c r="AO155" s="441"/>
      <c r="AP155" s="441"/>
      <c r="AQ155" s="441"/>
      <c r="AR155" s="441"/>
      <c r="AS155" s="441"/>
      <c r="AT155" s="441"/>
      <c r="AU155" s="441"/>
      <c r="AV155" s="441"/>
      <c r="AW155" s="441"/>
      <c r="AX155" s="441"/>
      <c r="AY155" s="441"/>
      <c r="AZ155" s="441"/>
      <c r="BA155" s="441"/>
      <c r="BB155" s="441"/>
    </row>
    <row r="156" spans="1:54" s="238" customFormat="1">
      <c r="A156" s="57"/>
      <c r="B156" s="463"/>
      <c r="C156" s="10"/>
      <c r="D156" s="10"/>
      <c r="E156" s="10"/>
      <c r="F156" s="10"/>
      <c r="G156" s="10"/>
      <c r="H156" s="10"/>
      <c r="I156" s="10"/>
      <c r="J156" s="10"/>
      <c r="K156" s="10"/>
      <c r="L156" s="10"/>
      <c r="M156" s="10"/>
      <c r="N156" s="10"/>
      <c r="O156" s="62"/>
      <c r="P156" s="10"/>
      <c r="Q156" s="10"/>
      <c r="R156" s="10"/>
      <c r="U156" s="13"/>
      <c r="V156" s="13"/>
      <c r="W156" s="13"/>
      <c r="AB156" s="439"/>
      <c r="AC156" s="439"/>
      <c r="AD156" s="439"/>
      <c r="AE156" s="1235"/>
      <c r="AF156" s="1235"/>
      <c r="AG156" s="439"/>
      <c r="AH156" s="439"/>
      <c r="AI156" s="439"/>
      <c r="AJ156" s="439"/>
      <c r="AK156" s="1417"/>
      <c r="AL156" s="1417"/>
      <c r="AM156" s="441"/>
      <c r="AN156" s="441"/>
      <c r="AO156" s="441"/>
      <c r="AP156" s="441"/>
      <c r="AQ156" s="441"/>
      <c r="AR156" s="441"/>
      <c r="AS156" s="441"/>
      <c r="AT156" s="441"/>
      <c r="AU156" s="441"/>
      <c r="AV156" s="441"/>
      <c r="AW156" s="441"/>
      <c r="AX156" s="441"/>
      <c r="AY156" s="441"/>
      <c r="AZ156" s="441"/>
      <c r="BA156" s="441"/>
      <c r="BB156" s="441"/>
    </row>
    <row r="157" spans="1:54" s="238" customFormat="1">
      <c r="A157" s="57"/>
      <c r="B157" s="463"/>
      <c r="C157" s="10"/>
      <c r="D157" s="10"/>
      <c r="E157" s="10"/>
      <c r="F157" s="10"/>
      <c r="G157" s="10"/>
      <c r="H157" s="10"/>
      <c r="I157" s="10"/>
      <c r="J157" s="10"/>
      <c r="K157" s="10"/>
      <c r="L157" s="10"/>
      <c r="M157" s="10"/>
      <c r="N157" s="10"/>
      <c r="O157" s="62"/>
      <c r="P157" s="10"/>
      <c r="Q157" s="10"/>
      <c r="R157" s="10"/>
      <c r="U157" s="13"/>
      <c r="V157" s="13"/>
      <c r="W157" s="13"/>
      <c r="AB157" s="439"/>
      <c r="AC157" s="439"/>
      <c r="AD157" s="439"/>
      <c r="AE157" s="1235"/>
      <c r="AF157" s="1235"/>
      <c r="AG157" s="439"/>
      <c r="AH157" s="439"/>
      <c r="AI157" s="439"/>
      <c r="AJ157" s="439"/>
      <c r="AK157" s="1417"/>
      <c r="AL157" s="1417"/>
      <c r="AM157" s="441"/>
      <c r="AN157" s="441"/>
      <c r="AO157" s="441"/>
      <c r="AP157" s="441"/>
      <c r="AQ157" s="441"/>
      <c r="AR157" s="441"/>
      <c r="AS157" s="441"/>
      <c r="AT157" s="441"/>
      <c r="AU157" s="441"/>
      <c r="AV157" s="441"/>
      <c r="AW157" s="441"/>
      <c r="AX157" s="441"/>
      <c r="AY157" s="441"/>
      <c r="AZ157" s="441"/>
      <c r="BA157" s="441"/>
      <c r="BB157" s="441"/>
    </row>
    <row r="158" spans="1:54" s="238" customFormat="1">
      <c r="A158" s="57"/>
      <c r="B158" s="463"/>
      <c r="C158" s="10"/>
      <c r="D158" s="10"/>
      <c r="E158" s="10"/>
      <c r="F158" s="10"/>
      <c r="G158" s="10"/>
      <c r="H158" s="10"/>
      <c r="I158" s="10"/>
      <c r="J158" s="10"/>
      <c r="K158" s="10"/>
      <c r="L158" s="10"/>
      <c r="M158" s="10"/>
      <c r="N158" s="10"/>
      <c r="O158" s="62"/>
      <c r="P158" s="10"/>
      <c r="Q158" s="10"/>
      <c r="R158" s="10"/>
      <c r="U158" s="13"/>
      <c r="V158" s="13"/>
      <c r="W158" s="13"/>
      <c r="AB158" s="439"/>
      <c r="AC158" s="439"/>
      <c r="AD158" s="439"/>
      <c r="AE158" s="1235"/>
      <c r="AF158" s="1235"/>
      <c r="AG158" s="439"/>
      <c r="AH158" s="439"/>
      <c r="AI158" s="439"/>
      <c r="AJ158" s="439"/>
      <c r="AK158" s="1417"/>
      <c r="AL158" s="1417"/>
      <c r="AM158" s="441"/>
      <c r="AN158" s="441"/>
      <c r="AO158" s="441"/>
      <c r="AP158" s="441"/>
      <c r="AQ158" s="441"/>
      <c r="AR158" s="441"/>
      <c r="AS158" s="441"/>
      <c r="AT158" s="441"/>
      <c r="AU158" s="441"/>
      <c r="AV158" s="441"/>
      <c r="AW158" s="441"/>
      <c r="AX158" s="441"/>
      <c r="AY158" s="441"/>
      <c r="AZ158" s="441"/>
      <c r="BA158" s="441"/>
      <c r="BB158" s="441"/>
    </row>
    <row r="159" spans="1:54" s="238" customFormat="1">
      <c r="A159" s="57"/>
      <c r="B159" s="463"/>
      <c r="C159" s="10"/>
      <c r="D159" s="10"/>
      <c r="E159" s="10"/>
      <c r="F159" s="10"/>
      <c r="G159" s="10"/>
      <c r="H159" s="10"/>
      <c r="I159" s="10"/>
      <c r="J159" s="10"/>
      <c r="K159" s="10"/>
      <c r="L159" s="10"/>
      <c r="M159" s="10"/>
      <c r="N159" s="10"/>
      <c r="O159" s="62"/>
      <c r="P159" s="10"/>
      <c r="Q159" s="10"/>
      <c r="R159" s="10"/>
      <c r="U159" s="13"/>
      <c r="V159" s="13"/>
      <c r="W159" s="13"/>
      <c r="AB159" s="439"/>
      <c r="AC159" s="439"/>
      <c r="AD159" s="439"/>
      <c r="AE159" s="1235"/>
      <c r="AF159" s="1235"/>
      <c r="AG159" s="439"/>
      <c r="AH159" s="439"/>
      <c r="AI159" s="439"/>
      <c r="AJ159" s="439"/>
      <c r="AK159" s="1417"/>
      <c r="AL159" s="1417"/>
      <c r="AM159" s="441"/>
      <c r="AN159" s="441"/>
      <c r="AO159" s="441"/>
      <c r="AP159" s="441"/>
      <c r="AQ159" s="441"/>
      <c r="AR159" s="441"/>
      <c r="AS159" s="441"/>
      <c r="AT159" s="441"/>
      <c r="AU159" s="441"/>
      <c r="AV159" s="441"/>
      <c r="AW159" s="441"/>
      <c r="AX159" s="441"/>
      <c r="AY159" s="441"/>
      <c r="AZ159" s="441"/>
      <c r="BA159" s="441"/>
      <c r="BB159" s="441"/>
    </row>
    <row r="160" spans="1:54" s="238" customFormat="1">
      <c r="A160" s="57"/>
      <c r="B160" s="463"/>
      <c r="C160" s="10"/>
      <c r="D160" s="10"/>
      <c r="E160" s="10"/>
      <c r="F160" s="10"/>
      <c r="G160" s="10"/>
      <c r="H160" s="10"/>
      <c r="I160" s="10"/>
      <c r="J160" s="10"/>
      <c r="K160" s="10"/>
      <c r="L160" s="10"/>
      <c r="M160" s="10"/>
      <c r="N160" s="10"/>
      <c r="O160" s="62"/>
      <c r="P160" s="10"/>
      <c r="Q160" s="10"/>
      <c r="R160" s="10"/>
      <c r="U160" s="13"/>
      <c r="V160" s="13"/>
      <c r="W160" s="13"/>
      <c r="AB160" s="439"/>
      <c r="AC160" s="439"/>
      <c r="AD160" s="439"/>
      <c r="AE160" s="1235"/>
      <c r="AF160" s="1235"/>
      <c r="AG160" s="439"/>
      <c r="AH160" s="439"/>
      <c r="AI160" s="439"/>
      <c r="AJ160" s="439"/>
      <c r="AK160" s="1417"/>
      <c r="AL160" s="1417"/>
      <c r="AM160" s="441"/>
      <c r="AN160" s="441"/>
      <c r="AO160" s="441"/>
      <c r="AP160" s="441"/>
      <c r="AQ160" s="441"/>
      <c r="AR160" s="441"/>
      <c r="AS160" s="441"/>
      <c r="AT160" s="441"/>
      <c r="AU160" s="441"/>
      <c r="AV160" s="441"/>
      <c r="AW160" s="441"/>
      <c r="AX160" s="441"/>
      <c r="AY160" s="441"/>
      <c r="AZ160" s="441"/>
      <c r="BA160" s="441"/>
      <c r="BB160" s="441"/>
    </row>
    <row r="161" spans="1:54" s="238" customFormat="1">
      <c r="A161" s="57"/>
      <c r="B161" s="463"/>
      <c r="C161" s="10"/>
      <c r="D161" s="10"/>
      <c r="E161" s="10"/>
      <c r="F161" s="10"/>
      <c r="G161" s="10"/>
      <c r="H161" s="10"/>
      <c r="I161" s="10"/>
      <c r="J161" s="10"/>
      <c r="K161" s="10"/>
      <c r="L161" s="10"/>
      <c r="M161" s="10"/>
      <c r="N161" s="10"/>
      <c r="O161" s="62"/>
      <c r="P161" s="10"/>
      <c r="Q161" s="10"/>
      <c r="R161" s="10"/>
      <c r="U161" s="13"/>
      <c r="V161" s="13"/>
      <c r="W161" s="13"/>
      <c r="AB161" s="439"/>
      <c r="AC161" s="439"/>
      <c r="AD161" s="439"/>
      <c r="AE161" s="1235"/>
      <c r="AF161" s="1235"/>
      <c r="AG161" s="439"/>
      <c r="AH161" s="439"/>
      <c r="AI161" s="439"/>
      <c r="AJ161" s="439"/>
      <c r="AK161" s="1417"/>
      <c r="AL161" s="1417"/>
      <c r="AM161" s="441"/>
      <c r="AN161" s="441"/>
      <c r="AO161" s="441"/>
      <c r="AP161" s="441"/>
      <c r="AQ161" s="441"/>
      <c r="AR161" s="441"/>
      <c r="AS161" s="441"/>
      <c r="AT161" s="441"/>
      <c r="AU161" s="441"/>
      <c r="AV161" s="441"/>
      <c r="AW161" s="441"/>
      <c r="AX161" s="441"/>
      <c r="AY161" s="441"/>
      <c r="AZ161" s="441"/>
      <c r="BA161" s="441"/>
      <c r="BB161" s="441"/>
    </row>
    <row r="162" spans="1:54" s="238" customFormat="1">
      <c r="A162" s="57"/>
      <c r="B162" s="463"/>
      <c r="C162" s="10"/>
      <c r="D162" s="10"/>
      <c r="E162" s="10"/>
      <c r="F162" s="10"/>
      <c r="G162" s="10"/>
      <c r="H162" s="10"/>
      <c r="I162" s="10"/>
      <c r="J162" s="10"/>
      <c r="K162" s="10"/>
      <c r="L162" s="10"/>
      <c r="M162" s="10"/>
      <c r="N162" s="10"/>
      <c r="O162" s="62"/>
      <c r="P162" s="10"/>
      <c r="Q162" s="10"/>
      <c r="R162" s="10"/>
      <c r="U162" s="13"/>
      <c r="V162" s="13"/>
      <c r="W162" s="13"/>
      <c r="AB162" s="439"/>
      <c r="AC162" s="439"/>
      <c r="AD162" s="439"/>
      <c r="AE162" s="1235"/>
      <c r="AF162" s="1235"/>
      <c r="AG162" s="439"/>
      <c r="AH162" s="439"/>
      <c r="AI162" s="439"/>
      <c r="AJ162" s="439"/>
      <c r="AK162" s="1417"/>
      <c r="AL162" s="1417"/>
      <c r="AM162" s="441"/>
      <c r="AN162" s="441"/>
      <c r="AO162" s="441"/>
      <c r="AP162" s="441"/>
      <c r="AQ162" s="441"/>
      <c r="AR162" s="441"/>
      <c r="AS162" s="441"/>
      <c r="AT162" s="441"/>
      <c r="AU162" s="441"/>
      <c r="AV162" s="441"/>
      <c r="AW162" s="441"/>
      <c r="AX162" s="441"/>
      <c r="AY162" s="441"/>
      <c r="AZ162" s="441"/>
      <c r="BA162" s="441"/>
      <c r="BB162" s="441"/>
    </row>
    <row r="163" spans="1:54" s="238" customFormat="1">
      <c r="A163" s="57"/>
      <c r="B163" s="463"/>
      <c r="C163" s="10"/>
      <c r="D163" s="10"/>
      <c r="E163" s="10"/>
      <c r="F163" s="10"/>
      <c r="G163" s="10"/>
      <c r="H163" s="10"/>
      <c r="I163" s="10"/>
      <c r="J163" s="10"/>
      <c r="K163" s="10"/>
      <c r="L163" s="10"/>
      <c r="M163" s="10"/>
      <c r="N163" s="10"/>
      <c r="O163" s="62"/>
      <c r="P163" s="10"/>
      <c r="Q163" s="10"/>
      <c r="R163" s="10"/>
      <c r="U163" s="13"/>
      <c r="V163" s="13"/>
      <c r="W163" s="13"/>
      <c r="AB163" s="439"/>
      <c r="AC163" s="439"/>
      <c r="AD163" s="439"/>
      <c r="AE163" s="1235"/>
      <c r="AF163" s="1235"/>
      <c r="AG163" s="439"/>
      <c r="AH163" s="439"/>
      <c r="AI163" s="439"/>
      <c r="AJ163" s="439"/>
      <c r="AK163" s="1417"/>
      <c r="AL163" s="1417"/>
      <c r="AM163" s="441"/>
      <c r="AN163" s="441"/>
      <c r="AO163" s="441"/>
      <c r="AP163" s="441"/>
      <c r="AQ163" s="441"/>
      <c r="AR163" s="441"/>
      <c r="AS163" s="441"/>
      <c r="AT163" s="441"/>
      <c r="AU163" s="441"/>
      <c r="AV163" s="441"/>
      <c r="AW163" s="441"/>
      <c r="AX163" s="441"/>
      <c r="AY163" s="441"/>
      <c r="AZ163" s="441"/>
      <c r="BA163" s="441"/>
      <c r="BB163" s="441"/>
    </row>
    <row r="164" spans="1:54" s="238" customFormat="1">
      <c r="A164" s="57"/>
      <c r="B164" s="463"/>
      <c r="C164" s="10"/>
      <c r="D164" s="10"/>
      <c r="E164" s="10"/>
      <c r="F164" s="10"/>
      <c r="G164" s="10"/>
      <c r="H164" s="10"/>
      <c r="I164" s="10"/>
      <c r="J164" s="10"/>
      <c r="K164" s="10"/>
      <c r="L164" s="10"/>
      <c r="M164" s="10"/>
      <c r="N164" s="10"/>
      <c r="O164" s="62"/>
      <c r="P164" s="10"/>
      <c r="Q164" s="10"/>
      <c r="R164" s="10"/>
      <c r="U164" s="13"/>
      <c r="V164" s="13"/>
      <c r="W164" s="13"/>
      <c r="AB164" s="439"/>
      <c r="AC164" s="439"/>
      <c r="AD164" s="439"/>
      <c r="AE164" s="1235"/>
      <c r="AF164" s="1235"/>
      <c r="AG164" s="439"/>
      <c r="AH164" s="439"/>
      <c r="AI164" s="439"/>
      <c r="AJ164" s="439"/>
      <c r="AK164" s="1417"/>
      <c r="AL164" s="1417"/>
      <c r="AM164" s="441"/>
      <c r="AN164" s="441"/>
      <c r="AO164" s="441"/>
      <c r="AP164" s="441"/>
      <c r="AQ164" s="441"/>
      <c r="AR164" s="441"/>
      <c r="AS164" s="441"/>
      <c r="AT164" s="441"/>
      <c r="AU164" s="441"/>
      <c r="AV164" s="441"/>
      <c r="AW164" s="441"/>
      <c r="AX164" s="441"/>
      <c r="AY164" s="441"/>
      <c r="AZ164" s="441"/>
      <c r="BA164" s="441"/>
      <c r="BB164" s="441"/>
    </row>
    <row r="165" spans="1:54" s="238" customFormat="1">
      <c r="A165" s="57"/>
      <c r="B165" s="463"/>
      <c r="C165" s="10"/>
      <c r="D165" s="10"/>
      <c r="E165" s="10"/>
      <c r="F165" s="10"/>
      <c r="G165" s="10"/>
      <c r="H165" s="10"/>
      <c r="I165" s="10"/>
      <c r="J165" s="10"/>
      <c r="K165" s="10"/>
      <c r="L165" s="10"/>
      <c r="M165" s="10"/>
      <c r="N165" s="10"/>
      <c r="O165" s="62"/>
      <c r="P165" s="10"/>
      <c r="Q165" s="10"/>
      <c r="R165" s="10"/>
      <c r="U165" s="13"/>
      <c r="V165" s="13"/>
      <c r="W165" s="13"/>
      <c r="AB165" s="439"/>
      <c r="AC165" s="439"/>
      <c r="AD165" s="439"/>
      <c r="AE165" s="1235"/>
      <c r="AF165" s="1235"/>
      <c r="AG165" s="439"/>
      <c r="AH165" s="439"/>
      <c r="AI165" s="439"/>
      <c r="AJ165" s="439"/>
      <c r="AK165" s="1417"/>
      <c r="AL165" s="1417"/>
      <c r="AM165" s="441"/>
      <c r="AN165" s="441"/>
      <c r="AO165" s="441"/>
      <c r="AP165" s="441"/>
      <c r="AQ165" s="441"/>
      <c r="AR165" s="441"/>
      <c r="AS165" s="441"/>
      <c r="AT165" s="441"/>
      <c r="AU165" s="441"/>
      <c r="AV165" s="441"/>
      <c r="AW165" s="441"/>
      <c r="AX165" s="441"/>
      <c r="AY165" s="441"/>
      <c r="AZ165" s="441"/>
      <c r="BA165" s="441"/>
      <c r="BB165" s="441"/>
    </row>
    <row r="166" spans="1:54" s="238" customFormat="1">
      <c r="A166" s="57"/>
      <c r="B166" s="463"/>
      <c r="C166" s="10"/>
      <c r="D166" s="10"/>
      <c r="E166" s="10"/>
      <c r="F166" s="10"/>
      <c r="G166" s="10"/>
      <c r="H166" s="10"/>
      <c r="I166" s="10"/>
      <c r="J166" s="10"/>
      <c r="K166" s="10"/>
      <c r="L166" s="10"/>
      <c r="M166" s="10"/>
      <c r="N166" s="10"/>
      <c r="O166" s="62"/>
      <c r="P166" s="10"/>
      <c r="Q166" s="10"/>
      <c r="R166" s="10"/>
      <c r="U166" s="13"/>
      <c r="V166" s="13"/>
      <c r="W166" s="13"/>
      <c r="AB166" s="439"/>
      <c r="AC166" s="439"/>
      <c r="AD166" s="439"/>
      <c r="AE166" s="1235"/>
      <c r="AF166" s="1235"/>
      <c r="AG166" s="439"/>
      <c r="AH166" s="439"/>
      <c r="AI166" s="439"/>
      <c r="AJ166" s="439"/>
      <c r="AK166" s="1417"/>
      <c r="AL166" s="1417"/>
      <c r="AM166" s="441"/>
      <c r="AN166" s="441"/>
      <c r="AO166" s="441"/>
      <c r="AP166" s="441"/>
      <c r="AQ166" s="441"/>
      <c r="AR166" s="441"/>
      <c r="AS166" s="441"/>
      <c r="AT166" s="441"/>
      <c r="AU166" s="441"/>
      <c r="AV166" s="441"/>
      <c r="AW166" s="441"/>
      <c r="AX166" s="441"/>
      <c r="AY166" s="441"/>
      <c r="AZ166" s="441"/>
      <c r="BA166" s="441"/>
      <c r="BB166" s="441"/>
    </row>
    <row r="167" spans="1:54" s="238" customFormat="1">
      <c r="A167" s="57"/>
      <c r="B167" s="463"/>
      <c r="C167" s="10"/>
      <c r="D167" s="10"/>
      <c r="E167" s="10"/>
      <c r="F167" s="10"/>
      <c r="G167" s="10"/>
      <c r="H167" s="10"/>
      <c r="I167" s="10"/>
      <c r="J167" s="10"/>
      <c r="K167" s="10"/>
      <c r="L167" s="10"/>
      <c r="M167" s="10"/>
      <c r="N167" s="10"/>
      <c r="O167" s="62"/>
      <c r="P167" s="10"/>
      <c r="Q167" s="10"/>
      <c r="R167" s="10"/>
      <c r="U167" s="13"/>
      <c r="V167" s="13"/>
      <c r="W167" s="13"/>
      <c r="AB167" s="439"/>
      <c r="AC167" s="439"/>
      <c r="AD167" s="439"/>
      <c r="AE167" s="1235"/>
      <c r="AF167" s="1235"/>
      <c r="AG167" s="439"/>
      <c r="AH167" s="439"/>
      <c r="AI167" s="439"/>
      <c r="AJ167" s="439"/>
      <c r="AK167" s="1417"/>
      <c r="AL167" s="1417"/>
      <c r="AM167" s="441"/>
      <c r="AN167" s="441"/>
      <c r="AO167" s="441"/>
      <c r="AP167" s="441"/>
      <c r="AQ167" s="441"/>
      <c r="AR167" s="441"/>
      <c r="AS167" s="441"/>
      <c r="AT167" s="441"/>
      <c r="AU167" s="441"/>
      <c r="AV167" s="441"/>
      <c r="AW167" s="441"/>
      <c r="AX167" s="441"/>
      <c r="AY167" s="441"/>
      <c r="AZ167" s="441"/>
      <c r="BA167" s="441"/>
      <c r="BB167" s="441"/>
    </row>
    <row r="168" spans="1:54" s="238" customFormat="1">
      <c r="A168" s="57"/>
      <c r="B168" s="463"/>
      <c r="C168" s="10"/>
      <c r="D168" s="10"/>
      <c r="E168" s="10"/>
      <c r="F168" s="10"/>
      <c r="G168" s="10"/>
      <c r="H168" s="10"/>
      <c r="I168" s="10"/>
      <c r="J168" s="10"/>
      <c r="K168" s="10"/>
      <c r="L168" s="10"/>
      <c r="M168" s="10"/>
      <c r="N168" s="10"/>
      <c r="O168" s="62"/>
      <c r="P168" s="10"/>
      <c r="Q168" s="10"/>
      <c r="R168" s="10"/>
      <c r="U168" s="13"/>
      <c r="V168" s="13"/>
      <c r="W168" s="13"/>
      <c r="AB168" s="439"/>
      <c r="AC168" s="439"/>
      <c r="AD168" s="439"/>
      <c r="AE168" s="1235"/>
      <c r="AF168" s="1235"/>
      <c r="AG168" s="439"/>
      <c r="AH168" s="439"/>
      <c r="AI168" s="439"/>
      <c r="AJ168" s="439"/>
      <c r="AK168" s="1417"/>
      <c r="AL168" s="1417"/>
      <c r="AM168" s="441"/>
      <c r="AN168" s="441"/>
      <c r="AO168" s="441"/>
      <c r="AP168" s="441"/>
      <c r="AQ168" s="441"/>
      <c r="AR168" s="441"/>
      <c r="AS168" s="441"/>
      <c r="AT168" s="441"/>
      <c r="AU168" s="441"/>
      <c r="AV168" s="441"/>
      <c r="AW168" s="441"/>
      <c r="AX168" s="441"/>
      <c r="AY168" s="441"/>
      <c r="AZ168" s="441"/>
      <c r="BA168" s="441"/>
      <c r="BB168" s="441"/>
    </row>
    <row r="169" spans="1:54" s="238" customFormat="1">
      <c r="A169" s="57"/>
      <c r="B169" s="463"/>
      <c r="C169" s="10"/>
      <c r="D169" s="10"/>
      <c r="E169" s="10"/>
      <c r="F169" s="10"/>
      <c r="G169" s="10"/>
      <c r="H169" s="10"/>
      <c r="I169" s="10"/>
      <c r="J169" s="10"/>
      <c r="K169" s="10"/>
      <c r="L169" s="10"/>
      <c r="M169" s="10"/>
      <c r="N169" s="10"/>
      <c r="O169" s="62"/>
      <c r="P169" s="10"/>
      <c r="Q169" s="10"/>
      <c r="R169" s="10"/>
      <c r="U169" s="13"/>
      <c r="V169" s="13"/>
      <c r="W169" s="13"/>
      <c r="AB169" s="439"/>
      <c r="AC169" s="439"/>
      <c r="AD169" s="439"/>
      <c r="AE169" s="1235"/>
      <c r="AF169" s="1235"/>
      <c r="AG169" s="439"/>
      <c r="AH169" s="439"/>
      <c r="AI169" s="439"/>
      <c r="AJ169" s="439"/>
      <c r="AK169" s="1417"/>
      <c r="AL169" s="1417"/>
      <c r="AM169" s="441"/>
      <c r="AN169" s="441"/>
      <c r="AO169" s="441"/>
      <c r="AP169" s="441"/>
      <c r="AQ169" s="441"/>
      <c r="AR169" s="441"/>
      <c r="AS169" s="441"/>
      <c r="AT169" s="441"/>
      <c r="AU169" s="441"/>
      <c r="AV169" s="441"/>
      <c r="AW169" s="441"/>
      <c r="AX169" s="441"/>
      <c r="AY169" s="441"/>
      <c r="AZ169" s="441"/>
      <c r="BA169" s="441"/>
      <c r="BB169" s="441"/>
    </row>
    <row r="170" spans="1:54" s="238" customFormat="1">
      <c r="A170" s="57"/>
      <c r="B170" s="463"/>
      <c r="C170" s="10"/>
      <c r="D170" s="10"/>
      <c r="E170" s="10"/>
      <c r="F170" s="10"/>
      <c r="G170" s="10"/>
      <c r="H170" s="10"/>
      <c r="I170" s="10"/>
      <c r="J170" s="10"/>
      <c r="K170" s="10"/>
      <c r="L170" s="10"/>
      <c r="M170" s="10"/>
      <c r="N170" s="10"/>
      <c r="O170" s="62"/>
      <c r="P170" s="10"/>
      <c r="Q170" s="10"/>
      <c r="R170" s="10"/>
      <c r="U170" s="13"/>
      <c r="V170" s="13"/>
      <c r="W170" s="13"/>
      <c r="AB170" s="439"/>
      <c r="AC170" s="439"/>
      <c r="AD170" s="439"/>
      <c r="AE170" s="1235"/>
      <c r="AF170" s="1235"/>
      <c r="AG170" s="439"/>
      <c r="AH170" s="439"/>
      <c r="AI170" s="439"/>
      <c r="AJ170" s="439"/>
      <c r="AK170" s="1417"/>
      <c r="AL170" s="1417"/>
      <c r="AM170" s="441"/>
      <c r="AN170" s="441"/>
      <c r="AO170" s="441"/>
      <c r="AP170" s="441"/>
      <c r="AQ170" s="441"/>
      <c r="AR170" s="441"/>
      <c r="AS170" s="441"/>
      <c r="AT170" s="441"/>
      <c r="AU170" s="441"/>
      <c r="AV170" s="441"/>
      <c r="AW170" s="441"/>
      <c r="AX170" s="441"/>
      <c r="AY170" s="441"/>
      <c r="AZ170" s="441"/>
      <c r="BA170" s="441"/>
      <c r="BB170" s="441"/>
    </row>
    <row r="171" spans="1:54" s="238" customFormat="1">
      <c r="A171" s="57"/>
      <c r="B171" s="463"/>
      <c r="C171" s="10"/>
      <c r="D171" s="10"/>
      <c r="E171" s="10"/>
      <c r="F171" s="10"/>
      <c r="G171" s="10"/>
      <c r="H171" s="10"/>
      <c r="I171" s="10"/>
      <c r="J171" s="10"/>
      <c r="K171" s="10"/>
      <c r="L171" s="10"/>
      <c r="M171" s="10"/>
      <c r="N171" s="10"/>
      <c r="O171" s="62"/>
      <c r="P171" s="10"/>
      <c r="Q171" s="10"/>
      <c r="R171" s="10"/>
      <c r="U171" s="13"/>
      <c r="V171" s="13"/>
      <c r="W171" s="13"/>
      <c r="AB171" s="439"/>
      <c r="AC171" s="439"/>
      <c r="AD171" s="439"/>
      <c r="AE171" s="1235"/>
      <c r="AF171" s="1235"/>
      <c r="AG171" s="439"/>
      <c r="AH171" s="439"/>
      <c r="AI171" s="439"/>
      <c r="AJ171" s="439"/>
      <c r="AK171" s="1417"/>
      <c r="AL171" s="1417"/>
      <c r="AM171" s="441"/>
      <c r="AN171" s="441"/>
      <c r="AO171" s="441"/>
      <c r="AP171" s="441"/>
      <c r="AQ171" s="441"/>
      <c r="AR171" s="441"/>
      <c r="AS171" s="441"/>
      <c r="AT171" s="441"/>
      <c r="AU171" s="441"/>
      <c r="AV171" s="441"/>
      <c r="AW171" s="441"/>
      <c r="AX171" s="441"/>
      <c r="AY171" s="441"/>
      <c r="AZ171" s="441"/>
      <c r="BA171" s="441"/>
      <c r="BB171" s="441"/>
    </row>
    <row r="172" spans="1:54" s="238" customFormat="1">
      <c r="A172" s="57"/>
      <c r="B172" s="463"/>
      <c r="C172" s="10"/>
      <c r="D172" s="10"/>
      <c r="E172" s="10"/>
      <c r="F172" s="10"/>
      <c r="G172" s="10"/>
      <c r="H172" s="10"/>
      <c r="I172" s="10"/>
      <c r="J172" s="10"/>
      <c r="K172" s="10"/>
      <c r="L172" s="10"/>
      <c r="M172" s="10"/>
      <c r="N172" s="10"/>
      <c r="O172" s="62"/>
      <c r="P172" s="10"/>
      <c r="Q172" s="10"/>
      <c r="R172" s="10"/>
      <c r="U172" s="13"/>
      <c r="V172" s="13"/>
      <c r="W172" s="13"/>
      <c r="AB172" s="439"/>
      <c r="AC172" s="439"/>
      <c r="AD172" s="439"/>
      <c r="AE172" s="1235"/>
      <c r="AF172" s="1235"/>
      <c r="AG172" s="439"/>
      <c r="AH172" s="439"/>
      <c r="AI172" s="439"/>
      <c r="AJ172" s="439"/>
      <c r="AK172" s="1417"/>
      <c r="AL172" s="1417"/>
      <c r="AM172" s="441"/>
      <c r="AN172" s="441"/>
      <c r="AO172" s="441"/>
      <c r="AP172" s="441"/>
      <c r="AQ172" s="441"/>
      <c r="AR172" s="441"/>
      <c r="AS172" s="441"/>
      <c r="AT172" s="441"/>
      <c r="AU172" s="441"/>
      <c r="AV172" s="441"/>
      <c r="AW172" s="441"/>
      <c r="AX172" s="441"/>
      <c r="AY172" s="441"/>
      <c r="AZ172" s="441"/>
      <c r="BA172" s="441"/>
      <c r="BB172" s="441"/>
    </row>
    <row r="173" spans="1:54" s="238" customFormat="1">
      <c r="A173" s="57"/>
      <c r="B173" s="463"/>
      <c r="C173" s="10"/>
      <c r="D173" s="10"/>
      <c r="E173" s="10"/>
      <c r="F173" s="10"/>
      <c r="G173" s="10"/>
      <c r="H173" s="10"/>
      <c r="I173" s="10"/>
      <c r="J173" s="10"/>
      <c r="K173" s="10"/>
      <c r="L173" s="10"/>
      <c r="M173" s="10"/>
      <c r="N173" s="10"/>
      <c r="O173" s="62"/>
      <c r="P173" s="10"/>
      <c r="Q173" s="10"/>
      <c r="R173" s="10"/>
      <c r="U173" s="13"/>
      <c r="V173" s="13"/>
      <c r="W173" s="13"/>
      <c r="AB173" s="439"/>
      <c r="AC173" s="439"/>
      <c r="AD173" s="439"/>
      <c r="AE173" s="1235"/>
      <c r="AF173" s="1235"/>
      <c r="AG173" s="439"/>
      <c r="AH173" s="439"/>
      <c r="AI173" s="439"/>
      <c r="AJ173" s="439"/>
      <c r="AK173" s="1417"/>
      <c r="AL173" s="1417"/>
      <c r="AM173" s="441"/>
      <c r="AN173" s="441"/>
      <c r="AO173" s="441"/>
      <c r="AP173" s="441"/>
      <c r="AQ173" s="441"/>
      <c r="AR173" s="441"/>
      <c r="AS173" s="441"/>
      <c r="AT173" s="441"/>
      <c r="AU173" s="441"/>
      <c r="AV173" s="441"/>
      <c r="AW173" s="441"/>
      <c r="AX173" s="441"/>
      <c r="AY173" s="441"/>
      <c r="AZ173" s="441"/>
      <c r="BA173" s="441"/>
      <c r="BB173" s="441"/>
    </row>
    <row r="174" spans="1:54" s="238" customFormat="1">
      <c r="A174" s="57"/>
      <c r="B174" s="463"/>
      <c r="C174" s="10"/>
      <c r="D174" s="10"/>
      <c r="E174" s="10"/>
      <c r="F174" s="10"/>
      <c r="G174" s="10"/>
      <c r="H174" s="10"/>
      <c r="I174" s="10"/>
      <c r="J174" s="10"/>
      <c r="K174" s="10"/>
      <c r="L174" s="10"/>
      <c r="M174" s="10"/>
      <c r="N174" s="10"/>
      <c r="O174" s="62"/>
      <c r="P174" s="10"/>
      <c r="Q174" s="10"/>
      <c r="R174" s="10"/>
      <c r="U174" s="13"/>
      <c r="V174" s="13"/>
      <c r="W174" s="13"/>
      <c r="AB174" s="439"/>
      <c r="AC174" s="439"/>
      <c r="AD174" s="439"/>
      <c r="AE174" s="1235"/>
      <c r="AF174" s="1235"/>
      <c r="AG174" s="439"/>
      <c r="AH174" s="439"/>
      <c r="AI174" s="439"/>
      <c r="AJ174" s="439"/>
      <c r="AK174" s="1417"/>
      <c r="AL174" s="1417"/>
      <c r="AM174" s="441"/>
      <c r="AN174" s="441"/>
      <c r="AO174" s="441"/>
      <c r="AP174" s="441"/>
      <c r="AQ174" s="441"/>
      <c r="AR174" s="441"/>
      <c r="AS174" s="441"/>
      <c r="AT174" s="441"/>
      <c r="AU174" s="441"/>
      <c r="AV174" s="441"/>
      <c r="AW174" s="441"/>
      <c r="AX174" s="441"/>
      <c r="AY174" s="441"/>
      <c r="AZ174" s="441"/>
      <c r="BA174" s="441"/>
      <c r="BB174" s="441"/>
    </row>
    <row r="175" spans="1:54" s="238" customFormat="1">
      <c r="A175" s="57"/>
      <c r="B175" s="463"/>
      <c r="C175" s="10"/>
      <c r="D175" s="10"/>
      <c r="E175" s="10"/>
      <c r="F175" s="10"/>
      <c r="G175" s="10"/>
      <c r="H175" s="10"/>
      <c r="I175" s="10"/>
      <c r="J175" s="10"/>
      <c r="K175" s="10"/>
      <c r="L175" s="10"/>
      <c r="M175" s="10"/>
      <c r="N175" s="10"/>
      <c r="O175" s="62"/>
      <c r="P175" s="10"/>
      <c r="Q175" s="10"/>
      <c r="R175" s="10"/>
      <c r="U175" s="13"/>
      <c r="V175" s="13"/>
      <c r="W175" s="13"/>
      <c r="AB175" s="439"/>
      <c r="AC175" s="439"/>
      <c r="AD175" s="439"/>
      <c r="AE175" s="1235"/>
      <c r="AF175" s="1235"/>
      <c r="AG175" s="439"/>
      <c r="AH175" s="439"/>
      <c r="AI175" s="439"/>
      <c r="AJ175" s="439"/>
      <c r="AK175" s="1417"/>
      <c r="AL175" s="1417"/>
      <c r="AM175" s="441"/>
      <c r="AN175" s="441"/>
      <c r="AO175" s="441"/>
      <c r="AP175" s="441"/>
      <c r="AQ175" s="441"/>
      <c r="AR175" s="441"/>
      <c r="AS175" s="441"/>
      <c r="AT175" s="441"/>
      <c r="AU175" s="441"/>
      <c r="AV175" s="441"/>
      <c r="AW175" s="441"/>
      <c r="AX175" s="441"/>
      <c r="AY175" s="441"/>
      <c r="AZ175" s="441"/>
      <c r="BA175" s="441"/>
      <c r="BB175" s="441"/>
    </row>
    <row r="176" spans="1:54" s="238" customFormat="1">
      <c r="A176" s="57"/>
      <c r="B176" s="463"/>
      <c r="C176" s="10"/>
      <c r="D176" s="10"/>
      <c r="E176" s="10"/>
      <c r="F176" s="10"/>
      <c r="G176" s="10"/>
      <c r="H176" s="10"/>
      <c r="I176" s="10"/>
      <c r="J176" s="10"/>
      <c r="K176" s="10"/>
      <c r="L176" s="10"/>
      <c r="M176" s="10"/>
      <c r="N176" s="10"/>
      <c r="O176" s="62"/>
      <c r="P176" s="10"/>
      <c r="Q176" s="10"/>
      <c r="R176" s="10"/>
      <c r="U176" s="13"/>
      <c r="V176" s="13"/>
      <c r="W176" s="13"/>
      <c r="AB176" s="439"/>
      <c r="AC176" s="439"/>
      <c r="AD176" s="439"/>
      <c r="AE176" s="1235"/>
      <c r="AF176" s="1235"/>
      <c r="AG176" s="439"/>
      <c r="AH176" s="439"/>
      <c r="AI176" s="439"/>
      <c r="AJ176" s="439"/>
      <c r="AK176" s="1417"/>
      <c r="AL176" s="1417"/>
      <c r="AM176" s="441"/>
      <c r="AN176" s="441"/>
      <c r="AO176" s="441"/>
      <c r="AP176" s="441"/>
      <c r="AQ176" s="441"/>
      <c r="AR176" s="441"/>
      <c r="AS176" s="441"/>
      <c r="AT176" s="441"/>
      <c r="AU176" s="441"/>
      <c r="AV176" s="441"/>
      <c r="AW176" s="441"/>
      <c r="AX176" s="441"/>
      <c r="AY176" s="441"/>
      <c r="AZ176" s="441"/>
      <c r="BA176" s="441"/>
      <c r="BB176" s="441"/>
    </row>
    <row r="177" spans="1:54" s="238" customFormat="1">
      <c r="A177" s="57"/>
      <c r="B177" s="463"/>
      <c r="C177" s="10"/>
      <c r="D177" s="10"/>
      <c r="E177" s="10"/>
      <c r="F177" s="10"/>
      <c r="G177" s="10"/>
      <c r="H177" s="10"/>
      <c r="I177" s="10"/>
      <c r="J177" s="10"/>
      <c r="K177" s="10"/>
      <c r="L177" s="10"/>
      <c r="M177" s="10"/>
      <c r="N177" s="10"/>
      <c r="O177" s="62"/>
      <c r="P177" s="10"/>
      <c r="Q177" s="10"/>
      <c r="R177" s="10"/>
      <c r="U177" s="13"/>
      <c r="V177" s="13"/>
      <c r="W177" s="13"/>
      <c r="AB177" s="439"/>
      <c r="AC177" s="439"/>
      <c r="AD177" s="439"/>
      <c r="AE177" s="1235"/>
      <c r="AF177" s="1235"/>
      <c r="AG177" s="439"/>
      <c r="AH177" s="439"/>
      <c r="AI177" s="439"/>
      <c r="AJ177" s="439"/>
      <c r="AK177" s="1417"/>
      <c r="AL177" s="1417"/>
      <c r="AM177" s="441"/>
      <c r="AN177" s="441"/>
      <c r="AO177" s="441"/>
      <c r="AP177" s="441"/>
      <c r="AQ177" s="441"/>
      <c r="AR177" s="441"/>
      <c r="AS177" s="441"/>
      <c r="AT177" s="441"/>
      <c r="AU177" s="441"/>
      <c r="AV177" s="441"/>
      <c r="AW177" s="441"/>
      <c r="AX177" s="441"/>
      <c r="AY177" s="441"/>
      <c r="AZ177" s="441"/>
      <c r="BA177" s="441"/>
      <c r="BB177" s="441"/>
    </row>
    <row r="178" spans="1:54" s="238" customFormat="1">
      <c r="A178" s="57"/>
      <c r="B178" s="463"/>
      <c r="C178" s="10"/>
      <c r="D178" s="10"/>
      <c r="E178" s="10"/>
      <c r="F178" s="10"/>
      <c r="G178" s="10"/>
      <c r="H178" s="10"/>
      <c r="I178" s="10"/>
      <c r="J178" s="10"/>
      <c r="K178" s="10"/>
      <c r="L178" s="10"/>
      <c r="M178" s="10"/>
      <c r="N178" s="10"/>
      <c r="O178" s="62"/>
      <c r="P178" s="10"/>
      <c r="Q178" s="10"/>
      <c r="R178" s="10"/>
      <c r="U178" s="13"/>
      <c r="V178" s="13"/>
      <c r="W178" s="13"/>
      <c r="AB178" s="439"/>
      <c r="AC178" s="439"/>
      <c r="AD178" s="439"/>
      <c r="AE178" s="1235"/>
      <c r="AF178" s="1235"/>
      <c r="AG178" s="439"/>
      <c r="AH178" s="439"/>
      <c r="AI178" s="439"/>
      <c r="AJ178" s="439"/>
      <c r="AK178" s="1417"/>
      <c r="AL178" s="1417"/>
      <c r="AM178" s="441"/>
      <c r="AN178" s="441"/>
      <c r="AO178" s="441"/>
      <c r="AP178" s="441"/>
      <c r="AQ178" s="441"/>
      <c r="AR178" s="441"/>
      <c r="AS178" s="441"/>
      <c r="AT178" s="441"/>
      <c r="AU178" s="441"/>
      <c r="AV178" s="441"/>
      <c r="AW178" s="441"/>
      <c r="AX178" s="441"/>
      <c r="AY178" s="441"/>
      <c r="AZ178" s="441"/>
      <c r="BA178" s="441"/>
      <c r="BB178" s="441"/>
    </row>
    <row r="179" spans="1:54" s="238" customFormat="1">
      <c r="A179" s="57"/>
      <c r="B179" s="463"/>
      <c r="C179" s="10"/>
      <c r="D179" s="10"/>
      <c r="E179" s="10"/>
      <c r="F179" s="10"/>
      <c r="G179" s="10"/>
      <c r="H179" s="10"/>
      <c r="I179" s="10"/>
      <c r="J179" s="10"/>
      <c r="K179" s="10"/>
      <c r="L179" s="10"/>
      <c r="M179" s="10"/>
      <c r="N179" s="10"/>
      <c r="O179" s="62"/>
      <c r="P179" s="10"/>
      <c r="Q179" s="10"/>
      <c r="R179" s="10"/>
      <c r="U179" s="13"/>
      <c r="V179" s="13"/>
      <c r="W179" s="13"/>
      <c r="AB179" s="439"/>
      <c r="AC179" s="439"/>
      <c r="AD179" s="439"/>
      <c r="AE179" s="1235"/>
      <c r="AF179" s="1235"/>
      <c r="AG179" s="439"/>
      <c r="AH179" s="439"/>
      <c r="AI179" s="439"/>
      <c r="AJ179" s="439"/>
      <c r="AK179" s="1417"/>
      <c r="AL179" s="1417"/>
      <c r="AM179" s="441"/>
      <c r="AN179" s="441"/>
      <c r="AO179" s="441"/>
      <c r="AP179" s="441"/>
      <c r="AQ179" s="441"/>
      <c r="AR179" s="441"/>
      <c r="AS179" s="441"/>
      <c r="AT179" s="441"/>
      <c r="AU179" s="441"/>
      <c r="AV179" s="441"/>
      <c r="AW179" s="441"/>
      <c r="AX179" s="441"/>
      <c r="AY179" s="441"/>
      <c r="AZ179" s="441"/>
      <c r="BA179" s="441"/>
      <c r="BB179" s="441"/>
    </row>
    <row r="180" spans="1:54" s="238" customFormat="1">
      <c r="A180" s="57"/>
      <c r="B180" s="463"/>
      <c r="C180" s="10"/>
      <c r="D180" s="10"/>
      <c r="E180" s="10"/>
      <c r="F180" s="10"/>
      <c r="G180" s="10"/>
      <c r="H180" s="10"/>
      <c r="I180" s="10"/>
      <c r="J180" s="10"/>
      <c r="K180" s="10"/>
      <c r="L180" s="10"/>
      <c r="M180" s="10"/>
      <c r="N180" s="10"/>
      <c r="O180" s="62"/>
      <c r="P180" s="10"/>
      <c r="Q180" s="10"/>
      <c r="R180" s="10"/>
      <c r="U180" s="13"/>
      <c r="V180" s="13"/>
      <c r="W180" s="13"/>
      <c r="AB180" s="439"/>
      <c r="AC180" s="439"/>
      <c r="AD180" s="439"/>
      <c r="AE180" s="1235"/>
      <c r="AF180" s="1235"/>
      <c r="AG180" s="439"/>
      <c r="AH180" s="439"/>
      <c r="AI180" s="439"/>
      <c r="AJ180" s="439"/>
      <c r="AK180" s="1417"/>
      <c r="AL180" s="1417"/>
      <c r="AM180" s="441"/>
      <c r="AN180" s="441"/>
      <c r="AO180" s="441"/>
      <c r="AP180" s="441"/>
      <c r="AQ180" s="441"/>
      <c r="AR180" s="441"/>
      <c r="AS180" s="441"/>
      <c r="AT180" s="441"/>
      <c r="AU180" s="441"/>
      <c r="AV180" s="441"/>
      <c r="AW180" s="441"/>
      <c r="AX180" s="441"/>
      <c r="AY180" s="441"/>
      <c r="AZ180" s="441"/>
      <c r="BA180" s="441"/>
      <c r="BB180" s="441"/>
    </row>
    <row r="181" spans="1:54" s="238" customFormat="1">
      <c r="A181" s="57"/>
      <c r="B181" s="463"/>
      <c r="C181" s="10"/>
      <c r="D181" s="10"/>
      <c r="E181" s="10"/>
      <c r="F181" s="10"/>
      <c r="G181" s="10"/>
      <c r="H181" s="10"/>
      <c r="I181" s="10"/>
      <c r="J181" s="10"/>
      <c r="K181" s="10"/>
      <c r="L181" s="10"/>
      <c r="M181" s="10"/>
      <c r="N181" s="10"/>
      <c r="O181" s="62"/>
      <c r="P181" s="10"/>
      <c r="Q181" s="10"/>
      <c r="R181" s="10"/>
      <c r="U181" s="13"/>
      <c r="V181" s="13"/>
      <c r="W181" s="13"/>
      <c r="AB181" s="439"/>
      <c r="AC181" s="439"/>
      <c r="AD181" s="439"/>
      <c r="AE181" s="1235"/>
      <c r="AF181" s="1235"/>
      <c r="AG181" s="439"/>
      <c r="AH181" s="439"/>
      <c r="AI181" s="439"/>
      <c r="AJ181" s="439"/>
      <c r="AK181" s="1417"/>
      <c r="AL181" s="1417"/>
      <c r="AM181" s="441"/>
      <c r="AN181" s="441"/>
      <c r="AO181" s="441"/>
      <c r="AP181" s="441"/>
      <c r="AQ181" s="441"/>
      <c r="AR181" s="441"/>
      <c r="AS181" s="441"/>
      <c r="AT181" s="441"/>
      <c r="AU181" s="441"/>
      <c r="AV181" s="441"/>
      <c r="AW181" s="441"/>
      <c r="AX181" s="441"/>
      <c r="AY181" s="441"/>
      <c r="AZ181" s="441"/>
      <c r="BA181" s="441"/>
      <c r="BB181" s="441"/>
    </row>
    <row r="182" spans="1:54" s="238" customFormat="1">
      <c r="A182" s="57"/>
      <c r="B182" s="463"/>
      <c r="C182" s="10"/>
      <c r="D182" s="10"/>
      <c r="E182" s="10"/>
      <c r="F182" s="10"/>
      <c r="G182" s="10"/>
      <c r="H182" s="10"/>
      <c r="I182" s="10"/>
      <c r="J182" s="10"/>
      <c r="K182" s="10"/>
      <c r="L182" s="10"/>
      <c r="M182" s="10"/>
      <c r="N182" s="10"/>
      <c r="O182" s="62"/>
      <c r="P182" s="10"/>
      <c r="Q182" s="10"/>
      <c r="R182" s="10"/>
      <c r="U182" s="13"/>
      <c r="V182" s="13"/>
      <c r="W182" s="13"/>
      <c r="AB182" s="439"/>
      <c r="AC182" s="439"/>
      <c r="AD182" s="439"/>
      <c r="AE182" s="1235"/>
      <c r="AF182" s="1235"/>
      <c r="AG182" s="439"/>
      <c r="AH182" s="439"/>
      <c r="AI182" s="439"/>
      <c r="AJ182" s="439"/>
      <c r="AK182" s="1417"/>
      <c r="AL182" s="1417"/>
      <c r="AM182" s="441"/>
      <c r="AN182" s="441"/>
      <c r="AO182" s="441"/>
      <c r="AP182" s="441"/>
      <c r="AQ182" s="441"/>
      <c r="AR182" s="441"/>
      <c r="AS182" s="441"/>
      <c r="AT182" s="441"/>
      <c r="AU182" s="441"/>
      <c r="AV182" s="441"/>
      <c r="AW182" s="441"/>
      <c r="AX182" s="441"/>
      <c r="AY182" s="441"/>
      <c r="AZ182" s="441"/>
      <c r="BA182" s="441"/>
      <c r="BB182" s="441"/>
    </row>
    <row r="183" spans="1:54" s="238" customFormat="1">
      <c r="A183" s="57"/>
      <c r="B183" s="463"/>
      <c r="C183" s="10"/>
      <c r="D183" s="10"/>
      <c r="E183" s="10"/>
      <c r="F183" s="10"/>
      <c r="G183" s="10"/>
      <c r="H183" s="10"/>
      <c r="I183" s="10"/>
      <c r="J183" s="10"/>
      <c r="K183" s="10"/>
      <c r="L183" s="10"/>
      <c r="M183" s="10"/>
      <c r="N183" s="10"/>
      <c r="O183" s="62"/>
      <c r="P183" s="10"/>
      <c r="Q183" s="10"/>
      <c r="R183" s="10"/>
      <c r="U183" s="13"/>
      <c r="V183" s="13"/>
      <c r="W183" s="13"/>
      <c r="AB183" s="439"/>
      <c r="AC183" s="439"/>
      <c r="AD183" s="439"/>
      <c r="AE183" s="1235"/>
      <c r="AF183" s="1235"/>
      <c r="AG183" s="439"/>
      <c r="AH183" s="439"/>
      <c r="AI183" s="439"/>
      <c r="AJ183" s="439"/>
      <c r="AK183" s="1417"/>
      <c r="AL183" s="1417"/>
      <c r="AM183" s="441"/>
      <c r="AN183" s="441"/>
      <c r="AO183" s="441"/>
      <c r="AP183" s="441"/>
      <c r="AQ183" s="441"/>
      <c r="AR183" s="441"/>
      <c r="AS183" s="441"/>
      <c r="AT183" s="441"/>
      <c r="AU183" s="441"/>
      <c r="AV183" s="441"/>
      <c r="AW183" s="441"/>
      <c r="AX183" s="441"/>
      <c r="AY183" s="441"/>
      <c r="AZ183" s="441"/>
      <c r="BA183" s="441"/>
      <c r="BB183" s="441"/>
    </row>
    <row r="184" spans="1:54" s="238" customFormat="1">
      <c r="A184" s="57"/>
      <c r="B184" s="463"/>
      <c r="C184" s="10"/>
      <c r="D184" s="10"/>
      <c r="E184" s="10"/>
      <c r="F184" s="10"/>
      <c r="G184" s="10"/>
      <c r="H184" s="10"/>
      <c r="I184" s="10"/>
      <c r="J184" s="10"/>
      <c r="K184" s="10"/>
      <c r="L184" s="10"/>
      <c r="M184" s="10"/>
      <c r="N184" s="10"/>
      <c r="O184" s="62"/>
      <c r="P184" s="10"/>
      <c r="Q184" s="10"/>
      <c r="R184" s="10"/>
      <c r="U184" s="13"/>
      <c r="V184" s="13"/>
      <c r="W184" s="13"/>
      <c r="AB184" s="439"/>
      <c r="AC184" s="439"/>
      <c r="AD184" s="439"/>
      <c r="AE184" s="1235"/>
      <c r="AF184" s="1235"/>
      <c r="AG184" s="439"/>
      <c r="AH184" s="439"/>
      <c r="AI184" s="439"/>
      <c r="AJ184" s="439"/>
      <c r="AK184" s="1417"/>
      <c r="AL184" s="1417"/>
      <c r="AM184" s="441"/>
      <c r="AN184" s="441"/>
      <c r="AO184" s="441"/>
      <c r="AP184" s="441"/>
      <c r="AQ184" s="441"/>
      <c r="AR184" s="441"/>
      <c r="AS184" s="441"/>
      <c r="AT184" s="441"/>
      <c r="AU184" s="441"/>
      <c r="AV184" s="441"/>
      <c r="AW184" s="441"/>
      <c r="AX184" s="441"/>
      <c r="AY184" s="441"/>
      <c r="AZ184" s="441"/>
      <c r="BA184" s="441"/>
      <c r="BB184" s="441"/>
    </row>
    <row r="185" spans="1:54" s="238" customFormat="1">
      <c r="A185" s="57"/>
      <c r="B185" s="463"/>
      <c r="C185" s="10"/>
      <c r="D185" s="10"/>
      <c r="E185" s="10"/>
      <c r="F185" s="10"/>
      <c r="G185" s="10"/>
      <c r="H185" s="10"/>
      <c r="I185" s="10"/>
      <c r="J185" s="10"/>
      <c r="K185" s="10"/>
      <c r="L185" s="10"/>
      <c r="M185" s="10"/>
      <c r="N185" s="10"/>
      <c r="O185" s="62"/>
      <c r="P185" s="10"/>
      <c r="Q185" s="10"/>
      <c r="R185" s="10"/>
      <c r="U185" s="13"/>
      <c r="V185" s="13"/>
      <c r="W185" s="13"/>
      <c r="AB185" s="439"/>
      <c r="AC185" s="439"/>
      <c r="AD185" s="439"/>
      <c r="AE185" s="1235"/>
      <c r="AF185" s="1235"/>
      <c r="AG185" s="439"/>
      <c r="AH185" s="439"/>
      <c r="AI185" s="439"/>
      <c r="AJ185" s="439"/>
      <c r="AK185" s="1417"/>
      <c r="AL185" s="1417"/>
      <c r="AM185" s="441"/>
      <c r="AN185" s="441"/>
      <c r="AO185" s="441"/>
      <c r="AP185" s="441"/>
      <c r="AQ185" s="441"/>
      <c r="AR185" s="441"/>
      <c r="AS185" s="441"/>
      <c r="AT185" s="441"/>
      <c r="AU185" s="441"/>
      <c r="AV185" s="441"/>
      <c r="AW185" s="441"/>
      <c r="AX185" s="441"/>
      <c r="AY185" s="441"/>
      <c r="AZ185" s="441"/>
      <c r="BA185" s="441"/>
      <c r="BB185" s="441"/>
    </row>
    <row r="186" spans="1:54" s="238" customFormat="1">
      <c r="A186" s="57"/>
      <c r="B186" s="463"/>
      <c r="C186" s="10"/>
      <c r="D186" s="10"/>
      <c r="E186" s="10"/>
      <c r="F186" s="10"/>
      <c r="G186" s="10"/>
      <c r="H186" s="10"/>
      <c r="I186" s="10"/>
      <c r="J186" s="10"/>
      <c r="K186" s="10"/>
      <c r="L186" s="10"/>
      <c r="M186" s="10"/>
      <c r="N186" s="10"/>
      <c r="O186" s="62"/>
      <c r="P186" s="10"/>
      <c r="Q186" s="10"/>
      <c r="R186" s="10"/>
      <c r="U186" s="13"/>
      <c r="V186" s="13"/>
      <c r="W186" s="13"/>
      <c r="AB186" s="439"/>
      <c r="AC186" s="439"/>
      <c r="AD186" s="439"/>
      <c r="AE186" s="1235"/>
      <c r="AF186" s="1235"/>
      <c r="AG186" s="439"/>
      <c r="AH186" s="439"/>
      <c r="AI186" s="439"/>
      <c r="AJ186" s="439"/>
      <c r="AK186" s="1417"/>
      <c r="AL186" s="1417"/>
      <c r="AM186" s="441"/>
      <c r="AN186" s="441"/>
      <c r="AO186" s="441"/>
      <c r="AP186" s="441"/>
      <c r="AQ186" s="441"/>
      <c r="AR186" s="441"/>
      <c r="AS186" s="441"/>
      <c r="AT186" s="441"/>
      <c r="AU186" s="441"/>
      <c r="AV186" s="441"/>
      <c r="AW186" s="441"/>
      <c r="AX186" s="441"/>
      <c r="AY186" s="441"/>
      <c r="AZ186" s="441"/>
      <c r="BA186" s="441"/>
      <c r="BB186" s="441"/>
    </row>
    <row r="187" spans="1:54" s="238" customFormat="1">
      <c r="A187" s="57"/>
      <c r="B187" s="463"/>
      <c r="C187" s="10"/>
      <c r="D187" s="10"/>
      <c r="E187" s="10"/>
      <c r="F187" s="10"/>
      <c r="G187" s="10"/>
      <c r="H187" s="10"/>
      <c r="I187" s="10"/>
      <c r="J187" s="10"/>
      <c r="K187" s="10"/>
      <c r="L187" s="10"/>
      <c r="M187" s="10"/>
      <c r="N187" s="10"/>
      <c r="O187" s="62"/>
      <c r="P187" s="10"/>
      <c r="Q187" s="10"/>
      <c r="R187" s="10"/>
      <c r="U187" s="13"/>
      <c r="V187" s="13"/>
      <c r="W187" s="13"/>
      <c r="AB187" s="439"/>
      <c r="AC187" s="439"/>
      <c r="AD187" s="439"/>
      <c r="AE187" s="1235"/>
      <c r="AF187" s="1235"/>
      <c r="AG187" s="439"/>
      <c r="AH187" s="439"/>
      <c r="AI187" s="439"/>
      <c r="AJ187" s="439"/>
      <c r="AK187" s="1417"/>
      <c r="AL187" s="1417"/>
      <c r="AM187" s="441"/>
      <c r="AN187" s="441"/>
      <c r="AO187" s="441"/>
      <c r="AP187" s="441"/>
      <c r="AQ187" s="441"/>
      <c r="AR187" s="441"/>
      <c r="AS187" s="441"/>
      <c r="AT187" s="441"/>
      <c r="AU187" s="441"/>
      <c r="AV187" s="441"/>
      <c r="AW187" s="441"/>
      <c r="AX187" s="441"/>
      <c r="AY187" s="441"/>
      <c r="AZ187" s="441"/>
      <c r="BA187" s="441"/>
      <c r="BB187" s="441"/>
    </row>
    <row r="188" spans="1:54" s="238" customFormat="1">
      <c r="A188" s="57"/>
      <c r="B188" s="463"/>
      <c r="C188" s="10"/>
      <c r="D188" s="10"/>
      <c r="E188" s="10"/>
      <c r="F188" s="10"/>
      <c r="G188" s="10"/>
      <c r="H188" s="10"/>
      <c r="I188" s="10"/>
      <c r="J188" s="10"/>
      <c r="K188" s="10"/>
      <c r="L188" s="10"/>
      <c r="M188" s="10"/>
      <c r="N188" s="10"/>
      <c r="O188" s="62"/>
      <c r="P188" s="10"/>
      <c r="Q188" s="10"/>
      <c r="R188" s="10"/>
      <c r="U188" s="13"/>
      <c r="V188" s="13"/>
      <c r="W188" s="13"/>
      <c r="AB188" s="439"/>
      <c r="AC188" s="439"/>
      <c r="AD188" s="439"/>
      <c r="AE188" s="1235"/>
      <c r="AF188" s="1235"/>
      <c r="AG188" s="439"/>
      <c r="AH188" s="439"/>
      <c r="AI188" s="439"/>
      <c r="AJ188" s="439"/>
      <c r="AK188" s="1417"/>
      <c r="AL188" s="1417"/>
      <c r="AM188" s="441"/>
      <c r="AN188" s="441"/>
      <c r="AO188" s="441"/>
      <c r="AP188" s="441"/>
      <c r="AQ188" s="441"/>
      <c r="AR188" s="441"/>
      <c r="AS188" s="441"/>
      <c r="AT188" s="441"/>
      <c r="AU188" s="441"/>
      <c r="AV188" s="441"/>
      <c r="AW188" s="441"/>
      <c r="AX188" s="441"/>
      <c r="AY188" s="441"/>
      <c r="AZ188" s="441"/>
      <c r="BA188" s="441"/>
      <c r="BB188" s="441"/>
    </row>
    <row r="189" spans="1:54" s="238" customFormat="1">
      <c r="A189" s="57"/>
      <c r="B189" s="463"/>
      <c r="C189" s="10"/>
      <c r="D189" s="10"/>
      <c r="E189" s="10"/>
      <c r="F189" s="10"/>
      <c r="G189" s="10"/>
      <c r="H189" s="10"/>
      <c r="I189" s="10"/>
      <c r="J189" s="10"/>
      <c r="K189" s="10"/>
      <c r="L189" s="10"/>
      <c r="M189" s="10"/>
      <c r="N189" s="10"/>
      <c r="O189" s="62"/>
      <c r="P189" s="10"/>
      <c r="Q189" s="10"/>
      <c r="R189" s="10"/>
      <c r="U189" s="13"/>
      <c r="V189" s="13"/>
      <c r="W189" s="13"/>
      <c r="AB189" s="439"/>
      <c r="AC189" s="439"/>
      <c r="AD189" s="439"/>
      <c r="AE189" s="1235"/>
      <c r="AF189" s="1235"/>
      <c r="AG189" s="439"/>
      <c r="AH189" s="439"/>
      <c r="AI189" s="439"/>
      <c r="AJ189" s="439"/>
      <c r="AK189" s="1417"/>
      <c r="AL189" s="1417"/>
      <c r="AM189" s="441"/>
      <c r="AN189" s="441"/>
      <c r="AO189" s="441"/>
      <c r="AP189" s="441"/>
      <c r="AQ189" s="441"/>
      <c r="AR189" s="441"/>
      <c r="AS189" s="441"/>
      <c r="AT189" s="441"/>
      <c r="AU189" s="441"/>
      <c r="AV189" s="441"/>
      <c r="AW189" s="441"/>
      <c r="AX189" s="441"/>
      <c r="AY189" s="441"/>
      <c r="AZ189" s="441"/>
      <c r="BA189" s="441"/>
      <c r="BB189" s="441"/>
    </row>
    <row r="190" spans="1:54" s="238" customFormat="1">
      <c r="A190" s="57"/>
      <c r="B190" s="463"/>
      <c r="C190" s="10"/>
      <c r="D190" s="10"/>
      <c r="E190" s="10"/>
      <c r="F190" s="10"/>
      <c r="G190" s="10"/>
      <c r="H190" s="10"/>
      <c r="I190" s="10"/>
      <c r="J190" s="10"/>
      <c r="K190" s="10"/>
      <c r="L190" s="10"/>
      <c r="M190" s="10"/>
      <c r="N190" s="10"/>
      <c r="O190" s="62"/>
      <c r="P190" s="10"/>
      <c r="Q190" s="10"/>
      <c r="R190" s="10"/>
      <c r="U190" s="13"/>
      <c r="V190" s="13"/>
      <c r="W190" s="13"/>
      <c r="AB190" s="439"/>
      <c r="AC190" s="439"/>
      <c r="AD190" s="439"/>
      <c r="AE190" s="1235"/>
      <c r="AF190" s="1235"/>
      <c r="AG190" s="439"/>
      <c r="AH190" s="439"/>
      <c r="AI190" s="439"/>
      <c r="AJ190" s="439"/>
      <c r="AK190" s="1417"/>
      <c r="AL190" s="1417"/>
      <c r="AM190" s="441"/>
      <c r="AN190" s="441"/>
      <c r="AO190" s="441"/>
      <c r="AP190" s="441"/>
      <c r="AQ190" s="441"/>
      <c r="AR190" s="441"/>
      <c r="AS190" s="441"/>
      <c r="AT190" s="441"/>
      <c r="AU190" s="441"/>
      <c r="AV190" s="441"/>
      <c r="AW190" s="441"/>
      <c r="AX190" s="441"/>
      <c r="AY190" s="441"/>
      <c r="AZ190" s="441"/>
      <c r="BA190" s="441"/>
      <c r="BB190" s="441"/>
    </row>
    <row r="191" spans="1:54" s="238" customFormat="1">
      <c r="A191" s="57"/>
      <c r="B191" s="463"/>
      <c r="C191" s="10"/>
      <c r="D191" s="10"/>
      <c r="E191" s="10"/>
      <c r="F191" s="10"/>
      <c r="G191" s="10"/>
      <c r="H191" s="10"/>
      <c r="I191" s="10"/>
      <c r="J191" s="10"/>
      <c r="K191" s="10"/>
      <c r="L191" s="10"/>
      <c r="M191" s="10"/>
      <c r="N191" s="10"/>
      <c r="O191" s="62"/>
      <c r="P191" s="10"/>
      <c r="Q191" s="10"/>
      <c r="R191" s="10"/>
      <c r="U191" s="13"/>
      <c r="V191" s="13"/>
      <c r="W191" s="13"/>
      <c r="AB191" s="439"/>
      <c r="AC191" s="439"/>
      <c r="AD191" s="439"/>
      <c r="AE191" s="1235"/>
      <c r="AF191" s="1235"/>
      <c r="AG191" s="439"/>
      <c r="AH191" s="439"/>
      <c r="AI191" s="439"/>
      <c r="AJ191" s="439"/>
      <c r="AK191" s="1417"/>
      <c r="AL191" s="1417"/>
      <c r="AM191" s="441"/>
      <c r="AN191" s="441"/>
      <c r="AO191" s="441"/>
      <c r="AP191" s="441"/>
      <c r="AQ191" s="441"/>
      <c r="AR191" s="441"/>
      <c r="AS191" s="441"/>
      <c r="AT191" s="441"/>
      <c r="AU191" s="441"/>
      <c r="AV191" s="441"/>
      <c r="AW191" s="441"/>
      <c r="AX191" s="441"/>
      <c r="AY191" s="441"/>
      <c r="AZ191" s="441"/>
      <c r="BA191" s="441"/>
      <c r="BB191" s="441"/>
    </row>
    <row r="192" spans="1:54" s="238" customFormat="1">
      <c r="A192" s="57"/>
      <c r="B192" s="463"/>
      <c r="C192" s="10"/>
      <c r="D192" s="10"/>
      <c r="E192" s="10"/>
      <c r="F192" s="10"/>
      <c r="G192" s="10"/>
      <c r="H192" s="10"/>
      <c r="I192" s="10"/>
      <c r="J192" s="10"/>
      <c r="K192" s="10"/>
      <c r="L192" s="10"/>
      <c r="M192" s="10"/>
      <c r="N192" s="10"/>
      <c r="O192" s="62"/>
      <c r="P192" s="10"/>
      <c r="Q192" s="10"/>
      <c r="R192" s="10"/>
      <c r="U192" s="13"/>
      <c r="V192" s="13"/>
      <c r="W192" s="13"/>
      <c r="AB192" s="439"/>
      <c r="AC192" s="439"/>
      <c r="AD192" s="439"/>
      <c r="AE192" s="1235"/>
      <c r="AF192" s="1235"/>
      <c r="AG192" s="439"/>
      <c r="AH192" s="439"/>
      <c r="AI192" s="439"/>
      <c r="AJ192" s="439"/>
      <c r="AK192" s="1417"/>
      <c r="AL192" s="1417"/>
      <c r="AM192" s="441"/>
      <c r="AN192" s="441"/>
      <c r="AO192" s="441"/>
      <c r="AP192" s="441"/>
      <c r="AQ192" s="441"/>
      <c r="AR192" s="441"/>
      <c r="AS192" s="441"/>
      <c r="AT192" s="441"/>
      <c r="AU192" s="441"/>
      <c r="AV192" s="441"/>
      <c r="AW192" s="441"/>
      <c r="AX192" s="441"/>
      <c r="AY192" s="441"/>
      <c r="AZ192" s="441"/>
      <c r="BA192" s="441"/>
      <c r="BB192" s="441"/>
    </row>
    <row r="193" spans="1:54" s="238" customFormat="1">
      <c r="A193" s="57"/>
      <c r="B193" s="463"/>
      <c r="C193" s="10"/>
      <c r="D193" s="10"/>
      <c r="E193" s="10"/>
      <c r="F193" s="10"/>
      <c r="G193" s="10"/>
      <c r="H193" s="10"/>
      <c r="I193" s="10"/>
      <c r="J193" s="10"/>
      <c r="K193" s="10"/>
      <c r="L193" s="10"/>
      <c r="M193" s="10"/>
      <c r="N193" s="10"/>
      <c r="O193" s="62"/>
      <c r="P193" s="10"/>
      <c r="Q193" s="10"/>
      <c r="R193" s="10"/>
      <c r="U193" s="13"/>
      <c r="V193" s="13"/>
      <c r="W193" s="13"/>
      <c r="AB193" s="439"/>
      <c r="AC193" s="439"/>
      <c r="AD193" s="439"/>
      <c r="AE193" s="1235"/>
      <c r="AF193" s="1235"/>
      <c r="AG193" s="439"/>
      <c r="AH193" s="439"/>
      <c r="AI193" s="439"/>
      <c r="AJ193" s="439"/>
      <c r="AK193" s="1417"/>
      <c r="AL193" s="1417"/>
      <c r="AM193" s="441"/>
      <c r="AN193" s="441"/>
      <c r="AO193" s="441"/>
      <c r="AP193" s="441"/>
      <c r="AQ193" s="441"/>
      <c r="AR193" s="441"/>
      <c r="AS193" s="441"/>
      <c r="AT193" s="441"/>
      <c r="AU193" s="441"/>
      <c r="AV193" s="441"/>
      <c r="AW193" s="441"/>
      <c r="AX193" s="441"/>
      <c r="AY193" s="441"/>
      <c r="AZ193" s="441"/>
      <c r="BA193" s="441"/>
      <c r="BB193" s="441"/>
    </row>
    <row r="194" spans="1:54" s="238" customFormat="1">
      <c r="A194" s="57"/>
      <c r="B194" s="463"/>
      <c r="C194" s="10"/>
      <c r="D194" s="10"/>
      <c r="E194" s="10"/>
      <c r="F194" s="10"/>
      <c r="G194" s="10"/>
      <c r="H194" s="10"/>
      <c r="I194" s="10"/>
      <c r="J194" s="10"/>
      <c r="K194" s="10"/>
      <c r="L194" s="10"/>
      <c r="M194" s="10"/>
      <c r="N194" s="10"/>
      <c r="O194" s="62"/>
      <c r="P194" s="10"/>
      <c r="Q194" s="10"/>
      <c r="R194" s="10"/>
      <c r="U194" s="13"/>
      <c r="V194" s="13"/>
      <c r="W194" s="13"/>
      <c r="AB194" s="439"/>
      <c r="AC194" s="439"/>
      <c r="AD194" s="439"/>
      <c r="AE194" s="1235"/>
      <c r="AF194" s="1235"/>
      <c r="AG194" s="439"/>
      <c r="AH194" s="439"/>
      <c r="AI194" s="439"/>
      <c r="AJ194" s="439"/>
      <c r="AK194" s="1417"/>
      <c r="AL194" s="1417"/>
      <c r="AM194" s="441"/>
      <c r="AN194" s="441"/>
      <c r="AO194" s="441"/>
      <c r="AP194" s="441"/>
      <c r="AQ194" s="441"/>
      <c r="AR194" s="441"/>
      <c r="AS194" s="441"/>
      <c r="AT194" s="441"/>
      <c r="AU194" s="441"/>
      <c r="AV194" s="441"/>
      <c r="AW194" s="441"/>
      <c r="AX194" s="441"/>
      <c r="AY194" s="441"/>
      <c r="AZ194" s="441"/>
      <c r="BA194" s="441"/>
      <c r="BB194" s="441"/>
    </row>
    <row r="195" spans="1:54" s="238" customFormat="1">
      <c r="A195" s="57"/>
      <c r="B195" s="463"/>
      <c r="C195" s="10"/>
      <c r="D195" s="10"/>
      <c r="E195" s="10"/>
      <c r="F195" s="10"/>
      <c r="G195" s="10"/>
      <c r="H195" s="10"/>
      <c r="I195" s="10"/>
      <c r="J195" s="10"/>
      <c r="K195" s="10"/>
      <c r="L195" s="10"/>
      <c r="M195" s="10"/>
      <c r="N195" s="10"/>
      <c r="O195" s="62"/>
      <c r="P195" s="10"/>
      <c r="Q195" s="10"/>
      <c r="R195" s="10"/>
      <c r="U195" s="13"/>
      <c r="V195" s="13"/>
      <c r="W195" s="13"/>
      <c r="AB195" s="439"/>
      <c r="AC195" s="439"/>
      <c r="AD195" s="439"/>
      <c r="AE195" s="1235"/>
      <c r="AF195" s="1235"/>
      <c r="AG195" s="439"/>
      <c r="AH195" s="439"/>
      <c r="AI195" s="439"/>
      <c r="AJ195" s="439"/>
      <c r="AK195" s="1417"/>
      <c r="AL195" s="1417"/>
      <c r="AM195" s="441"/>
      <c r="AN195" s="441"/>
      <c r="AO195" s="441"/>
      <c r="AP195" s="441"/>
      <c r="AQ195" s="441"/>
      <c r="AR195" s="441"/>
      <c r="AS195" s="441"/>
      <c r="AT195" s="441"/>
      <c r="AU195" s="441"/>
      <c r="AV195" s="441"/>
      <c r="AW195" s="441"/>
      <c r="AX195" s="441"/>
      <c r="AY195" s="441"/>
      <c r="AZ195" s="441"/>
      <c r="BA195" s="441"/>
      <c r="BB195" s="441"/>
    </row>
    <row r="196" spans="1:54" s="238" customFormat="1">
      <c r="A196" s="57"/>
      <c r="B196" s="463"/>
      <c r="C196" s="10"/>
      <c r="D196" s="10"/>
      <c r="E196" s="10"/>
      <c r="F196" s="10"/>
      <c r="G196" s="10"/>
      <c r="H196" s="10"/>
      <c r="I196" s="10"/>
      <c r="J196" s="10"/>
      <c r="K196" s="10"/>
      <c r="L196" s="10"/>
      <c r="M196" s="10"/>
      <c r="N196" s="10"/>
      <c r="O196" s="62"/>
      <c r="P196" s="10"/>
      <c r="Q196" s="10"/>
      <c r="R196" s="10"/>
      <c r="U196" s="13"/>
      <c r="V196" s="13"/>
      <c r="W196" s="13"/>
      <c r="AB196" s="439"/>
      <c r="AC196" s="439"/>
      <c r="AD196" s="439"/>
      <c r="AE196" s="1235"/>
      <c r="AF196" s="1235"/>
      <c r="AG196" s="439"/>
      <c r="AH196" s="439"/>
      <c r="AI196" s="439"/>
      <c r="AJ196" s="439"/>
      <c r="AK196" s="1417"/>
      <c r="AL196" s="1417"/>
      <c r="AM196" s="441"/>
      <c r="AN196" s="441"/>
      <c r="AO196" s="441"/>
      <c r="AP196" s="441"/>
      <c r="AQ196" s="441"/>
      <c r="AR196" s="441"/>
      <c r="AS196" s="441"/>
      <c r="AT196" s="441"/>
      <c r="AU196" s="441"/>
      <c r="AV196" s="441"/>
      <c r="AW196" s="441"/>
      <c r="AX196" s="441"/>
      <c r="AY196" s="441"/>
      <c r="AZ196" s="441"/>
      <c r="BA196" s="441"/>
      <c r="BB196" s="441"/>
    </row>
    <row r="197" spans="1:54" s="238" customFormat="1">
      <c r="A197" s="57"/>
      <c r="B197" s="463"/>
      <c r="C197" s="10"/>
      <c r="D197" s="10"/>
      <c r="E197" s="10"/>
      <c r="F197" s="10"/>
      <c r="G197" s="10"/>
      <c r="H197" s="10"/>
      <c r="I197" s="10"/>
      <c r="J197" s="10"/>
      <c r="K197" s="10"/>
      <c r="L197" s="10"/>
      <c r="M197" s="10"/>
      <c r="N197" s="10"/>
      <c r="O197" s="62"/>
      <c r="P197" s="10"/>
      <c r="Q197" s="10"/>
      <c r="R197" s="10"/>
      <c r="U197" s="13"/>
      <c r="V197" s="13"/>
      <c r="W197" s="13"/>
      <c r="AB197" s="439"/>
      <c r="AC197" s="439"/>
      <c r="AD197" s="439"/>
      <c r="AE197" s="1235"/>
      <c r="AF197" s="1235"/>
      <c r="AG197" s="439"/>
      <c r="AH197" s="439"/>
      <c r="AI197" s="439"/>
      <c r="AJ197" s="439"/>
      <c r="AK197" s="1417"/>
      <c r="AL197" s="1417"/>
      <c r="AM197" s="441"/>
      <c r="AN197" s="441"/>
      <c r="AO197" s="441"/>
      <c r="AP197" s="441"/>
      <c r="AQ197" s="441"/>
      <c r="AR197" s="441"/>
      <c r="AS197" s="441"/>
      <c r="AT197" s="441"/>
      <c r="AU197" s="441"/>
      <c r="AV197" s="441"/>
      <c r="AW197" s="441"/>
      <c r="AX197" s="441"/>
      <c r="AY197" s="441"/>
      <c r="AZ197" s="441"/>
      <c r="BA197" s="441"/>
      <c r="BB197" s="441"/>
    </row>
    <row r="198" spans="1:54" s="238" customFormat="1">
      <c r="A198" s="57"/>
      <c r="B198" s="463"/>
      <c r="C198" s="10"/>
      <c r="D198" s="10"/>
      <c r="E198" s="10"/>
      <c r="F198" s="10"/>
      <c r="G198" s="10"/>
      <c r="H198" s="10"/>
      <c r="I198" s="10"/>
      <c r="J198" s="10"/>
      <c r="K198" s="10"/>
      <c r="L198" s="10"/>
      <c r="M198" s="10"/>
      <c r="N198" s="10"/>
      <c r="O198" s="62"/>
      <c r="P198" s="10"/>
      <c r="Q198" s="10"/>
      <c r="R198" s="10"/>
      <c r="U198" s="13"/>
      <c r="V198" s="13"/>
      <c r="W198" s="13"/>
      <c r="AB198" s="439"/>
      <c r="AC198" s="439"/>
      <c r="AD198" s="439"/>
      <c r="AE198" s="1235"/>
      <c r="AF198" s="1235"/>
      <c r="AG198" s="439"/>
      <c r="AH198" s="439"/>
      <c r="AI198" s="439"/>
      <c r="AJ198" s="439"/>
      <c r="AK198" s="1417"/>
      <c r="AL198" s="1417"/>
      <c r="AM198" s="441"/>
      <c r="AN198" s="441"/>
      <c r="AO198" s="441"/>
      <c r="AP198" s="441"/>
      <c r="AQ198" s="441"/>
      <c r="AR198" s="441"/>
      <c r="AS198" s="441"/>
      <c r="AT198" s="441"/>
      <c r="AU198" s="441"/>
      <c r="AV198" s="441"/>
      <c r="AW198" s="441"/>
      <c r="AX198" s="441"/>
      <c r="AY198" s="441"/>
      <c r="AZ198" s="441"/>
      <c r="BA198" s="441"/>
      <c r="BB198" s="441"/>
    </row>
    <row r="199" spans="1:54" s="238" customFormat="1">
      <c r="A199" s="57"/>
      <c r="B199" s="463"/>
      <c r="C199" s="10"/>
      <c r="D199" s="10"/>
      <c r="E199" s="10"/>
      <c r="F199" s="10"/>
      <c r="G199" s="10"/>
      <c r="H199" s="10"/>
      <c r="I199" s="10"/>
      <c r="J199" s="10"/>
      <c r="K199" s="10"/>
      <c r="L199" s="10"/>
      <c r="M199" s="10"/>
      <c r="N199" s="10"/>
      <c r="O199" s="62"/>
      <c r="P199" s="10"/>
      <c r="Q199" s="10"/>
      <c r="R199" s="10"/>
      <c r="U199" s="13"/>
      <c r="V199" s="13"/>
      <c r="W199" s="13"/>
      <c r="AB199" s="439"/>
      <c r="AC199" s="439"/>
      <c r="AD199" s="439"/>
      <c r="AE199" s="1235"/>
      <c r="AF199" s="1235"/>
      <c r="AG199" s="439"/>
      <c r="AH199" s="439"/>
      <c r="AI199" s="439"/>
      <c r="AJ199" s="439"/>
      <c r="AK199" s="1417"/>
      <c r="AL199" s="1417"/>
      <c r="AM199" s="441"/>
      <c r="AN199" s="441"/>
      <c r="AO199" s="441"/>
      <c r="AP199" s="441"/>
      <c r="AQ199" s="441"/>
      <c r="AR199" s="441"/>
      <c r="AS199" s="441"/>
      <c r="AT199" s="441"/>
      <c r="AU199" s="441"/>
      <c r="AV199" s="441"/>
      <c r="AW199" s="441"/>
      <c r="AX199" s="441"/>
      <c r="AY199" s="441"/>
      <c r="AZ199" s="441"/>
      <c r="BA199" s="441"/>
      <c r="BB199" s="441"/>
    </row>
    <row r="200" spans="1:54" s="238" customFormat="1">
      <c r="A200" s="57"/>
      <c r="B200" s="463"/>
      <c r="C200" s="10"/>
      <c r="D200" s="10"/>
      <c r="E200" s="10"/>
      <c r="F200" s="10"/>
      <c r="G200" s="10"/>
      <c r="H200" s="10"/>
      <c r="I200" s="10"/>
      <c r="J200" s="10"/>
      <c r="K200" s="10"/>
      <c r="L200" s="10"/>
      <c r="M200" s="10"/>
      <c r="N200" s="10"/>
      <c r="O200" s="62"/>
      <c r="P200" s="10"/>
      <c r="Q200" s="10"/>
      <c r="R200" s="10"/>
      <c r="U200" s="13"/>
      <c r="V200" s="13"/>
      <c r="W200" s="13"/>
      <c r="AB200" s="439"/>
      <c r="AC200" s="439"/>
      <c r="AD200" s="439"/>
      <c r="AE200" s="1235"/>
      <c r="AF200" s="1235"/>
      <c r="AG200" s="439"/>
      <c r="AH200" s="439"/>
      <c r="AI200" s="439"/>
      <c r="AJ200" s="439"/>
      <c r="AK200" s="1417"/>
      <c r="AL200" s="1417"/>
      <c r="AM200" s="441"/>
      <c r="AN200" s="441"/>
      <c r="AO200" s="441"/>
      <c r="AP200" s="441"/>
      <c r="AQ200" s="441"/>
      <c r="AR200" s="441"/>
      <c r="AS200" s="441"/>
      <c r="AT200" s="441"/>
      <c r="AU200" s="441"/>
      <c r="AV200" s="441"/>
      <c r="AW200" s="441"/>
      <c r="AX200" s="441"/>
      <c r="AY200" s="441"/>
      <c r="AZ200" s="441"/>
      <c r="BA200" s="441"/>
      <c r="BB200" s="441"/>
    </row>
    <row r="201" spans="1:54" s="238" customFormat="1">
      <c r="A201" s="57"/>
      <c r="B201" s="463"/>
      <c r="C201" s="10"/>
      <c r="D201" s="10"/>
      <c r="E201" s="10"/>
      <c r="F201" s="10"/>
      <c r="G201" s="10"/>
      <c r="H201" s="10"/>
      <c r="I201" s="10"/>
      <c r="J201" s="10"/>
      <c r="K201" s="10"/>
      <c r="L201" s="10"/>
      <c r="M201" s="10"/>
      <c r="N201" s="10"/>
      <c r="O201" s="62"/>
      <c r="P201" s="10"/>
      <c r="Q201" s="10"/>
      <c r="R201" s="10"/>
      <c r="U201" s="13"/>
      <c r="V201" s="13"/>
      <c r="W201" s="13"/>
      <c r="AB201" s="439"/>
      <c r="AC201" s="439"/>
      <c r="AD201" s="439"/>
      <c r="AE201" s="1235"/>
      <c r="AF201" s="1235"/>
      <c r="AG201" s="439"/>
      <c r="AH201" s="439"/>
      <c r="AI201" s="439"/>
      <c r="AJ201" s="439"/>
      <c r="AK201" s="1417"/>
      <c r="AL201" s="1417"/>
      <c r="AM201" s="441"/>
      <c r="AN201" s="441"/>
      <c r="AO201" s="441"/>
      <c r="AP201" s="441"/>
      <c r="AQ201" s="441"/>
      <c r="AR201" s="441"/>
      <c r="AS201" s="441"/>
      <c r="AT201" s="441"/>
      <c r="AU201" s="441"/>
      <c r="AV201" s="441"/>
      <c r="AW201" s="441"/>
      <c r="AX201" s="441"/>
      <c r="AY201" s="441"/>
      <c r="AZ201" s="441"/>
      <c r="BA201" s="441"/>
      <c r="BB201" s="441"/>
    </row>
    <row r="202" spans="1:54" s="238" customFormat="1">
      <c r="A202" s="57"/>
      <c r="B202" s="463"/>
      <c r="C202" s="10"/>
      <c r="D202" s="10"/>
      <c r="E202" s="10"/>
      <c r="F202" s="10"/>
      <c r="G202" s="10"/>
      <c r="H202" s="10"/>
      <c r="I202" s="10"/>
      <c r="J202" s="10"/>
      <c r="K202" s="10"/>
      <c r="L202" s="10"/>
      <c r="M202" s="10"/>
      <c r="N202" s="10"/>
      <c r="O202" s="62"/>
      <c r="P202" s="10"/>
      <c r="Q202" s="10"/>
      <c r="R202" s="10"/>
      <c r="U202" s="13"/>
      <c r="V202" s="13"/>
      <c r="W202" s="13"/>
      <c r="AB202" s="439"/>
      <c r="AC202" s="439"/>
      <c r="AD202" s="439"/>
      <c r="AE202" s="1235"/>
      <c r="AF202" s="1235"/>
      <c r="AG202" s="439"/>
      <c r="AH202" s="439"/>
      <c r="AI202" s="439"/>
      <c r="AJ202" s="439"/>
      <c r="AK202" s="1417"/>
      <c r="AL202" s="1417"/>
      <c r="AM202" s="441"/>
      <c r="AN202" s="441"/>
      <c r="AO202" s="441"/>
      <c r="AP202" s="441"/>
      <c r="AQ202" s="441"/>
      <c r="AR202" s="441"/>
      <c r="AS202" s="441"/>
      <c r="AT202" s="441"/>
      <c r="AU202" s="441"/>
      <c r="AV202" s="441"/>
      <c r="AW202" s="441"/>
      <c r="AX202" s="441"/>
      <c r="AY202" s="441"/>
      <c r="AZ202" s="441"/>
      <c r="BA202" s="441"/>
      <c r="BB202" s="441"/>
    </row>
    <row r="203" spans="1:54" s="238" customFormat="1">
      <c r="A203" s="57"/>
      <c r="B203" s="463"/>
      <c r="C203" s="10"/>
      <c r="D203" s="10"/>
      <c r="E203" s="10"/>
      <c r="F203" s="10"/>
      <c r="G203" s="10"/>
      <c r="H203" s="10"/>
      <c r="I203" s="10"/>
      <c r="J203" s="10"/>
      <c r="K203" s="10"/>
      <c r="L203" s="10"/>
      <c r="M203" s="10"/>
      <c r="N203" s="10"/>
      <c r="O203" s="62"/>
      <c r="P203" s="10"/>
      <c r="Q203" s="10"/>
      <c r="R203" s="10"/>
      <c r="U203" s="13"/>
      <c r="V203" s="13"/>
      <c r="W203" s="13"/>
      <c r="AB203" s="439"/>
      <c r="AC203" s="439"/>
      <c r="AD203" s="439"/>
      <c r="AE203" s="1235"/>
      <c r="AF203" s="1235"/>
      <c r="AG203" s="439"/>
      <c r="AH203" s="439"/>
      <c r="AI203" s="439"/>
      <c r="AJ203" s="439"/>
      <c r="AK203" s="1417"/>
      <c r="AL203" s="1417"/>
      <c r="AM203" s="441"/>
      <c r="AN203" s="441"/>
      <c r="AO203" s="441"/>
      <c r="AP203" s="441"/>
      <c r="AQ203" s="441"/>
      <c r="AR203" s="441"/>
      <c r="AS203" s="441"/>
      <c r="AT203" s="441"/>
      <c r="AU203" s="441"/>
      <c r="AV203" s="441"/>
      <c r="AW203" s="441"/>
      <c r="AX203" s="441"/>
      <c r="AY203" s="441"/>
      <c r="AZ203" s="441"/>
      <c r="BA203" s="441"/>
      <c r="BB203" s="441"/>
    </row>
    <row r="204" spans="1:54" s="238" customFormat="1">
      <c r="A204" s="57"/>
      <c r="B204" s="463"/>
      <c r="C204" s="10"/>
      <c r="D204" s="10"/>
      <c r="E204" s="10"/>
      <c r="F204" s="10"/>
      <c r="G204" s="10"/>
      <c r="H204" s="10"/>
      <c r="I204" s="10"/>
      <c r="J204" s="10"/>
      <c r="K204" s="10"/>
      <c r="L204" s="10"/>
      <c r="M204" s="10"/>
      <c r="N204" s="10"/>
      <c r="O204" s="62"/>
      <c r="P204" s="10"/>
      <c r="Q204" s="10"/>
      <c r="R204" s="10"/>
      <c r="U204" s="13"/>
      <c r="V204" s="13"/>
      <c r="W204" s="13"/>
      <c r="AB204" s="439"/>
      <c r="AC204" s="439"/>
      <c r="AD204" s="439"/>
      <c r="AE204" s="1235"/>
      <c r="AF204" s="1235"/>
      <c r="AG204" s="439"/>
      <c r="AH204" s="439"/>
      <c r="AI204" s="439"/>
      <c r="AJ204" s="439"/>
      <c r="AK204" s="1417"/>
      <c r="AL204" s="1417"/>
      <c r="AM204" s="441"/>
      <c r="AN204" s="441"/>
      <c r="AO204" s="441"/>
      <c r="AP204" s="441"/>
      <c r="AQ204" s="441"/>
      <c r="AR204" s="441"/>
      <c r="AS204" s="441"/>
      <c r="AT204" s="441"/>
      <c r="AU204" s="441"/>
      <c r="AV204" s="441"/>
      <c r="AW204" s="441"/>
      <c r="AX204" s="441"/>
      <c r="AY204" s="441"/>
      <c r="AZ204" s="441"/>
      <c r="BA204" s="441"/>
      <c r="BB204" s="441"/>
    </row>
    <row r="205" spans="1:54" s="238" customFormat="1">
      <c r="A205" s="57"/>
      <c r="B205" s="463"/>
      <c r="C205" s="10"/>
      <c r="D205" s="10"/>
      <c r="E205" s="10"/>
      <c r="F205" s="10"/>
      <c r="G205" s="10"/>
      <c r="H205" s="10"/>
      <c r="I205" s="10"/>
      <c r="J205" s="10"/>
      <c r="K205" s="10"/>
      <c r="L205" s="10"/>
      <c r="M205" s="10"/>
      <c r="N205" s="10"/>
      <c r="O205" s="62"/>
      <c r="P205" s="10"/>
      <c r="Q205" s="10"/>
      <c r="R205" s="10"/>
      <c r="U205" s="13"/>
      <c r="V205" s="13"/>
      <c r="W205" s="13"/>
      <c r="AB205" s="439"/>
      <c r="AC205" s="439"/>
      <c r="AD205" s="439"/>
      <c r="AE205" s="1235"/>
      <c r="AF205" s="1235"/>
      <c r="AG205" s="439"/>
      <c r="AH205" s="439"/>
      <c r="AI205" s="439"/>
      <c r="AJ205" s="439"/>
      <c r="AK205" s="1417"/>
      <c r="AL205" s="1417"/>
      <c r="AM205" s="441"/>
      <c r="AN205" s="441"/>
      <c r="AO205" s="441"/>
      <c r="AP205" s="441"/>
      <c r="AQ205" s="441"/>
      <c r="AR205" s="441"/>
      <c r="AS205" s="441"/>
      <c r="AT205" s="441"/>
      <c r="AU205" s="441"/>
      <c r="AV205" s="441"/>
      <c r="AW205" s="441"/>
      <c r="AX205" s="441"/>
      <c r="AY205" s="441"/>
      <c r="AZ205" s="441"/>
      <c r="BA205" s="441"/>
      <c r="BB205" s="441"/>
    </row>
    <row r="206" spans="1:54" s="238" customFormat="1">
      <c r="A206" s="57"/>
      <c r="B206" s="463"/>
      <c r="C206" s="10"/>
      <c r="D206" s="10"/>
      <c r="E206" s="10"/>
      <c r="F206" s="10"/>
      <c r="G206" s="10"/>
      <c r="H206" s="10"/>
      <c r="I206" s="10"/>
      <c r="J206" s="10"/>
      <c r="K206" s="10"/>
      <c r="L206" s="10"/>
      <c r="M206" s="10"/>
      <c r="N206" s="10"/>
      <c r="O206" s="62"/>
      <c r="P206" s="10"/>
      <c r="Q206" s="10"/>
      <c r="R206" s="10"/>
      <c r="U206" s="13"/>
      <c r="V206" s="13"/>
      <c r="W206" s="13"/>
      <c r="AB206" s="439"/>
      <c r="AC206" s="439"/>
      <c r="AD206" s="439"/>
      <c r="AE206" s="1235"/>
      <c r="AF206" s="1235"/>
      <c r="AG206" s="439"/>
      <c r="AH206" s="439"/>
      <c r="AI206" s="439"/>
      <c r="AJ206" s="439"/>
      <c r="AK206" s="1417"/>
      <c r="AL206" s="1417"/>
      <c r="AM206" s="441"/>
      <c r="AN206" s="441"/>
      <c r="AO206" s="441"/>
      <c r="AP206" s="441"/>
      <c r="AQ206" s="441"/>
      <c r="AR206" s="441"/>
      <c r="AS206" s="441"/>
      <c r="AT206" s="441"/>
      <c r="AU206" s="441"/>
      <c r="AV206" s="441"/>
      <c r="AW206" s="441"/>
      <c r="AX206" s="441"/>
      <c r="AY206" s="441"/>
      <c r="AZ206" s="441"/>
      <c r="BA206" s="441"/>
      <c r="BB206" s="441"/>
    </row>
    <row r="207" spans="1:54" s="238" customFormat="1">
      <c r="A207" s="57"/>
      <c r="B207" s="463"/>
      <c r="C207" s="10"/>
      <c r="D207" s="10"/>
      <c r="E207" s="10"/>
      <c r="F207" s="10"/>
      <c r="G207" s="10"/>
      <c r="H207" s="10"/>
      <c r="I207" s="10"/>
      <c r="J207" s="10"/>
      <c r="K207" s="10"/>
      <c r="L207" s="10"/>
      <c r="M207" s="10"/>
      <c r="N207" s="10"/>
      <c r="O207" s="62"/>
      <c r="P207" s="10"/>
      <c r="Q207" s="10"/>
      <c r="R207" s="10"/>
      <c r="U207" s="13"/>
      <c r="V207" s="13"/>
      <c r="W207" s="13"/>
      <c r="AB207" s="439"/>
      <c r="AC207" s="439"/>
      <c r="AD207" s="439"/>
      <c r="AE207" s="1235"/>
      <c r="AF207" s="1235"/>
      <c r="AG207" s="439"/>
      <c r="AH207" s="439"/>
      <c r="AI207" s="439"/>
      <c r="AJ207" s="439"/>
      <c r="AK207" s="1417"/>
      <c r="AL207" s="1417"/>
      <c r="AM207" s="441"/>
      <c r="AN207" s="441"/>
      <c r="AO207" s="441"/>
      <c r="AP207" s="441"/>
      <c r="AQ207" s="441"/>
      <c r="AR207" s="441"/>
      <c r="AS207" s="441"/>
      <c r="AT207" s="441"/>
      <c r="AU207" s="441"/>
      <c r="AV207" s="441"/>
      <c r="AW207" s="441"/>
      <c r="AX207" s="441"/>
      <c r="AY207" s="441"/>
      <c r="AZ207" s="441"/>
      <c r="BA207" s="441"/>
      <c r="BB207" s="441"/>
    </row>
    <row r="208" spans="1:54" s="238" customFormat="1">
      <c r="A208" s="57"/>
      <c r="B208" s="463"/>
      <c r="C208" s="10"/>
      <c r="D208" s="10"/>
      <c r="E208" s="10"/>
      <c r="F208" s="10"/>
      <c r="G208" s="10"/>
      <c r="H208" s="10"/>
      <c r="I208" s="10"/>
      <c r="J208" s="10"/>
      <c r="K208" s="10"/>
      <c r="L208" s="10"/>
      <c r="M208" s="10"/>
      <c r="N208" s="10"/>
      <c r="O208" s="62"/>
      <c r="P208" s="10"/>
      <c r="Q208" s="10"/>
      <c r="R208" s="10"/>
      <c r="U208" s="13"/>
      <c r="V208" s="13"/>
      <c r="W208" s="13"/>
      <c r="AB208" s="439"/>
      <c r="AC208" s="439"/>
      <c r="AD208" s="439"/>
      <c r="AE208" s="1235"/>
      <c r="AF208" s="1235"/>
      <c r="AG208" s="439"/>
      <c r="AH208" s="439"/>
      <c r="AI208" s="439"/>
      <c r="AJ208" s="439"/>
      <c r="AK208" s="1417"/>
      <c r="AL208" s="1417"/>
      <c r="AM208" s="441"/>
      <c r="AN208" s="441"/>
      <c r="AO208" s="441"/>
      <c r="AP208" s="441"/>
      <c r="AQ208" s="441"/>
      <c r="AR208" s="441"/>
      <c r="AS208" s="441"/>
      <c r="AT208" s="441"/>
      <c r="AU208" s="441"/>
      <c r="AV208" s="441"/>
      <c r="AW208" s="441"/>
      <c r="AX208" s="441"/>
      <c r="AY208" s="441"/>
      <c r="AZ208" s="441"/>
      <c r="BA208" s="441"/>
      <c r="BB208" s="441"/>
    </row>
    <row r="209" spans="1:54" s="238" customFormat="1">
      <c r="A209" s="57"/>
      <c r="B209" s="463"/>
      <c r="C209" s="10"/>
      <c r="D209" s="10"/>
      <c r="E209" s="10"/>
      <c r="F209" s="10"/>
      <c r="G209" s="10"/>
      <c r="H209" s="10"/>
      <c r="I209" s="10"/>
      <c r="J209" s="10"/>
      <c r="K209" s="10"/>
      <c r="L209" s="10"/>
      <c r="M209" s="10"/>
      <c r="N209" s="10"/>
      <c r="O209" s="62"/>
      <c r="P209" s="10"/>
      <c r="Q209" s="10"/>
      <c r="R209" s="10"/>
      <c r="U209" s="13"/>
      <c r="V209" s="13"/>
      <c r="W209" s="13"/>
      <c r="AB209" s="439"/>
      <c r="AC209" s="439"/>
      <c r="AD209" s="439"/>
      <c r="AE209" s="1235"/>
      <c r="AF209" s="1235"/>
      <c r="AG209" s="439"/>
      <c r="AH209" s="439"/>
      <c r="AI209" s="439"/>
      <c r="AJ209" s="439"/>
      <c r="AK209" s="1417"/>
      <c r="AL209" s="1417"/>
      <c r="AM209" s="441"/>
      <c r="AN209" s="441"/>
      <c r="AO209" s="441"/>
      <c r="AP209" s="441"/>
      <c r="AQ209" s="441"/>
      <c r="AR209" s="441"/>
      <c r="AS209" s="441"/>
      <c r="AT209" s="441"/>
      <c r="AU209" s="441"/>
      <c r="AV209" s="441"/>
      <c r="AW209" s="441"/>
      <c r="AX209" s="441"/>
      <c r="AY209" s="441"/>
      <c r="AZ209" s="441"/>
      <c r="BA209" s="441"/>
      <c r="BB209" s="441"/>
    </row>
    <row r="210" spans="1:54" s="238" customFormat="1">
      <c r="A210" s="57"/>
      <c r="B210" s="463"/>
      <c r="C210" s="10"/>
      <c r="D210" s="10"/>
      <c r="E210" s="10"/>
      <c r="F210" s="10"/>
      <c r="G210" s="10"/>
      <c r="H210" s="10"/>
      <c r="I210" s="10"/>
      <c r="J210" s="10"/>
      <c r="K210" s="10"/>
      <c r="L210" s="10"/>
      <c r="M210" s="10"/>
      <c r="N210" s="10"/>
      <c r="O210" s="62"/>
      <c r="P210" s="10"/>
      <c r="Q210" s="10"/>
      <c r="R210" s="10"/>
      <c r="U210" s="13"/>
      <c r="V210" s="13"/>
      <c r="W210" s="13"/>
      <c r="AB210" s="439"/>
      <c r="AC210" s="439"/>
      <c r="AD210" s="439"/>
      <c r="AE210" s="1235"/>
      <c r="AF210" s="1235"/>
      <c r="AG210" s="439"/>
      <c r="AH210" s="439"/>
      <c r="AI210" s="439"/>
      <c r="AJ210" s="439"/>
      <c r="AK210" s="1417"/>
      <c r="AL210" s="1417"/>
      <c r="AM210" s="441"/>
      <c r="AN210" s="441"/>
      <c r="AO210" s="441"/>
      <c r="AP210" s="441"/>
      <c r="AQ210" s="441"/>
      <c r="AR210" s="441"/>
      <c r="AS210" s="441"/>
      <c r="AT210" s="441"/>
      <c r="AU210" s="441"/>
      <c r="AV210" s="441"/>
      <c r="AW210" s="441"/>
      <c r="AX210" s="441"/>
      <c r="AY210" s="441"/>
      <c r="AZ210" s="441"/>
      <c r="BA210" s="441"/>
      <c r="BB210" s="441"/>
    </row>
    <row r="211" spans="1:54" s="238" customFormat="1">
      <c r="A211" s="57"/>
      <c r="B211" s="463"/>
      <c r="C211" s="10"/>
      <c r="D211" s="10"/>
      <c r="E211" s="10"/>
      <c r="F211" s="10"/>
      <c r="G211" s="10"/>
      <c r="H211" s="10"/>
      <c r="I211" s="10"/>
      <c r="J211" s="10"/>
      <c r="K211" s="10"/>
      <c r="L211" s="10"/>
      <c r="M211" s="10"/>
      <c r="N211" s="10"/>
      <c r="O211" s="62"/>
      <c r="P211" s="10"/>
      <c r="Q211" s="10"/>
      <c r="R211" s="10"/>
      <c r="U211" s="13"/>
      <c r="V211" s="13"/>
      <c r="W211" s="13"/>
      <c r="AB211" s="439"/>
      <c r="AC211" s="439"/>
      <c r="AD211" s="439"/>
      <c r="AE211" s="1235"/>
      <c r="AF211" s="1235"/>
      <c r="AG211" s="439"/>
      <c r="AH211" s="439"/>
      <c r="AI211" s="439"/>
      <c r="AJ211" s="439"/>
      <c r="AK211" s="1417"/>
      <c r="AL211" s="1417"/>
      <c r="AM211" s="441"/>
      <c r="AN211" s="441"/>
      <c r="AO211" s="441"/>
      <c r="AP211" s="441"/>
      <c r="AQ211" s="441"/>
      <c r="AR211" s="441"/>
      <c r="AS211" s="441"/>
      <c r="AT211" s="441"/>
      <c r="AU211" s="441"/>
      <c r="AV211" s="441"/>
      <c r="AW211" s="441"/>
      <c r="AX211" s="441"/>
      <c r="AY211" s="441"/>
      <c r="AZ211" s="441"/>
      <c r="BA211" s="441"/>
      <c r="BB211" s="441"/>
    </row>
    <row r="212" spans="1:54" s="238" customFormat="1">
      <c r="A212" s="57"/>
      <c r="B212" s="463"/>
      <c r="C212" s="10"/>
      <c r="D212" s="10"/>
      <c r="E212" s="10"/>
      <c r="F212" s="10"/>
      <c r="G212" s="10"/>
      <c r="H212" s="10"/>
      <c r="I212" s="10"/>
      <c r="J212" s="10"/>
      <c r="K212" s="10"/>
      <c r="L212" s="10"/>
      <c r="M212" s="10"/>
      <c r="N212" s="10"/>
      <c r="O212" s="62"/>
      <c r="P212" s="10"/>
      <c r="Q212" s="10"/>
      <c r="R212" s="10"/>
      <c r="U212" s="13"/>
      <c r="V212" s="13"/>
      <c r="W212" s="13"/>
      <c r="AB212" s="439"/>
      <c r="AC212" s="439"/>
      <c r="AD212" s="439"/>
      <c r="AE212" s="1235"/>
      <c r="AF212" s="1235"/>
      <c r="AG212" s="439"/>
      <c r="AH212" s="439"/>
      <c r="AI212" s="439"/>
      <c r="AJ212" s="439"/>
      <c r="AK212" s="1417"/>
      <c r="AL212" s="1417"/>
      <c r="AM212" s="441"/>
      <c r="AN212" s="441"/>
      <c r="AO212" s="441"/>
      <c r="AP212" s="441"/>
      <c r="AQ212" s="441"/>
      <c r="AR212" s="441"/>
      <c r="AS212" s="441"/>
      <c r="AT212" s="441"/>
      <c r="AU212" s="441"/>
      <c r="AV212" s="441"/>
      <c r="AW212" s="441"/>
      <c r="AX212" s="441"/>
      <c r="AY212" s="441"/>
      <c r="AZ212" s="441"/>
      <c r="BA212" s="441"/>
      <c r="BB212" s="441"/>
    </row>
    <row r="213" spans="1:54" s="238" customFormat="1">
      <c r="A213" s="57"/>
      <c r="B213" s="463"/>
      <c r="C213" s="10"/>
      <c r="D213" s="10"/>
      <c r="E213" s="10"/>
      <c r="F213" s="10"/>
      <c r="G213" s="10"/>
      <c r="H213" s="10"/>
      <c r="I213" s="10"/>
      <c r="J213" s="10"/>
      <c r="K213" s="10"/>
      <c r="L213" s="10"/>
      <c r="M213" s="10"/>
      <c r="N213" s="10"/>
      <c r="O213" s="62"/>
      <c r="P213" s="10"/>
      <c r="Q213" s="10"/>
      <c r="R213" s="10"/>
      <c r="U213" s="13"/>
      <c r="V213" s="13"/>
      <c r="W213" s="13"/>
      <c r="AB213" s="439"/>
      <c r="AC213" s="439"/>
      <c r="AD213" s="439"/>
      <c r="AE213" s="1235"/>
      <c r="AF213" s="1235"/>
      <c r="AG213" s="439"/>
      <c r="AH213" s="439"/>
      <c r="AI213" s="439"/>
      <c r="AJ213" s="439"/>
      <c r="AK213" s="1417"/>
      <c r="AL213" s="1417"/>
      <c r="AM213" s="441"/>
      <c r="AN213" s="441"/>
      <c r="AO213" s="441"/>
      <c r="AP213" s="441"/>
      <c r="AQ213" s="441"/>
      <c r="AR213" s="441"/>
      <c r="AS213" s="441"/>
      <c r="AT213" s="441"/>
      <c r="AU213" s="441"/>
      <c r="AV213" s="441"/>
      <c r="AW213" s="441"/>
      <c r="AX213" s="441"/>
      <c r="AY213" s="441"/>
      <c r="AZ213" s="441"/>
      <c r="BA213" s="441"/>
      <c r="BB213" s="441"/>
    </row>
    <row r="214" spans="1:54" s="238" customFormat="1">
      <c r="A214" s="57"/>
      <c r="B214" s="463"/>
      <c r="C214" s="10"/>
      <c r="D214" s="10"/>
      <c r="E214" s="10"/>
      <c r="F214" s="10"/>
      <c r="G214" s="10"/>
      <c r="H214" s="10"/>
      <c r="I214" s="10"/>
      <c r="J214" s="10"/>
      <c r="K214" s="10"/>
      <c r="L214" s="10"/>
      <c r="M214" s="10"/>
      <c r="N214" s="10"/>
      <c r="O214" s="62"/>
      <c r="P214" s="10"/>
      <c r="Q214" s="10"/>
      <c r="R214" s="10"/>
      <c r="U214" s="13"/>
      <c r="V214" s="13"/>
      <c r="W214" s="13"/>
      <c r="AB214" s="439"/>
      <c r="AC214" s="439"/>
      <c r="AD214" s="439"/>
      <c r="AE214" s="1235"/>
      <c r="AF214" s="1235"/>
      <c r="AG214" s="439"/>
      <c r="AH214" s="439"/>
      <c r="AI214" s="439"/>
      <c r="AJ214" s="439"/>
      <c r="AK214" s="1417"/>
      <c r="AL214" s="1417"/>
      <c r="AM214" s="441"/>
      <c r="AN214" s="441"/>
      <c r="AO214" s="441"/>
      <c r="AP214" s="441"/>
      <c r="AQ214" s="441"/>
      <c r="AR214" s="441"/>
      <c r="AS214" s="441"/>
      <c r="AT214" s="441"/>
      <c r="AU214" s="441"/>
      <c r="AV214" s="441"/>
      <c r="AW214" s="441"/>
      <c r="AX214" s="441"/>
      <c r="AY214" s="441"/>
      <c r="AZ214" s="441"/>
      <c r="BA214" s="441"/>
      <c r="BB214" s="441"/>
    </row>
    <row r="215" spans="1:54" s="238" customFormat="1">
      <c r="A215" s="57"/>
      <c r="B215" s="463"/>
      <c r="C215" s="10"/>
      <c r="D215" s="10"/>
      <c r="E215" s="10"/>
      <c r="F215" s="10"/>
      <c r="G215" s="10"/>
      <c r="H215" s="10"/>
      <c r="I215" s="10"/>
      <c r="J215" s="10"/>
      <c r="K215" s="10"/>
      <c r="L215" s="10"/>
      <c r="M215" s="10"/>
      <c r="N215" s="10"/>
      <c r="O215" s="62"/>
      <c r="P215" s="10"/>
      <c r="Q215" s="10"/>
      <c r="R215" s="10"/>
      <c r="U215" s="13"/>
      <c r="V215" s="13"/>
      <c r="W215" s="13"/>
      <c r="AB215" s="439"/>
      <c r="AC215" s="439"/>
      <c r="AD215" s="439"/>
      <c r="AE215" s="1235"/>
      <c r="AF215" s="1235"/>
      <c r="AG215" s="439"/>
      <c r="AH215" s="439"/>
      <c r="AI215" s="439"/>
      <c r="AJ215" s="439"/>
      <c r="AK215" s="1417"/>
      <c r="AL215" s="1417"/>
      <c r="AM215" s="441"/>
      <c r="AN215" s="441"/>
      <c r="AO215" s="441"/>
      <c r="AP215" s="441"/>
      <c r="AQ215" s="441"/>
      <c r="AR215" s="441"/>
      <c r="AS215" s="441"/>
      <c r="AT215" s="441"/>
      <c r="AU215" s="441"/>
      <c r="AV215" s="441"/>
      <c r="AW215" s="441"/>
      <c r="AX215" s="441"/>
      <c r="AY215" s="441"/>
      <c r="AZ215" s="441"/>
      <c r="BA215" s="441"/>
      <c r="BB215" s="441"/>
    </row>
    <row r="216" spans="1:54" s="238" customFormat="1">
      <c r="A216" s="57"/>
      <c r="B216" s="463"/>
      <c r="C216" s="10"/>
      <c r="D216" s="10"/>
      <c r="E216" s="10"/>
      <c r="F216" s="10"/>
      <c r="G216" s="10"/>
      <c r="H216" s="10"/>
      <c r="I216" s="10"/>
      <c r="J216" s="10"/>
      <c r="K216" s="10"/>
      <c r="L216" s="10"/>
      <c r="M216" s="10"/>
      <c r="N216" s="10"/>
      <c r="O216" s="62"/>
      <c r="P216" s="10"/>
      <c r="Q216" s="10"/>
      <c r="R216" s="10"/>
      <c r="U216" s="13"/>
      <c r="V216" s="13"/>
      <c r="W216" s="13"/>
      <c r="AB216" s="439"/>
      <c r="AC216" s="439"/>
      <c r="AD216" s="439"/>
      <c r="AE216" s="1235"/>
      <c r="AF216" s="1235"/>
      <c r="AG216" s="439"/>
      <c r="AH216" s="439"/>
      <c r="AI216" s="439"/>
      <c r="AJ216" s="439"/>
      <c r="AK216" s="1417"/>
      <c r="AL216" s="1417"/>
      <c r="AM216" s="441"/>
      <c r="AN216" s="441"/>
      <c r="AO216" s="441"/>
      <c r="AP216" s="441"/>
      <c r="AQ216" s="441"/>
      <c r="AR216" s="441"/>
      <c r="AS216" s="441"/>
      <c r="AT216" s="441"/>
      <c r="AU216" s="441"/>
      <c r="AV216" s="441"/>
      <c r="AW216" s="441"/>
      <c r="AX216" s="441"/>
      <c r="AY216" s="441"/>
      <c r="AZ216" s="441"/>
      <c r="BA216" s="441"/>
      <c r="BB216" s="441"/>
    </row>
    <row r="217" spans="1:54" s="238" customFormat="1">
      <c r="A217" s="57"/>
      <c r="B217" s="463"/>
      <c r="C217" s="10"/>
      <c r="D217" s="10"/>
      <c r="E217" s="10"/>
      <c r="F217" s="10"/>
      <c r="G217" s="10"/>
      <c r="H217" s="10"/>
      <c r="I217" s="10"/>
      <c r="J217" s="10"/>
      <c r="K217" s="10"/>
      <c r="L217" s="10"/>
      <c r="M217" s="10"/>
      <c r="N217" s="10"/>
      <c r="O217" s="62"/>
      <c r="P217" s="10"/>
      <c r="Q217" s="10"/>
      <c r="R217" s="10"/>
      <c r="U217" s="13"/>
      <c r="V217" s="13"/>
      <c r="W217" s="13"/>
      <c r="AB217" s="439"/>
      <c r="AC217" s="439"/>
      <c r="AD217" s="439"/>
      <c r="AE217" s="1235"/>
      <c r="AF217" s="1235"/>
      <c r="AG217" s="439"/>
      <c r="AH217" s="439"/>
      <c r="AI217" s="439"/>
      <c r="AJ217" s="439"/>
      <c r="AK217" s="1417"/>
      <c r="AL217" s="1417"/>
      <c r="AM217" s="441"/>
      <c r="AN217" s="441"/>
      <c r="AO217" s="441"/>
      <c r="AP217" s="441"/>
      <c r="AQ217" s="441"/>
      <c r="AR217" s="441"/>
      <c r="AS217" s="441"/>
      <c r="AT217" s="441"/>
      <c r="AU217" s="441"/>
      <c r="AV217" s="441"/>
      <c r="AW217" s="441"/>
      <c r="AX217" s="441"/>
      <c r="AY217" s="441"/>
      <c r="AZ217" s="441"/>
      <c r="BA217" s="441"/>
      <c r="BB217" s="441"/>
    </row>
    <row r="218" spans="1:54" s="238" customFormat="1">
      <c r="A218" s="57"/>
      <c r="B218" s="463"/>
      <c r="C218" s="10"/>
      <c r="D218" s="10"/>
      <c r="E218" s="10"/>
      <c r="F218" s="10"/>
      <c r="G218" s="10"/>
      <c r="H218" s="10"/>
      <c r="I218" s="10"/>
      <c r="J218" s="10"/>
      <c r="K218" s="10"/>
      <c r="L218" s="10"/>
      <c r="M218" s="10"/>
      <c r="N218" s="10"/>
      <c r="O218" s="62"/>
      <c r="P218" s="10"/>
      <c r="Q218" s="10"/>
      <c r="R218" s="10"/>
      <c r="U218" s="13"/>
      <c r="V218" s="13"/>
      <c r="W218" s="13"/>
      <c r="AB218" s="439"/>
      <c r="AC218" s="439"/>
      <c r="AD218" s="439"/>
      <c r="AE218" s="1235"/>
      <c r="AF218" s="1235"/>
      <c r="AG218" s="439"/>
      <c r="AH218" s="439"/>
      <c r="AI218" s="439"/>
      <c r="AJ218" s="439"/>
      <c r="AK218" s="1417"/>
      <c r="AL218" s="1417"/>
      <c r="AM218" s="441"/>
      <c r="AN218" s="441"/>
      <c r="AO218" s="441"/>
      <c r="AP218" s="441"/>
      <c r="AQ218" s="441"/>
      <c r="AR218" s="441"/>
      <c r="AS218" s="441"/>
      <c r="AT218" s="441"/>
      <c r="AU218" s="441"/>
      <c r="AV218" s="441"/>
      <c r="AW218" s="441"/>
      <c r="AX218" s="441"/>
      <c r="AY218" s="441"/>
      <c r="AZ218" s="441"/>
      <c r="BA218" s="441"/>
      <c r="BB218" s="441"/>
    </row>
    <row r="219" spans="1:54" s="238" customFormat="1">
      <c r="A219" s="57"/>
      <c r="B219" s="463"/>
      <c r="C219" s="10"/>
      <c r="D219" s="10"/>
      <c r="E219" s="10"/>
      <c r="F219" s="10"/>
      <c r="G219" s="10"/>
      <c r="H219" s="10"/>
      <c r="I219" s="10"/>
      <c r="J219" s="10"/>
      <c r="K219" s="10"/>
      <c r="L219" s="10"/>
      <c r="M219" s="10"/>
      <c r="N219" s="10"/>
      <c r="O219" s="62"/>
      <c r="P219" s="10"/>
      <c r="Q219" s="10"/>
      <c r="R219" s="10"/>
      <c r="U219" s="13"/>
      <c r="V219" s="13"/>
      <c r="W219" s="13"/>
      <c r="AB219" s="439"/>
      <c r="AC219" s="439"/>
      <c r="AD219" s="439"/>
      <c r="AE219" s="1235"/>
      <c r="AF219" s="1235"/>
      <c r="AG219" s="439"/>
      <c r="AH219" s="439"/>
      <c r="AI219" s="439"/>
      <c r="AJ219" s="439"/>
      <c r="AK219" s="1417"/>
      <c r="AL219" s="1417"/>
      <c r="AM219" s="441"/>
      <c r="AN219" s="441"/>
      <c r="AO219" s="441"/>
      <c r="AP219" s="441"/>
      <c r="AQ219" s="441"/>
      <c r="AR219" s="441"/>
      <c r="AS219" s="441"/>
      <c r="AT219" s="441"/>
      <c r="AU219" s="441"/>
      <c r="AV219" s="441"/>
      <c r="AW219" s="441"/>
      <c r="AX219" s="441"/>
      <c r="AY219" s="441"/>
      <c r="AZ219" s="441"/>
      <c r="BA219" s="441"/>
      <c r="BB219" s="441"/>
    </row>
    <row r="220" spans="1:54" s="238" customFormat="1">
      <c r="A220" s="57"/>
      <c r="B220" s="463"/>
      <c r="C220" s="10"/>
      <c r="D220" s="10"/>
      <c r="E220" s="10"/>
      <c r="F220" s="10"/>
      <c r="G220" s="10"/>
      <c r="H220" s="10"/>
      <c r="I220" s="10"/>
      <c r="J220" s="10"/>
      <c r="K220" s="10"/>
      <c r="L220" s="10"/>
      <c r="M220" s="10"/>
      <c r="N220" s="10"/>
      <c r="O220" s="62"/>
      <c r="P220" s="10"/>
      <c r="Q220" s="10"/>
      <c r="R220" s="10"/>
      <c r="U220" s="13"/>
      <c r="V220" s="13"/>
      <c r="W220" s="13"/>
      <c r="AB220" s="439"/>
      <c r="AC220" s="439"/>
      <c r="AD220" s="439"/>
      <c r="AE220" s="1235"/>
      <c r="AF220" s="1235"/>
      <c r="AG220" s="439"/>
      <c r="AH220" s="439"/>
      <c r="AI220" s="439"/>
      <c r="AJ220" s="439"/>
      <c r="AK220" s="1417"/>
      <c r="AL220" s="1417"/>
      <c r="AM220" s="441"/>
      <c r="AN220" s="441"/>
      <c r="AO220" s="441"/>
      <c r="AP220" s="441"/>
      <c r="AQ220" s="441"/>
      <c r="AR220" s="441"/>
      <c r="AS220" s="441"/>
      <c r="AT220" s="441"/>
      <c r="AU220" s="441"/>
      <c r="AV220" s="441"/>
      <c r="AW220" s="441"/>
      <c r="AX220" s="441"/>
      <c r="AY220" s="441"/>
      <c r="AZ220" s="441"/>
      <c r="BA220" s="441"/>
      <c r="BB220" s="441"/>
    </row>
    <row r="221" spans="1:54" s="238" customFormat="1">
      <c r="A221" s="57"/>
      <c r="B221" s="463"/>
      <c r="C221" s="10"/>
      <c r="D221" s="10"/>
      <c r="E221" s="10"/>
      <c r="F221" s="10"/>
      <c r="G221" s="10"/>
      <c r="H221" s="10"/>
      <c r="I221" s="10"/>
      <c r="J221" s="10"/>
      <c r="K221" s="10"/>
      <c r="L221" s="10"/>
      <c r="M221" s="10"/>
      <c r="N221" s="10"/>
      <c r="O221" s="62"/>
      <c r="P221" s="10"/>
      <c r="Q221" s="10"/>
      <c r="R221" s="10"/>
      <c r="U221" s="13"/>
      <c r="V221" s="13"/>
      <c r="W221" s="13"/>
      <c r="AB221" s="439"/>
      <c r="AC221" s="439"/>
      <c r="AD221" s="439"/>
      <c r="AE221" s="1235"/>
      <c r="AF221" s="1235"/>
      <c r="AG221" s="439"/>
      <c r="AH221" s="439"/>
      <c r="AI221" s="439"/>
      <c r="AJ221" s="439"/>
      <c r="AK221" s="1417"/>
      <c r="AL221" s="1417"/>
      <c r="AM221" s="441"/>
      <c r="AN221" s="441"/>
      <c r="AO221" s="441"/>
      <c r="AP221" s="441"/>
      <c r="AQ221" s="441"/>
      <c r="AR221" s="441"/>
      <c r="AS221" s="441"/>
      <c r="AT221" s="441"/>
      <c r="AU221" s="441"/>
      <c r="AV221" s="441"/>
      <c r="AW221" s="441"/>
      <c r="AX221" s="441"/>
      <c r="AY221" s="441"/>
      <c r="AZ221" s="441"/>
      <c r="BA221" s="441"/>
      <c r="BB221" s="441"/>
    </row>
    <row r="222" spans="1:54" s="238" customFormat="1">
      <c r="A222" s="57"/>
      <c r="B222" s="463"/>
      <c r="C222" s="10"/>
      <c r="D222" s="10"/>
      <c r="E222" s="10"/>
      <c r="F222" s="10"/>
      <c r="G222" s="10"/>
      <c r="H222" s="10"/>
      <c r="I222" s="10"/>
      <c r="J222" s="10"/>
      <c r="K222" s="10"/>
      <c r="L222" s="10"/>
      <c r="M222" s="10"/>
      <c r="N222" s="10"/>
      <c r="O222" s="62"/>
      <c r="P222" s="10"/>
      <c r="Q222" s="10"/>
      <c r="R222" s="10"/>
      <c r="U222" s="13"/>
      <c r="V222" s="13"/>
      <c r="W222" s="13"/>
      <c r="AB222" s="439"/>
      <c r="AC222" s="439"/>
      <c r="AD222" s="439"/>
      <c r="AE222" s="1235"/>
      <c r="AF222" s="1235"/>
      <c r="AG222" s="439"/>
      <c r="AH222" s="439"/>
      <c r="AI222" s="439"/>
      <c r="AJ222" s="439"/>
      <c r="AK222" s="1417"/>
      <c r="AL222" s="1417"/>
      <c r="AM222" s="441"/>
      <c r="AN222" s="441"/>
      <c r="AO222" s="441"/>
      <c r="AP222" s="441"/>
      <c r="AQ222" s="441"/>
      <c r="AR222" s="441"/>
      <c r="AS222" s="441"/>
      <c r="AT222" s="441"/>
      <c r="AU222" s="441"/>
      <c r="AV222" s="441"/>
      <c r="AW222" s="441"/>
      <c r="AX222" s="441"/>
      <c r="AY222" s="441"/>
      <c r="AZ222" s="441"/>
      <c r="BA222" s="441"/>
      <c r="BB222" s="441"/>
    </row>
    <row r="223" spans="1:54" s="238" customFormat="1">
      <c r="A223" s="57"/>
      <c r="B223" s="463"/>
      <c r="C223" s="10"/>
      <c r="D223" s="10"/>
      <c r="E223" s="10"/>
      <c r="F223" s="10"/>
      <c r="G223" s="10"/>
      <c r="H223" s="10"/>
      <c r="I223" s="10"/>
      <c r="J223" s="10"/>
      <c r="K223" s="10"/>
      <c r="L223" s="10"/>
      <c r="M223" s="10"/>
      <c r="N223" s="10"/>
      <c r="O223" s="62"/>
      <c r="P223" s="10"/>
      <c r="Q223" s="10"/>
      <c r="R223" s="10"/>
      <c r="U223" s="13"/>
      <c r="V223" s="13"/>
      <c r="W223" s="13"/>
      <c r="AB223" s="439"/>
      <c r="AC223" s="439"/>
      <c r="AD223" s="439"/>
      <c r="AE223" s="1235"/>
      <c r="AF223" s="1235"/>
      <c r="AG223" s="439"/>
      <c r="AH223" s="439"/>
      <c r="AI223" s="439"/>
      <c r="AJ223" s="439"/>
      <c r="AK223" s="1417"/>
      <c r="AL223" s="1417"/>
      <c r="AM223" s="441"/>
      <c r="AN223" s="441"/>
      <c r="AO223" s="441"/>
      <c r="AP223" s="441"/>
      <c r="AQ223" s="441"/>
      <c r="AR223" s="441"/>
      <c r="AS223" s="441"/>
      <c r="AT223" s="441"/>
      <c r="AU223" s="441"/>
      <c r="AV223" s="441"/>
      <c r="AW223" s="441"/>
      <c r="AX223" s="441"/>
      <c r="AY223" s="441"/>
      <c r="AZ223" s="441"/>
      <c r="BA223" s="441"/>
      <c r="BB223" s="441"/>
    </row>
    <row r="224" spans="1:54" s="238" customFormat="1">
      <c r="A224" s="57"/>
      <c r="B224" s="463"/>
      <c r="C224" s="10"/>
      <c r="D224" s="10"/>
      <c r="E224" s="10"/>
      <c r="F224" s="10"/>
      <c r="G224" s="10"/>
      <c r="H224" s="10"/>
      <c r="I224" s="10"/>
      <c r="J224" s="10"/>
      <c r="K224" s="10"/>
      <c r="L224" s="10"/>
      <c r="M224" s="10"/>
      <c r="N224" s="10"/>
      <c r="O224" s="62"/>
      <c r="P224" s="10"/>
      <c r="Q224" s="10"/>
      <c r="R224" s="10"/>
      <c r="U224" s="13"/>
      <c r="V224" s="13"/>
      <c r="W224" s="13"/>
      <c r="AB224" s="439"/>
      <c r="AC224" s="439"/>
      <c r="AD224" s="439"/>
      <c r="AE224" s="1235"/>
      <c r="AF224" s="1235"/>
      <c r="AG224" s="439"/>
      <c r="AH224" s="439"/>
      <c r="AI224" s="439"/>
      <c r="AJ224" s="439"/>
      <c r="AK224" s="1417"/>
      <c r="AL224" s="1417"/>
      <c r="AM224" s="441"/>
      <c r="AN224" s="441"/>
      <c r="AO224" s="441"/>
      <c r="AP224" s="441"/>
      <c r="AQ224" s="441"/>
      <c r="AR224" s="441"/>
      <c r="AS224" s="441"/>
      <c r="AT224" s="441"/>
      <c r="AU224" s="441"/>
      <c r="AV224" s="441"/>
      <c r="AW224" s="441"/>
      <c r="AX224" s="441"/>
      <c r="AY224" s="441"/>
      <c r="AZ224" s="441"/>
      <c r="BA224" s="441"/>
      <c r="BB224" s="441"/>
    </row>
    <row r="225" spans="1:54" s="238" customFormat="1">
      <c r="A225" s="57"/>
      <c r="B225" s="463"/>
      <c r="C225" s="10"/>
      <c r="D225" s="10"/>
      <c r="E225" s="10"/>
      <c r="F225" s="10"/>
      <c r="G225" s="10"/>
      <c r="H225" s="10"/>
      <c r="I225" s="10"/>
      <c r="J225" s="10"/>
      <c r="K225" s="10"/>
      <c r="L225" s="10"/>
      <c r="M225" s="10"/>
      <c r="N225" s="10"/>
      <c r="O225" s="62"/>
      <c r="P225" s="10"/>
      <c r="Q225" s="10"/>
      <c r="R225" s="10"/>
      <c r="U225" s="13"/>
      <c r="V225" s="13"/>
      <c r="W225" s="13"/>
      <c r="AB225" s="439"/>
      <c r="AC225" s="439"/>
      <c r="AD225" s="439"/>
      <c r="AE225" s="1235"/>
      <c r="AF225" s="1235"/>
      <c r="AG225" s="439"/>
      <c r="AH225" s="439"/>
      <c r="AI225" s="439"/>
      <c r="AJ225" s="439"/>
      <c r="AK225" s="1417"/>
      <c r="AL225" s="1417"/>
      <c r="AM225" s="441"/>
      <c r="AN225" s="441"/>
      <c r="AO225" s="441"/>
      <c r="AP225" s="441"/>
      <c r="AQ225" s="441"/>
      <c r="AR225" s="441"/>
      <c r="AS225" s="441"/>
      <c r="AT225" s="441"/>
      <c r="AU225" s="441"/>
      <c r="AV225" s="441"/>
      <c r="AW225" s="441"/>
      <c r="AX225" s="441"/>
      <c r="AY225" s="441"/>
      <c r="AZ225" s="441"/>
      <c r="BA225" s="441"/>
      <c r="BB225" s="441"/>
    </row>
    <row r="226" spans="1:54" s="238" customFormat="1">
      <c r="A226" s="57"/>
      <c r="B226" s="463"/>
      <c r="C226" s="10"/>
      <c r="D226" s="10"/>
      <c r="E226" s="10"/>
      <c r="F226" s="10"/>
      <c r="G226" s="10"/>
      <c r="H226" s="10"/>
      <c r="I226" s="10"/>
      <c r="J226" s="10"/>
      <c r="K226" s="10"/>
      <c r="L226" s="10"/>
      <c r="M226" s="10"/>
      <c r="N226" s="10"/>
      <c r="O226" s="62"/>
      <c r="P226" s="10"/>
      <c r="Q226" s="10"/>
      <c r="R226" s="10"/>
      <c r="U226" s="13"/>
      <c r="V226" s="13"/>
      <c r="W226" s="13"/>
      <c r="AB226" s="439"/>
      <c r="AC226" s="439"/>
      <c r="AD226" s="439"/>
      <c r="AE226" s="1235"/>
      <c r="AF226" s="1235"/>
      <c r="AG226" s="439"/>
      <c r="AH226" s="439"/>
      <c r="AI226" s="439"/>
      <c r="AJ226" s="439"/>
      <c r="AK226" s="1417"/>
      <c r="AL226" s="1417"/>
      <c r="AM226" s="441"/>
      <c r="AN226" s="441"/>
      <c r="AO226" s="441"/>
      <c r="AP226" s="441"/>
      <c r="AQ226" s="441"/>
      <c r="AR226" s="441"/>
      <c r="AS226" s="441"/>
      <c r="AT226" s="441"/>
      <c r="AU226" s="441"/>
      <c r="AV226" s="441"/>
      <c r="AW226" s="441"/>
      <c r="AX226" s="441"/>
      <c r="AY226" s="441"/>
      <c r="AZ226" s="441"/>
      <c r="BA226" s="441"/>
      <c r="BB226" s="441"/>
    </row>
    <row r="227" spans="1:54" s="238" customFormat="1">
      <c r="A227" s="57"/>
      <c r="B227" s="463"/>
      <c r="C227" s="10"/>
      <c r="D227" s="10"/>
      <c r="E227" s="10"/>
      <c r="F227" s="10"/>
      <c r="G227" s="10"/>
      <c r="H227" s="10"/>
      <c r="I227" s="10"/>
      <c r="J227" s="10"/>
      <c r="K227" s="10"/>
      <c r="L227" s="10"/>
      <c r="M227" s="10"/>
      <c r="N227" s="10"/>
      <c r="O227" s="62"/>
      <c r="P227" s="10"/>
      <c r="Q227" s="10"/>
      <c r="R227" s="10"/>
      <c r="U227" s="13"/>
      <c r="V227" s="13"/>
      <c r="W227" s="13"/>
      <c r="AB227" s="439"/>
      <c r="AC227" s="439"/>
      <c r="AD227" s="439"/>
      <c r="AE227" s="1235"/>
      <c r="AF227" s="1235"/>
      <c r="AG227" s="439"/>
      <c r="AH227" s="439"/>
      <c r="AI227" s="439"/>
      <c r="AJ227" s="439"/>
      <c r="AK227" s="1417"/>
      <c r="AL227" s="1417"/>
      <c r="AM227" s="441"/>
      <c r="AN227" s="441"/>
      <c r="AO227" s="441"/>
      <c r="AP227" s="441"/>
      <c r="AQ227" s="441"/>
      <c r="AR227" s="441"/>
      <c r="AS227" s="441"/>
      <c r="AT227" s="441"/>
      <c r="AU227" s="441"/>
      <c r="AV227" s="441"/>
      <c r="AW227" s="441"/>
      <c r="AX227" s="441"/>
      <c r="AY227" s="441"/>
      <c r="AZ227" s="441"/>
      <c r="BA227" s="441"/>
      <c r="BB227" s="441"/>
    </row>
    <row r="228" spans="1:54" s="238" customFormat="1">
      <c r="A228" s="57"/>
      <c r="B228" s="463"/>
      <c r="C228" s="10"/>
      <c r="D228" s="10"/>
      <c r="E228" s="10"/>
      <c r="F228" s="10"/>
      <c r="G228" s="10"/>
      <c r="H228" s="10"/>
      <c r="I228" s="10"/>
      <c r="J228" s="10"/>
      <c r="K228" s="10"/>
      <c r="L228" s="10"/>
      <c r="M228" s="10"/>
      <c r="N228" s="10"/>
      <c r="O228" s="62"/>
      <c r="P228" s="10"/>
      <c r="Q228" s="10"/>
      <c r="R228" s="10"/>
      <c r="U228" s="13"/>
      <c r="V228" s="13"/>
      <c r="W228" s="13"/>
      <c r="AB228" s="439"/>
      <c r="AC228" s="439"/>
      <c r="AD228" s="439"/>
      <c r="AE228" s="1235"/>
      <c r="AF228" s="1235"/>
      <c r="AG228" s="439"/>
      <c r="AH228" s="439"/>
      <c r="AI228" s="439"/>
      <c r="AJ228" s="439"/>
      <c r="AK228" s="1417"/>
      <c r="AL228" s="1417"/>
      <c r="AM228" s="441"/>
      <c r="AN228" s="441"/>
      <c r="AO228" s="441"/>
      <c r="AP228" s="441"/>
      <c r="AQ228" s="441"/>
      <c r="AR228" s="441"/>
      <c r="AS228" s="441"/>
      <c r="AT228" s="441"/>
      <c r="AU228" s="441"/>
      <c r="AV228" s="441"/>
      <c r="AW228" s="441"/>
      <c r="AX228" s="441"/>
      <c r="AY228" s="441"/>
      <c r="AZ228" s="441"/>
      <c r="BA228" s="441"/>
      <c r="BB228" s="441"/>
    </row>
    <row r="229" spans="1:54" s="238" customFormat="1">
      <c r="A229" s="57"/>
      <c r="B229" s="463"/>
      <c r="C229" s="10"/>
      <c r="D229" s="10"/>
      <c r="E229" s="10"/>
      <c r="F229" s="10"/>
      <c r="G229" s="10"/>
      <c r="H229" s="10"/>
      <c r="I229" s="10"/>
      <c r="J229" s="10"/>
      <c r="K229" s="10"/>
      <c r="L229" s="10"/>
      <c r="M229" s="10"/>
      <c r="N229" s="10"/>
      <c r="O229" s="62"/>
      <c r="P229" s="10"/>
      <c r="Q229" s="10"/>
      <c r="R229" s="10"/>
      <c r="U229" s="13"/>
      <c r="V229" s="13"/>
      <c r="W229" s="13"/>
      <c r="AB229" s="439"/>
      <c r="AC229" s="439"/>
      <c r="AD229" s="439"/>
      <c r="AE229" s="1235"/>
      <c r="AF229" s="1235"/>
      <c r="AG229" s="439"/>
      <c r="AH229" s="439"/>
      <c r="AI229" s="439"/>
      <c r="AJ229" s="439"/>
      <c r="AK229" s="1417"/>
      <c r="AL229" s="1417"/>
      <c r="AM229" s="441"/>
      <c r="AN229" s="441"/>
      <c r="AO229" s="441"/>
      <c r="AP229" s="441"/>
      <c r="AQ229" s="441"/>
      <c r="AR229" s="441"/>
      <c r="AS229" s="441"/>
      <c r="AT229" s="441"/>
      <c r="AU229" s="441"/>
      <c r="AV229" s="441"/>
      <c r="AW229" s="441"/>
      <c r="AX229" s="441"/>
      <c r="AY229" s="441"/>
      <c r="AZ229" s="441"/>
      <c r="BA229" s="441"/>
      <c r="BB229" s="441"/>
    </row>
    <row r="230" spans="1:54" s="238" customFormat="1">
      <c r="A230" s="57"/>
      <c r="B230" s="463"/>
      <c r="C230" s="10"/>
      <c r="D230" s="10"/>
      <c r="E230" s="10"/>
      <c r="F230" s="10"/>
      <c r="G230" s="10"/>
      <c r="H230" s="10"/>
      <c r="I230" s="10"/>
      <c r="J230" s="10"/>
      <c r="K230" s="10"/>
      <c r="L230" s="10"/>
      <c r="M230" s="10"/>
      <c r="N230" s="10"/>
      <c r="O230" s="62"/>
      <c r="P230" s="10"/>
      <c r="Q230" s="10"/>
      <c r="R230" s="10"/>
      <c r="U230" s="13"/>
      <c r="V230" s="13"/>
      <c r="W230" s="13"/>
      <c r="AB230" s="439"/>
      <c r="AC230" s="439"/>
      <c r="AD230" s="439"/>
      <c r="AE230" s="1235"/>
      <c r="AF230" s="1235"/>
      <c r="AG230" s="439"/>
      <c r="AH230" s="439"/>
      <c r="AI230" s="439"/>
      <c r="AJ230" s="439"/>
      <c r="AK230" s="1417"/>
      <c r="AL230" s="1417"/>
      <c r="AM230" s="441"/>
      <c r="AN230" s="441"/>
      <c r="AO230" s="441"/>
      <c r="AP230" s="441"/>
      <c r="AQ230" s="441"/>
      <c r="AR230" s="441"/>
      <c r="AS230" s="441"/>
      <c r="AT230" s="441"/>
      <c r="AU230" s="441"/>
      <c r="AV230" s="441"/>
      <c r="AW230" s="441"/>
      <c r="AX230" s="441"/>
      <c r="AY230" s="441"/>
      <c r="AZ230" s="441"/>
      <c r="BA230" s="441"/>
      <c r="BB230" s="441"/>
    </row>
    <row r="231" spans="1:54" s="238" customFormat="1">
      <c r="A231" s="57"/>
      <c r="B231" s="463"/>
      <c r="C231" s="10"/>
      <c r="D231" s="10"/>
      <c r="E231" s="10"/>
      <c r="F231" s="10"/>
      <c r="G231" s="10"/>
      <c r="H231" s="10"/>
      <c r="I231" s="10"/>
      <c r="J231" s="10"/>
      <c r="K231" s="10"/>
      <c r="L231" s="10"/>
      <c r="M231" s="10"/>
      <c r="N231" s="10"/>
      <c r="O231" s="62"/>
      <c r="P231" s="10"/>
      <c r="Q231" s="10"/>
      <c r="R231" s="10"/>
      <c r="U231" s="13"/>
      <c r="V231" s="13"/>
      <c r="W231" s="13"/>
      <c r="AB231" s="439"/>
      <c r="AC231" s="439"/>
      <c r="AD231" s="439"/>
      <c r="AE231" s="1235"/>
      <c r="AF231" s="1235"/>
      <c r="AG231" s="439"/>
      <c r="AH231" s="439"/>
      <c r="AI231" s="439"/>
      <c r="AJ231" s="439"/>
      <c r="AK231" s="1417"/>
      <c r="AL231" s="1417"/>
      <c r="AM231" s="441"/>
      <c r="AN231" s="441"/>
      <c r="AO231" s="441"/>
      <c r="AP231" s="441"/>
      <c r="AQ231" s="441"/>
      <c r="AR231" s="441"/>
      <c r="AS231" s="441"/>
      <c r="AT231" s="441"/>
      <c r="AU231" s="441"/>
      <c r="AV231" s="441"/>
      <c r="AW231" s="441"/>
      <c r="AX231" s="441"/>
      <c r="AY231" s="441"/>
      <c r="AZ231" s="441"/>
      <c r="BA231" s="441"/>
      <c r="BB231" s="441"/>
    </row>
    <row r="232" spans="1:54" s="238" customFormat="1">
      <c r="A232" s="57"/>
      <c r="B232" s="463"/>
      <c r="C232" s="10"/>
      <c r="D232" s="10"/>
      <c r="E232" s="10"/>
      <c r="F232" s="10"/>
      <c r="G232" s="10"/>
      <c r="H232" s="10"/>
      <c r="I232" s="10"/>
      <c r="J232" s="10"/>
      <c r="K232" s="10"/>
      <c r="L232" s="10"/>
      <c r="M232" s="10"/>
      <c r="N232" s="10"/>
      <c r="O232" s="62"/>
      <c r="P232" s="10"/>
      <c r="Q232" s="10"/>
      <c r="R232" s="10"/>
      <c r="U232" s="13"/>
      <c r="V232" s="13"/>
      <c r="W232" s="13"/>
      <c r="AB232" s="439"/>
      <c r="AC232" s="439"/>
      <c r="AD232" s="439"/>
      <c r="AE232" s="1235"/>
      <c r="AF232" s="1235"/>
      <c r="AG232" s="439"/>
      <c r="AH232" s="439"/>
      <c r="AI232" s="439"/>
      <c r="AJ232" s="439"/>
      <c r="AK232" s="1417"/>
      <c r="AL232" s="1417"/>
      <c r="AM232" s="441"/>
      <c r="AN232" s="441"/>
      <c r="AO232" s="441"/>
      <c r="AP232" s="441"/>
      <c r="AQ232" s="441"/>
      <c r="AR232" s="441"/>
      <c r="AS232" s="441"/>
      <c r="AT232" s="441"/>
      <c r="AU232" s="441"/>
      <c r="AV232" s="441"/>
      <c r="AW232" s="441"/>
      <c r="AX232" s="441"/>
      <c r="AY232" s="441"/>
      <c r="AZ232" s="441"/>
      <c r="BA232" s="441"/>
      <c r="BB232" s="441"/>
    </row>
    <row r="233" spans="1:54" s="238" customFormat="1">
      <c r="A233" s="57"/>
      <c r="B233" s="463"/>
      <c r="C233" s="10"/>
      <c r="D233" s="10"/>
      <c r="E233" s="10"/>
      <c r="F233" s="10"/>
      <c r="G233" s="10"/>
      <c r="H233" s="10"/>
      <c r="I233" s="10"/>
      <c r="J233" s="10"/>
      <c r="K233" s="10"/>
      <c r="L233" s="10"/>
      <c r="M233" s="10"/>
      <c r="N233" s="10"/>
      <c r="O233" s="62"/>
      <c r="P233" s="10"/>
      <c r="Q233" s="10"/>
      <c r="R233" s="10"/>
      <c r="U233" s="13"/>
      <c r="V233" s="13"/>
      <c r="W233" s="13"/>
      <c r="AB233" s="439"/>
      <c r="AC233" s="439"/>
      <c r="AD233" s="439"/>
      <c r="AE233" s="1235"/>
      <c r="AF233" s="1235"/>
      <c r="AG233" s="439"/>
      <c r="AH233" s="439"/>
      <c r="AI233" s="439"/>
      <c r="AJ233" s="439"/>
      <c r="AK233" s="1417"/>
      <c r="AL233" s="1417"/>
      <c r="AM233" s="441"/>
      <c r="AN233" s="441"/>
      <c r="AO233" s="441"/>
      <c r="AP233" s="441"/>
      <c r="AQ233" s="441"/>
      <c r="AR233" s="441"/>
      <c r="AS233" s="441"/>
      <c r="AT233" s="441"/>
      <c r="AU233" s="441"/>
      <c r="AV233" s="441"/>
      <c r="AW233" s="441"/>
      <c r="AX233" s="441"/>
      <c r="AY233" s="441"/>
      <c r="AZ233" s="441"/>
      <c r="BA233" s="441"/>
      <c r="BB233" s="441"/>
    </row>
    <row r="234" spans="1:54" s="238" customFormat="1">
      <c r="A234" s="57"/>
      <c r="B234" s="463"/>
      <c r="C234" s="10"/>
      <c r="D234" s="10"/>
      <c r="E234" s="10"/>
      <c r="F234" s="10"/>
      <c r="G234" s="10"/>
      <c r="H234" s="10"/>
      <c r="I234" s="10"/>
      <c r="J234" s="10"/>
      <c r="K234" s="10"/>
      <c r="L234" s="10"/>
      <c r="M234" s="10"/>
      <c r="N234" s="10"/>
      <c r="O234" s="62"/>
      <c r="P234" s="10"/>
      <c r="Q234" s="10"/>
      <c r="R234" s="10"/>
      <c r="U234" s="13"/>
      <c r="V234" s="13"/>
      <c r="W234" s="13"/>
      <c r="AB234" s="439"/>
      <c r="AC234" s="439"/>
      <c r="AD234" s="439"/>
      <c r="AE234" s="1235"/>
      <c r="AF234" s="1235"/>
      <c r="AG234" s="439"/>
      <c r="AH234" s="439"/>
      <c r="AI234" s="439"/>
      <c r="AJ234" s="439"/>
      <c r="AK234" s="1417"/>
      <c r="AL234" s="1417"/>
      <c r="AM234" s="441"/>
      <c r="AN234" s="441"/>
      <c r="AO234" s="441"/>
      <c r="AP234" s="441"/>
      <c r="AQ234" s="441"/>
      <c r="AR234" s="441"/>
      <c r="AS234" s="441"/>
      <c r="AT234" s="441"/>
      <c r="AU234" s="441"/>
      <c r="AV234" s="441"/>
      <c r="AW234" s="441"/>
      <c r="AX234" s="441"/>
      <c r="AY234" s="441"/>
      <c r="AZ234" s="441"/>
      <c r="BA234" s="441"/>
      <c r="BB234" s="441"/>
    </row>
    <row r="235" spans="1:54" s="238" customFormat="1">
      <c r="A235" s="57"/>
      <c r="B235" s="463"/>
      <c r="C235" s="10"/>
      <c r="D235" s="10"/>
      <c r="E235" s="10"/>
      <c r="F235" s="10"/>
      <c r="G235" s="10"/>
      <c r="H235" s="10"/>
      <c r="I235" s="10"/>
      <c r="J235" s="10"/>
      <c r="K235" s="10"/>
      <c r="L235" s="10"/>
      <c r="M235" s="10"/>
      <c r="N235" s="10"/>
      <c r="O235" s="62"/>
      <c r="P235" s="10"/>
      <c r="Q235" s="10"/>
      <c r="R235" s="10"/>
      <c r="U235" s="13"/>
      <c r="V235" s="13"/>
      <c r="W235" s="13"/>
      <c r="AB235" s="439"/>
      <c r="AC235" s="439"/>
      <c r="AD235" s="439"/>
      <c r="AE235" s="1235"/>
      <c r="AF235" s="1235"/>
      <c r="AG235" s="439"/>
      <c r="AH235" s="439"/>
      <c r="AI235" s="439"/>
      <c r="AJ235" s="439"/>
      <c r="AK235" s="1417"/>
      <c r="AL235" s="1417"/>
      <c r="AM235" s="441"/>
      <c r="AN235" s="441"/>
      <c r="AO235" s="441"/>
      <c r="AP235" s="441"/>
      <c r="AQ235" s="441"/>
      <c r="AR235" s="441"/>
      <c r="AS235" s="441"/>
      <c r="AT235" s="441"/>
      <c r="AU235" s="441"/>
      <c r="AV235" s="441"/>
      <c r="AW235" s="441"/>
      <c r="AX235" s="441"/>
      <c r="AY235" s="441"/>
      <c r="AZ235" s="441"/>
      <c r="BA235" s="441"/>
      <c r="BB235" s="441"/>
    </row>
    <row r="236" spans="1:54" s="238" customFormat="1">
      <c r="A236" s="57"/>
      <c r="B236" s="463"/>
      <c r="C236" s="10"/>
      <c r="D236" s="10"/>
      <c r="E236" s="10"/>
      <c r="F236" s="10"/>
      <c r="G236" s="10"/>
      <c r="H236" s="10"/>
      <c r="I236" s="10"/>
      <c r="J236" s="10"/>
      <c r="K236" s="10"/>
      <c r="L236" s="10"/>
      <c r="M236" s="10"/>
      <c r="N236" s="10"/>
      <c r="O236" s="62"/>
      <c r="P236" s="10"/>
      <c r="Q236" s="10"/>
      <c r="R236" s="10"/>
      <c r="U236" s="13"/>
      <c r="V236" s="13"/>
      <c r="W236" s="13"/>
      <c r="AB236" s="439"/>
      <c r="AC236" s="439"/>
      <c r="AD236" s="439"/>
      <c r="AE236" s="1235"/>
      <c r="AF236" s="1235"/>
      <c r="AG236" s="439"/>
      <c r="AH236" s="439"/>
      <c r="AI236" s="439"/>
      <c r="AJ236" s="439"/>
      <c r="AK236" s="1417"/>
      <c r="AL236" s="1417"/>
      <c r="AM236" s="441"/>
      <c r="AN236" s="441"/>
      <c r="AO236" s="441"/>
      <c r="AP236" s="441"/>
      <c r="AQ236" s="441"/>
      <c r="AR236" s="441"/>
      <c r="AS236" s="441"/>
      <c r="AT236" s="441"/>
      <c r="AU236" s="441"/>
      <c r="AV236" s="441"/>
      <c r="AW236" s="441"/>
      <c r="AX236" s="441"/>
      <c r="AY236" s="441"/>
      <c r="AZ236" s="441"/>
      <c r="BA236" s="441"/>
      <c r="BB236" s="441"/>
    </row>
    <row r="237" spans="1:54" s="238" customFormat="1">
      <c r="A237" s="57"/>
      <c r="B237" s="463"/>
      <c r="C237" s="10"/>
      <c r="D237" s="10"/>
      <c r="E237" s="10"/>
      <c r="F237" s="10"/>
      <c r="G237" s="10"/>
      <c r="H237" s="10"/>
      <c r="I237" s="10"/>
      <c r="J237" s="10"/>
      <c r="K237" s="10"/>
      <c r="L237" s="10"/>
      <c r="M237" s="10"/>
      <c r="N237" s="10"/>
      <c r="O237" s="62"/>
      <c r="P237" s="10"/>
      <c r="Q237" s="10"/>
      <c r="R237" s="10"/>
      <c r="U237" s="13"/>
      <c r="V237" s="13"/>
      <c r="W237" s="13"/>
      <c r="AB237" s="439"/>
      <c r="AC237" s="439"/>
      <c r="AD237" s="439"/>
      <c r="AE237" s="1235"/>
      <c r="AF237" s="1235"/>
      <c r="AG237" s="439"/>
      <c r="AH237" s="439"/>
      <c r="AI237" s="439"/>
      <c r="AJ237" s="439"/>
      <c r="AK237" s="1417"/>
      <c r="AL237" s="1417"/>
      <c r="AM237" s="441"/>
      <c r="AN237" s="441"/>
      <c r="AO237" s="441"/>
      <c r="AP237" s="441"/>
      <c r="AQ237" s="441"/>
      <c r="AR237" s="441"/>
      <c r="AS237" s="441"/>
      <c r="AT237" s="441"/>
      <c r="AU237" s="441"/>
      <c r="AV237" s="441"/>
      <c r="AW237" s="441"/>
      <c r="AX237" s="441"/>
      <c r="AY237" s="441"/>
      <c r="AZ237" s="441"/>
      <c r="BA237" s="441"/>
      <c r="BB237" s="441"/>
    </row>
    <row r="238" spans="1:54" s="238" customFormat="1">
      <c r="A238" s="57"/>
      <c r="B238" s="463"/>
      <c r="C238" s="10"/>
      <c r="D238" s="10"/>
      <c r="E238" s="10"/>
      <c r="F238" s="10"/>
      <c r="G238" s="10"/>
      <c r="H238" s="10"/>
      <c r="I238" s="10"/>
      <c r="J238" s="10"/>
      <c r="K238" s="10"/>
      <c r="L238" s="10"/>
      <c r="M238" s="10"/>
      <c r="N238" s="10"/>
      <c r="O238" s="62"/>
      <c r="P238" s="10"/>
      <c r="Q238" s="10"/>
      <c r="R238" s="10"/>
      <c r="U238" s="13"/>
      <c r="V238" s="13"/>
      <c r="W238" s="13"/>
      <c r="AB238" s="439"/>
      <c r="AC238" s="439"/>
      <c r="AD238" s="439"/>
      <c r="AE238" s="1235"/>
      <c r="AF238" s="1235"/>
      <c r="AG238" s="439"/>
      <c r="AH238" s="439"/>
      <c r="AI238" s="439"/>
      <c r="AJ238" s="439"/>
      <c r="AK238" s="1417"/>
      <c r="AL238" s="1417"/>
      <c r="AM238" s="441"/>
      <c r="AN238" s="441"/>
      <c r="AO238" s="441"/>
      <c r="AP238" s="441"/>
      <c r="AQ238" s="441"/>
      <c r="AR238" s="441"/>
      <c r="AS238" s="441"/>
      <c r="AT238" s="441"/>
      <c r="AU238" s="441"/>
      <c r="AV238" s="441"/>
      <c r="AW238" s="441"/>
      <c r="AX238" s="441"/>
      <c r="AY238" s="441"/>
      <c r="AZ238" s="441"/>
      <c r="BA238" s="441"/>
      <c r="BB238" s="441"/>
    </row>
    <row r="239" spans="1:54" s="238" customFormat="1">
      <c r="A239" s="57"/>
      <c r="B239" s="463"/>
      <c r="C239" s="10"/>
      <c r="D239" s="10"/>
      <c r="E239" s="10"/>
      <c r="F239" s="10"/>
      <c r="G239" s="10"/>
      <c r="H239" s="10"/>
      <c r="I239" s="10"/>
      <c r="J239" s="10"/>
      <c r="K239" s="10"/>
      <c r="L239" s="10"/>
      <c r="M239" s="10"/>
      <c r="N239" s="10"/>
      <c r="O239" s="62"/>
      <c r="P239" s="10"/>
      <c r="Q239" s="10"/>
      <c r="R239" s="10"/>
      <c r="U239" s="13"/>
      <c r="V239" s="13"/>
      <c r="W239" s="13"/>
      <c r="AB239" s="439"/>
      <c r="AC239" s="439"/>
      <c r="AD239" s="439"/>
      <c r="AE239" s="1235"/>
      <c r="AF239" s="1235"/>
      <c r="AG239" s="439"/>
      <c r="AH239" s="439"/>
      <c r="AI239" s="439"/>
      <c r="AJ239" s="439"/>
      <c r="AK239" s="1417"/>
      <c r="AL239" s="1417"/>
      <c r="AM239" s="441"/>
      <c r="AN239" s="441"/>
      <c r="AO239" s="441"/>
      <c r="AP239" s="441"/>
      <c r="AQ239" s="441"/>
      <c r="AR239" s="441"/>
      <c r="AS239" s="441"/>
      <c r="AT239" s="441"/>
      <c r="AU239" s="441"/>
      <c r="AV239" s="441"/>
      <c r="AW239" s="441"/>
      <c r="AX239" s="441"/>
      <c r="AY239" s="441"/>
      <c r="AZ239" s="441"/>
      <c r="BA239" s="441"/>
      <c r="BB239" s="441"/>
    </row>
    <row r="240" spans="1:54" s="238" customFormat="1">
      <c r="A240" s="57"/>
      <c r="B240" s="463"/>
      <c r="C240" s="10"/>
      <c r="D240" s="10"/>
      <c r="E240" s="10"/>
      <c r="F240" s="10"/>
      <c r="G240" s="10"/>
      <c r="H240" s="10"/>
      <c r="I240" s="10"/>
      <c r="J240" s="10"/>
      <c r="K240" s="10"/>
      <c r="L240" s="10"/>
      <c r="M240" s="10"/>
      <c r="N240" s="10"/>
      <c r="O240" s="62"/>
      <c r="P240" s="10"/>
      <c r="Q240" s="10"/>
      <c r="R240" s="10"/>
      <c r="U240" s="13"/>
      <c r="V240" s="13"/>
      <c r="W240" s="13"/>
      <c r="AB240" s="439"/>
      <c r="AC240" s="439"/>
      <c r="AD240" s="439"/>
      <c r="AE240" s="1235"/>
      <c r="AF240" s="1235"/>
      <c r="AG240" s="439"/>
      <c r="AH240" s="439"/>
      <c r="AI240" s="439"/>
      <c r="AJ240" s="439"/>
      <c r="AK240" s="1417"/>
      <c r="AL240" s="1417"/>
      <c r="AM240" s="441"/>
      <c r="AN240" s="441"/>
      <c r="AO240" s="441"/>
      <c r="AP240" s="441"/>
      <c r="AQ240" s="441"/>
      <c r="AR240" s="441"/>
      <c r="AS240" s="441"/>
      <c r="AT240" s="441"/>
      <c r="AU240" s="441"/>
      <c r="AV240" s="441"/>
      <c r="AW240" s="441"/>
      <c r="AX240" s="441"/>
      <c r="AY240" s="441"/>
      <c r="AZ240" s="441"/>
      <c r="BA240" s="441"/>
      <c r="BB240" s="441"/>
    </row>
    <row r="241" spans="1:54" s="238" customFormat="1">
      <c r="A241" s="57"/>
      <c r="B241" s="463"/>
      <c r="C241" s="10"/>
      <c r="D241" s="10"/>
      <c r="E241" s="10"/>
      <c r="F241" s="10"/>
      <c r="G241" s="10"/>
      <c r="H241" s="10"/>
      <c r="I241" s="10"/>
      <c r="J241" s="10"/>
      <c r="K241" s="10"/>
      <c r="L241" s="10"/>
      <c r="M241" s="10"/>
      <c r="N241" s="10"/>
      <c r="O241" s="62"/>
      <c r="P241" s="10"/>
      <c r="Q241" s="10"/>
      <c r="R241" s="10"/>
      <c r="U241" s="13"/>
      <c r="V241" s="13"/>
      <c r="W241" s="13"/>
      <c r="AB241" s="439"/>
      <c r="AC241" s="439"/>
      <c r="AD241" s="439"/>
      <c r="AE241" s="1235"/>
      <c r="AF241" s="1235"/>
      <c r="AG241" s="439"/>
      <c r="AH241" s="439"/>
      <c r="AI241" s="439"/>
      <c r="AJ241" s="439"/>
      <c r="AK241" s="1417"/>
      <c r="AL241" s="1417"/>
      <c r="AM241" s="441"/>
      <c r="AN241" s="441"/>
      <c r="AO241" s="441"/>
      <c r="AP241" s="441"/>
      <c r="AQ241" s="441"/>
      <c r="AR241" s="441"/>
      <c r="AS241" s="441"/>
      <c r="AT241" s="441"/>
      <c r="AU241" s="441"/>
      <c r="AV241" s="441"/>
      <c r="AW241" s="441"/>
      <c r="AX241" s="441"/>
      <c r="AY241" s="441"/>
      <c r="AZ241" s="441"/>
      <c r="BA241" s="441"/>
      <c r="BB241" s="441"/>
    </row>
    <row r="242" spans="1:54" s="238" customFormat="1">
      <c r="A242" s="57"/>
      <c r="B242" s="463"/>
      <c r="C242" s="10"/>
      <c r="D242" s="10"/>
      <c r="E242" s="10"/>
      <c r="F242" s="10"/>
      <c r="G242" s="10"/>
      <c r="H242" s="10"/>
      <c r="I242" s="10"/>
      <c r="J242" s="10"/>
      <c r="K242" s="10"/>
      <c r="L242" s="10"/>
      <c r="M242" s="10"/>
      <c r="N242" s="10"/>
      <c r="O242" s="62"/>
      <c r="P242" s="10"/>
      <c r="Q242" s="10"/>
      <c r="R242" s="10"/>
      <c r="U242" s="13"/>
      <c r="V242" s="13"/>
      <c r="W242" s="13"/>
      <c r="AB242" s="439"/>
      <c r="AC242" s="439"/>
      <c r="AD242" s="439"/>
      <c r="AE242" s="1235"/>
      <c r="AF242" s="1235"/>
      <c r="AG242" s="439"/>
      <c r="AH242" s="439"/>
      <c r="AI242" s="439"/>
      <c r="AJ242" s="439"/>
      <c r="AK242" s="1417"/>
      <c r="AL242" s="1417"/>
      <c r="AM242" s="441"/>
      <c r="AN242" s="441"/>
      <c r="AO242" s="441"/>
      <c r="AP242" s="441"/>
      <c r="AQ242" s="441"/>
      <c r="AR242" s="441"/>
      <c r="AS242" s="441"/>
      <c r="AT242" s="441"/>
      <c r="AU242" s="441"/>
      <c r="AV242" s="441"/>
      <c r="AW242" s="441"/>
      <c r="AX242" s="441"/>
      <c r="AY242" s="441"/>
      <c r="AZ242" s="441"/>
      <c r="BA242" s="441"/>
      <c r="BB242" s="441"/>
    </row>
    <row r="243" spans="1:54" s="238" customFormat="1">
      <c r="A243" s="57"/>
      <c r="B243" s="463"/>
      <c r="C243" s="10"/>
      <c r="D243" s="10"/>
      <c r="E243" s="10"/>
      <c r="F243" s="10"/>
      <c r="G243" s="10"/>
      <c r="H243" s="10"/>
      <c r="I243" s="10"/>
      <c r="J243" s="10"/>
      <c r="K243" s="10"/>
      <c r="L243" s="10"/>
      <c r="M243" s="10"/>
      <c r="N243" s="10"/>
      <c r="O243" s="62"/>
      <c r="P243" s="10"/>
      <c r="Q243" s="10"/>
      <c r="R243" s="10"/>
      <c r="U243" s="13"/>
      <c r="V243" s="13"/>
      <c r="W243" s="13"/>
      <c r="AB243" s="439"/>
      <c r="AC243" s="439"/>
      <c r="AD243" s="439"/>
      <c r="AE243" s="1235"/>
      <c r="AF243" s="1235"/>
      <c r="AG243" s="439"/>
      <c r="AH243" s="439"/>
      <c r="AI243" s="439"/>
      <c r="AJ243" s="439"/>
      <c r="AK243" s="1417"/>
      <c r="AL243" s="1417"/>
      <c r="AM243" s="441"/>
      <c r="AN243" s="441"/>
      <c r="AO243" s="441"/>
      <c r="AP243" s="441"/>
      <c r="AQ243" s="441"/>
      <c r="AR243" s="441"/>
      <c r="AS243" s="441"/>
      <c r="AT243" s="441"/>
      <c r="AU243" s="441"/>
      <c r="AV243" s="441"/>
      <c r="AW243" s="441"/>
      <c r="AX243" s="441"/>
      <c r="AY243" s="441"/>
      <c r="AZ243" s="441"/>
      <c r="BA243" s="441"/>
      <c r="BB243" s="441"/>
    </row>
    <row r="244" spans="1:54" s="238" customFormat="1">
      <c r="A244" s="57"/>
      <c r="B244" s="463"/>
      <c r="C244" s="10"/>
      <c r="D244" s="10"/>
      <c r="E244" s="10"/>
      <c r="F244" s="10"/>
      <c r="G244" s="10"/>
      <c r="H244" s="10"/>
      <c r="I244" s="10"/>
      <c r="J244" s="10"/>
      <c r="K244" s="10"/>
      <c r="L244" s="10"/>
      <c r="M244" s="10"/>
      <c r="N244" s="10"/>
      <c r="O244" s="62"/>
      <c r="P244" s="10"/>
      <c r="Q244" s="10"/>
      <c r="R244" s="10"/>
      <c r="U244" s="13"/>
      <c r="V244" s="13"/>
      <c r="W244" s="13"/>
      <c r="AB244" s="439"/>
      <c r="AC244" s="439"/>
      <c r="AD244" s="439"/>
      <c r="AE244" s="1235"/>
      <c r="AF244" s="1235"/>
      <c r="AG244" s="439"/>
      <c r="AH244" s="439"/>
      <c r="AI244" s="439"/>
      <c r="AJ244" s="439"/>
      <c r="AK244" s="1417"/>
      <c r="AL244" s="1417"/>
      <c r="AM244" s="441"/>
      <c r="AN244" s="441"/>
      <c r="AO244" s="441"/>
      <c r="AP244" s="441"/>
      <c r="AQ244" s="441"/>
      <c r="AR244" s="441"/>
      <c r="AS244" s="441"/>
      <c r="AT244" s="441"/>
      <c r="AU244" s="441"/>
      <c r="AV244" s="441"/>
      <c r="AW244" s="441"/>
      <c r="AX244" s="441"/>
      <c r="AY244" s="441"/>
      <c r="AZ244" s="441"/>
      <c r="BA244" s="441"/>
      <c r="BB244" s="441"/>
    </row>
    <row r="245" spans="1:54" s="238" customFormat="1">
      <c r="A245" s="57"/>
      <c r="B245" s="463"/>
      <c r="C245" s="10"/>
      <c r="D245" s="10"/>
      <c r="E245" s="10"/>
      <c r="F245" s="10"/>
      <c r="G245" s="10"/>
      <c r="H245" s="10"/>
      <c r="I245" s="10"/>
      <c r="J245" s="10"/>
      <c r="K245" s="10"/>
      <c r="L245" s="10"/>
      <c r="M245" s="10"/>
      <c r="N245" s="10"/>
      <c r="O245" s="62"/>
      <c r="P245" s="10"/>
      <c r="Q245" s="10"/>
      <c r="R245" s="10"/>
      <c r="U245" s="13"/>
      <c r="V245" s="13"/>
      <c r="W245" s="13"/>
      <c r="AB245" s="439"/>
      <c r="AC245" s="439"/>
      <c r="AD245" s="439"/>
      <c r="AE245" s="1235"/>
      <c r="AF245" s="1235"/>
      <c r="AG245" s="439"/>
      <c r="AH245" s="439"/>
      <c r="AI245" s="439"/>
      <c r="AJ245" s="439"/>
      <c r="AK245" s="1417"/>
      <c r="AL245" s="1417"/>
      <c r="AM245" s="441"/>
      <c r="AN245" s="441"/>
      <c r="AO245" s="441"/>
      <c r="AP245" s="441"/>
      <c r="AQ245" s="441"/>
      <c r="AR245" s="441"/>
      <c r="AS245" s="441"/>
      <c r="AT245" s="441"/>
      <c r="AU245" s="441"/>
      <c r="AV245" s="441"/>
      <c r="AW245" s="441"/>
      <c r="AX245" s="441"/>
      <c r="AY245" s="441"/>
      <c r="AZ245" s="441"/>
      <c r="BA245" s="441"/>
      <c r="BB245" s="441"/>
    </row>
    <row r="246" spans="1:54" s="238" customFormat="1">
      <c r="A246" s="57"/>
      <c r="B246" s="463"/>
      <c r="C246" s="10"/>
      <c r="D246" s="10"/>
      <c r="E246" s="10"/>
      <c r="F246" s="10"/>
      <c r="G246" s="10"/>
      <c r="H246" s="10"/>
      <c r="I246" s="10"/>
      <c r="J246" s="10"/>
      <c r="K246" s="10"/>
      <c r="L246" s="10"/>
      <c r="M246" s="10"/>
      <c r="N246" s="10"/>
      <c r="O246" s="62"/>
      <c r="P246" s="10"/>
      <c r="Q246" s="10"/>
      <c r="R246" s="10"/>
      <c r="U246" s="13"/>
      <c r="V246" s="13"/>
      <c r="W246" s="13"/>
      <c r="AB246" s="439"/>
      <c r="AC246" s="439"/>
      <c r="AD246" s="439"/>
      <c r="AE246" s="1235"/>
      <c r="AF246" s="1235"/>
      <c r="AG246" s="439"/>
      <c r="AH246" s="439"/>
      <c r="AI246" s="439"/>
      <c r="AJ246" s="439"/>
      <c r="AK246" s="1417"/>
      <c r="AL246" s="1417"/>
      <c r="AM246" s="441"/>
      <c r="AN246" s="441"/>
      <c r="AO246" s="441"/>
      <c r="AP246" s="441"/>
      <c r="AQ246" s="441"/>
      <c r="AR246" s="441"/>
      <c r="AS246" s="441"/>
      <c r="AT246" s="441"/>
      <c r="AU246" s="441"/>
      <c r="AV246" s="441"/>
      <c r="AW246" s="441"/>
      <c r="AX246" s="441"/>
      <c r="AY246" s="441"/>
      <c r="AZ246" s="441"/>
      <c r="BA246" s="441"/>
      <c r="BB246" s="441"/>
    </row>
    <row r="247" spans="1:54" s="238" customFormat="1">
      <c r="A247" s="57"/>
      <c r="B247" s="463"/>
      <c r="C247" s="10"/>
      <c r="D247" s="10"/>
      <c r="E247" s="10"/>
      <c r="F247" s="10"/>
      <c r="G247" s="10"/>
      <c r="H247" s="10"/>
      <c r="I247" s="10"/>
      <c r="J247" s="10"/>
      <c r="K247" s="10"/>
      <c r="L247" s="10"/>
      <c r="M247" s="10"/>
      <c r="N247" s="10"/>
      <c r="O247" s="62"/>
      <c r="P247" s="10"/>
      <c r="Q247" s="10"/>
      <c r="R247" s="10"/>
      <c r="U247" s="13"/>
      <c r="V247" s="13"/>
      <c r="W247" s="13"/>
      <c r="AB247" s="439"/>
      <c r="AC247" s="439"/>
      <c r="AD247" s="439"/>
      <c r="AE247" s="1235"/>
      <c r="AF247" s="1235"/>
      <c r="AG247" s="439"/>
      <c r="AH247" s="439"/>
      <c r="AI247" s="439"/>
      <c r="AJ247" s="439"/>
      <c r="AK247" s="1417"/>
      <c r="AL247" s="1417"/>
      <c r="AM247" s="441"/>
      <c r="AN247" s="441"/>
      <c r="AO247" s="441"/>
      <c r="AP247" s="441"/>
      <c r="AQ247" s="441"/>
      <c r="AR247" s="441"/>
      <c r="AS247" s="441"/>
      <c r="AT247" s="441"/>
      <c r="AU247" s="441"/>
      <c r="AV247" s="441"/>
      <c r="AW247" s="441"/>
      <c r="AX247" s="441"/>
      <c r="AY247" s="441"/>
      <c r="AZ247" s="441"/>
      <c r="BA247" s="441"/>
      <c r="BB247" s="441"/>
    </row>
    <row r="248" spans="1:54" s="238" customFormat="1">
      <c r="A248" s="57"/>
      <c r="B248" s="463"/>
      <c r="C248" s="10"/>
      <c r="D248" s="10"/>
      <c r="E248" s="10"/>
      <c r="F248" s="10"/>
      <c r="G248" s="10"/>
      <c r="H248" s="10"/>
      <c r="I248" s="10"/>
      <c r="J248" s="10"/>
      <c r="K248" s="10"/>
      <c r="L248" s="10"/>
      <c r="M248" s="10"/>
      <c r="N248" s="10"/>
      <c r="O248" s="62"/>
      <c r="P248" s="10"/>
      <c r="Q248" s="10"/>
      <c r="R248" s="10"/>
      <c r="U248" s="13"/>
      <c r="V248" s="13"/>
      <c r="W248" s="13"/>
      <c r="AB248" s="439"/>
      <c r="AC248" s="439"/>
      <c r="AD248" s="439"/>
      <c r="AE248" s="1235"/>
      <c r="AF248" s="1235"/>
      <c r="AG248" s="439"/>
      <c r="AH248" s="439"/>
      <c r="AI248" s="439"/>
      <c r="AJ248" s="439"/>
      <c r="AK248" s="1417"/>
      <c r="AL248" s="1417"/>
      <c r="AM248" s="441"/>
      <c r="AN248" s="441"/>
      <c r="AO248" s="441"/>
      <c r="AP248" s="441"/>
      <c r="AQ248" s="441"/>
      <c r="AR248" s="441"/>
      <c r="AS248" s="441"/>
      <c r="AT248" s="441"/>
      <c r="AU248" s="441"/>
      <c r="AV248" s="441"/>
      <c r="AW248" s="441"/>
      <c r="AX248" s="441"/>
      <c r="AY248" s="441"/>
      <c r="AZ248" s="441"/>
      <c r="BA248" s="441"/>
      <c r="BB248" s="441"/>
    </row>
    <row r="249" spans="1:54" s="238" customFormat="1">
      <c r="A249" s="57"/>
      <c r="B249" s="463"/>
      <c r="C249" s="10"/>
      <c r="D249" s="10"/>
      <c r="E249" s="10"/>
      <c r="F249" s="10"/>
      <c r="G249" s="10"/>
      <c r="H249" s="10"/>
      <c r="I249" s="10"/>
      <c r="J249" s="10"/>
      <c r="K249" s="10"/>
      <c r="L249" s="10"/>
      <c r="M249" s="10"/>
      <c r="N249" s="10"/>
      <c r="O249" s="62"/>
      <c r="P249" s="10"/>
      <c r="Q249" s="10"/>
      <c r="R249" s="10"/>
      <c r="U249" s="13"/>
      <c r="V249" s="13"/>
      <c r="W249" s="13"/>
      <c r="AB249" s="439"/>
      <c r="AC249" s="439"/>
      <c r="AD249" s="439"/>
      <c r="AE249" s="1235"/>
      <c r="AF249" s="1235"/>
      <c r="AG249" s="439"/>
      <c r="AH249" s="439"/>
      <c r="AI249" s="439"/>
      <c r="AJ249" s="439"/>
      <c r="AK249" s="1417"/>
      <c r="AL249" s="1417"/>
      <c r="AM249" s="441"/>
      <c r="AN249" s="441"/>
      <c r="AO249" s="441"/>
      <c r="AP249" s="441"/>
      <c r="AQ249" s="441"/>
      <c r="AR249" s="441"/>
      <c r="AS249" s="441"/>
      <c r="AT249" s="441"/>
      <c r="AU249" s="441"/>
      <c r="AV249" s="441"/>
      <c r="AW249" s="441"/>
      <c r="AX249" s="441"/>
      <c r="AY249" s="441"/>
      <c r="AZ249" s="441"/>
      <c r="BA249" s="441"/>
      <c r="BB249" s="441"/>
    </row>
    <row r="250" spans="1:54" s="238" customFormat="1">
      <c r="A250" s="57"/>
      <c r="B250" s="463"/>
      <c r="C250" s="10"/>
      <c r="D250" s="10"/>
      <c r="E250" s="10"/>
      <c r="F250" s="10"/>
      <c r="G250" s="10"/>
      <c r="H250" s="10"/>
      <c r="I250" s="10"/>
      <c r="J250" s="10"/>
      <c r="K250" s="10"/>
      <c r="L250" s="10"/>
      <c r="M250" s="10"/>
      <c r="N250" s="10"/>
      <c r="O250" s="62"/>
      <c r="P250" s="10"/>
      <c r="Q250" s="10"/>
      <c r="R250" s="10"/>
      <c r="U250" s="13"/>
      <c r="V250" s="13"/>
      <c r="W250" s="13"/>
      <c r="AB250" s="439"/>
      <c r="AC250" s="439"/>
      <c r="AD250" s="439"/>
      <c r="AE250" s="1235"/>
      <c r="AF250" s="1235"/>
      <c r="AG250" s="439"/>
      <c r="AH250" s="439"/>
      <c r="AI250" s="439"/>
      <c r="AJ250" s="439"/>
      <c r="AK250" s="1417"/>
      <c r="AL250" s="1417"/>
      <c r="AM250" s="441"/>
      <c r="AN250" s="441"/>
      <c r="AO250" s="441"/>
      <c r="AP250" s="441"/>
      <c r="AQ250" s="441"/>
      <c r="AR250" s="441"/>
      <c r="AS250" s="441"/>
      <c r="AT250" s="441"/>
      <c r="AU250" s="441"/>
      <c r="AV250" s="441"/>
      <c r="AW250" s="441"/>
      <c r="AX250" s="441"/>
      <c r="AY250" s="441"/>
      <c r="AZ250" s="441"/>
      <c r="BA250" s="441"/>
      <c r="BB250" s="441"/>
    </row>
    <row r="251" spans="1:54" s="238" customFormat="1">
      <c r="A251" s="57"/>
      <c r="B251" s="463"/>
      <c r="C251" s="10"/>
      <c r="D251" s="10"/>
      <c r="E251" s="10"/>
      <c r="F251" s="10"/>
      <c r="G251" s="10"/>
      <c r="H251" s="10"/>
      <c r="I251" s="10"/>
      <c r="J251" s="10"/>
      <c r="K251" s="10"/>
      <c r="L251" s="10"/>
      <c r="M251" s="10"/>
      <c r="N251" s="10"/>
      <c r="O251" s="62"/>
      <c r="P251" s="10"/>
      <c r="Q251" s="10"/>
      <c r="R251" s="10"/>
      <c r="U251" s="13"/>
      <c r="V251" s="13"/>
      <c r="W251" s="13"/>
      <c r="AB251" s="439"/>
      <c r="AC251" s="439"/>
      <c r="AD251" s="439"/>
      <c r="AE251" s="1235"/>
      <c r="AF251" s="1235"/>
      <c r="AG251" s="439"/>
      <c r="AH251" s="439"/>
      <c r="AI251" s="439"/>
      <c r="AJ251" s="439"/>
      <c r="AK251" s="1417"/>
      <c r="AL251" s="1417"/>
      <c r="AM251" s="441"/>
      <c r="AN251" s="441"/>
      <c r="AO251" s="441"/>
      <c r="AP251" s="441"/>
      <c r="AQ251" s="441"/>
      <c r="AR251" s="441"/>
      <c r="AS251" s="441"/>
      <c r="AT251" s="441"/>
      <c r="AU251" s="441"/>
      <c r="AV251" s="441"/>
      <c r="AW251" s="441"/>
      <c r="AX251" s="441"/>
      <c r="AY251" s="441"/>
      <c r="AZ251" s="441"/>
      <c r="BA251" s="441"/>
      <c r="BB251" s="441"/>
    </row>
    <row r="252" spans="1:54" s="238" customFormat="1">
      <c r="A252" s="57"/>
      <c r="B252" s="463"/>
      <c r="C252" s="10"/>
      <c r="D252" s="10"/>
      <c r="E252" s="10"/>
      <c r="F252" s="10"/>
      <c r="G252" s="10"/>
      <c r="H252" s="10"/>
      <c r="I252" s="10"/>
      <c r="J252" s="10"/>
      <c r="K252" s="10"/>
      <c r="L252" s="10"/>
      <c r="M252" s="10"/>
      <c r="N252" s="10"/>
      <c r="O252" s="62"/>
      <c r="P252" s="10"/>
      <c r="Q252" s="10"/>
      <c r="R252" s="10"/>
      <c r="U252" s="13"/>
      <c r="V252" s="13"/>
      <c r="W252" s="13"/>
      <c r="AB252" s="439"/>
      <c r="AC252" s="439"/>
      <c r="AD252" s="439"/>
      <c r="AE252" s="1235"/>
      <c r="AF252" s="1235"/>
      <c r="AG252" s="439"/>
      <c r="AH252" s="439"/>
      <c r="AI252" s="439"/>
      <c r="AJ252" s="439"/>
      <c r="AK252" s="1417"/>
      <c r="AL252" s="1417"/>
      <c r="AM252" s="441"/>
      <c r="AN252" s="441"/>
      <c r="AO252" s="441"/>
      <c r="AP252" s="441"/>
      <c r="AQ252" s="441"/>
      <c r="AR252" s="441"/>
      <c r="AS252" s="441"/>
      <c r="AT252" s="441"/>
      <c r="AU252" s="441"/>
      <c r="AV252" s="441"/>
      <c r="AW252" s="441"/>
      <c r="AX252" s="441"/>
      <c r="AY252" s="441"/>
      <c r="AZ252" s="441"/>
      <c r="BA252" s="441"/>
      <c r="BB252" s="441"/>
    </row>
    <row r="253" spans="1:54" s="238" customFormat="1">
      <c r="A253" s="57"/>
      <c r="B253" s="463"/>
      <c r="C253" s="10"/>
      <c r="D253" s="10"/>
      <c r="E253" s="10"/>
      <c r="F253" s="10"/>
      <c r="G253" s="10"/>
      <c r="H253" s="10"/>
      <c r="I253" s="10"/>
      <c r="J253" s="10"/>
      <c r="K253" s="10"/>
      <c r="L253" s="10"/>
      <c r="M253" s="10"/>
      <c r="N253" s="10"/>
      <c r="O253" s="62"/>
      <c r="P253" s="10"/>
      <c r="Q253" s="10"/>
      <c r="R253" s="10"/>
      <c r="U253" s="13"/>
      <c r="V253" s="13"/>
      <c r="W253" s="13"/>
      <c r="AB253" s="439"/>
      <c r="AC253" s="439"/>
      <c r="AD253" s="439"/>
      <c r="AE253" s="1235"/>
      <c r="AF253" s="1235"/>
      <c r="AG253" s="439"/>
      <c r="AH253" s="439"/>
      <c r="AI253" s="439"/>
      <c r="AJ253" s="439"/>
      <c r="AK253" s="1417"/>
      <c r="AL253" s="1417"/>
      <c r="AM253" s="441"/>
      <c r="AN253" s="441"/>
      <c r="AO253" s="441"/>
      <c r="AP253" s="441"/>
      <c r="AQ253" s="441"/>
      <c r="AR253" s="441"/>
      <c r="AS253" s="441"/>
      <c r="AT253" s="441"/>
      <c r="AU253" s="441"/>
      <c r="AV253" s="441"/>
      <c r="AW253" s="441"/>
      <c r="AX253" s="441"/>
      <c r="AY253" s="441"/>
      <c r="AZ253" s="441"/>
      <c r="BA253" s="441"/>
      <c r="BB253" s="441"/>
    </row>
    <row r="254" spans="1:54" s="238" customFormat="1">
      <c r="A254" s="57"/>
      <c r="B254" s="463"/>
      <c r="C254" s="10"/>
      <c r="D254" s="10"/>
      <c r="E254" s="10"/>
      <c r="F254" s="10"/>
      <c r="G254" s="10"/>
      <c r="H254" s="10"/>
      <c r="I254" s="10"/>
      <c r="J254" s="10"/>
      <c r="K254" s="10"/>
      <c r="L254" s="10"/>
      <c r="M254" s="10"/>
      <c r="N254" s="10"/>
      <c r="O254" s="62"/>
      <c r="P254" s="10"/>
      <c r="Q254" s="10"/>
      <c r="R254" s="10"/>
      <c r="U254" s="13"/>
      <c r="V254" s="13"/>
      <c r="W254" s="13"/>
      <c r="AB254" s="439"/>
      <c r="AC254" s="439"/>
      <c r="AD254" s="439"/>
      <c r="AE254" s="1235"/>
      <c r="AF254" s="1235"/>
      <c r="AG254" s="439"/>
      <c r="AH254" s="439"/>
      <c r="AI254" s="439"/>
      <c r="AJ254" s="439"/>
      <c r="AK254" s="1417"/>
      <c r="AL254" s="1417"/>
      <c r="AM254" s="441"/>
      <c r="AN254" s="441"/>
      <c r="AO254" s="441"/>
      <c r="AP254" s="441"/>
      <c r="AQ254" s="441"/>
      <c r="AR254" s="441"/>
      <c r="AS254" s="441"/>
      <c r="AT254" s="441"/>
      <c r="AU254" s="441"/>
      <c r="AV254" s="441"/>
      <c r="AW254" s="441"/>
      <c r="AX254" s="441"/>
      <c r="AY254" s="441"/>
      <c r="AZ254" s="441"/>
      <c r="BA254" s="441"/>
      <c r="BB254" s="441"/>
    </row>
    <row r="255" spans="1:54" s="238" customFormat="1">
      <c r="A255" s="57"/>
      <c r="B255" s="463"/>
      <c r="C255" s="10"/>
      <c r="D255" s="10"/>
      <c r="E255" s="10"/>
      <c r="F255" s="10"/>
      <c r="G255" s="10"/>
      <c r="H255" s="10"/>
      <c r="I255" s="10"/>
      <c r="J255" s="10"/>
      <c r="K255" s="10"/>
      <c r="L255" s="10"/>
      <c r="M255" s="10"/>
      <c r="N255" s="10"/>
      <c r="O255" s="62"/>
      <c r="P255" s="10"/>
      <c r="Q255" s="10"/>
      <c r="R255" s="10"/>
      <c r="U255" s="13"/>
      <c r="V255" s="13"/>
      <c r="W255" s="13"/>
      <c r="AB255" s="439"/>
      <c r="AC255" s="439"/>
      <c r="AD255" s="439"/>
      <c r="AE255" s="1235"/>
      <c r="AF255" s="1235"/>
      <c r="AG255" s="439"/>
      <c r="AH255" s="439"/>
      <c r="AI255" s="439"/>
      <c r="AJ255" s="439"/>
      <c r="AK255" s="1417"/>
      <c r="AL255" s="1417"/>
      <c r="AM255" s="441"/>
      <c r="AN255" s="441"/>
      <c r="AO255" s="441"/>
      <c r="AP255" s="441"/>
      <c r="AQ255" s="441"/>
      <c r="AR255" s="441"/>
      <c r="AS255" s="441"/>
      <c r="AT255" s="441"/>
      <c r="AU255" s="441"/>
      <c r="AV255" s="441"/>
      <c r="AW255" s="441"/>
      <c r="AX255" s="441"/>
      <c r="AY255" s="441"/>
      <c r="AZ255" s="441"/>
      <c r="BA255" s="441"/>
      <c r="BB255" s="441"/>
    </row>
    <row r="256" spans="1:54" s="238" customFormat="1">
      <c r="A256" s="57"/>
      <c r="B256" s="463"/>
      <c r="C256" s="10"/>
      <c r="D256" s="10"/>
      <c r="E256" s="10"/>
      <c r="F256" s="10"/>
      <c r="G256" s="10"/>
      <c r="H256" s="10"/>
      <c r="I256" s="10"/>
      <c r="J256" s="10"/>
      <c r="K256" s="10"/>
      <c r="L256" s="10"/>
      <c r="M256" s="10"/>
      <c r="N256" s="10"/>
      <c r="O256" s="62"/>
      <c r="P256" s="10"/>
      <c r="Q256" s="10"/>
      <c r="R256" s="10"/>
      <c r="U256" s="13"/>
      <c r="V256" s="13"/>
      <c r="W256" s="13"/>
      <c r="AB256" s="439"/>
      <c r="AC256" s="439"/>
      <c r="AD256" s="439"/>
      <c r="AE256" s="1235"/>
      <c r="AF256" s="1235"/>
      <c r="AG256" s="439"/>
      <c r="AH256" s="439"/>
      <c r="AI256" s="439"/>
      <c r="AJ256" s="439"/>
      <c r="AK256" s="1417"/>
      <c r="AL256" s="1417"/>
      <c r="AM256" s="441"/>
      <c r="AN256" s="441"/>
      <c r="AO256" s="441"/>
      <c r="AP256" s="441"/>
      <c r="AQ256" s="441"/>
      <c r="AR256" s="441"/>
      <c r="AS256" s="441"/>
      <c r="AT256" s="441"/>
      <c r="AU256" s="441"/>
      <c r="AV256" s="441"/>
      <c r="AW256" s="441"/>
      <c r="AX256" s="441"/>
      <c r="AY256" s="441"/>
      <c r="AZ256" s="441"/>
      <c r="BA256" s="441"/>
      <c r="BB256" s="441"/>
    </row>
    <row r="257" spans="1:54" s="238" customFormat="1">
      <c r="A257" s="57"/>
      <c r="B257" s="463"/>
      <c r="C257" s="10"/>
      <c r="D257" s="10"/>
      <c r="E257" s="10"/>
      <c r="F257" s="10"/>
      <c r="G257" s="10"/>
      <c r="H257" s="10"/>
      <c r="I257" s="10"/>
      <c r="J257" s="10"/>
      <c r="K257" s="10"/>
      <c r="L257" s="10"/>
      <c r="M257" s="10"/>
      <c r="N257" s="10"/>
      <c r="O257" s="62"/>
      <c r="P257" s="10"/>
      <c r="Q257" s="10"/>
      <c r="R257" s="10"/>
      <c r="U257" s="13"/>
      <c r="V257" s="13"/>
      <c r="W257" s="13"/>
      <c r="AB257" s="439"/>
      <c r="AC257" s="439"/>
      <c r="AD257" s="439"/>
      <c r="AE257" s="1235"/>
      <c r="AF257" s="1235"/>
      <c r="AG257" s="439"/>
      <c r="AH257" s="439"/>
      <c r="AI257" s="439"/>
      <c r="AJ257" s="439"/>
      <c r="AK257" s="1417"/>
      <c r="AL257" s="1417"/>
      <c r="AM257" s="441"/>
      <c r="AN257" s="441"/>
      <c r="AO257" s="441"/>
      <c r="AP257" s="441"/>
      <c r="AQ257" s="441"/>
      <c r="AR257" s="441"/>
      <c r="AS257" s="441"/>
      <c r="AT257" s="441"/>
      <c r="AU257" s="441"/>
      <c r="AV257" s="441"/>
      <c r="AW257" s="441"/>
      <c r="AX257" s="441"/>
      <c r="AY257" s="441"/>
      <c r="AZ257" s="441"/>
      <c r="BA257" s="441"/>
      <c r="BB257" s="441"/>
    </row>
    <row r="258" spans="1:54" s="238" customFormat="1">
      <c r="A258" s="57"/>
      <c r="B258" s="463"/>
      <c r="C258" s="10"/>
      <c r="D258" s="10"/>
      <c r="E258" s="10"/>
      <c r="F258" s="10"/>
      <c r="G258" s="10"/>
      <c r="H258" s="10"/>
      <c r="I258" s="10"/>
      <c r="J258" s="10"/>
      <c r="K258" s="10"/>
      <c r="L258" s="10"/>
      <c r="M258" s="10"/>
      <c r="N258" s="10"/>
      <c r="O258" s="62"/>
      <c r="P258" s="10"/>
      <c r="Q258" s="10"/>
      <c r="R258" s="10"/>
      <c r="U258" s="13"/>
      <c r="V258" s="13"/>
      <c r="W258" s="13"/>
      <c r="AB258" s="439"/>
      <c r="AC258" s="439"/>
      <c r="AD258" s="439"/>
      <c r="AE258" s="1235"/>
      <c r="AF258" s="1235"/>
      <c r="AG258" s="439"/>
      <c r="AH258" s="439"/>
      <c r="AI258" s="439"/>
      <c r="AJ258" s="439"/>
      <c r="AK258" s="1417"/>
      <c r="AL258" s="1417"/>
      <c r="AM258" s="441"/>
      <c r="AN258" s="441"/>
      <c r="AO258" s="441"/>
      <c r="AP258" s="441"/>
      <c r="AQ258" s="441"/>
      <c r="AR258" s="441"/>
      <c r="AS258" s="441"/>
      <c r="AT258" s="441"/>
      <c r="AU258" s="441"/>
      <c r="AV258" s="441"/>
      <c r="AW258" s="441"/>
      <c r="AX258" s="441"/>
      <c r="AY258" s="441"/>
      <c r="AZ258" s="441"/>
      <c r="BA258" s="441"/>
      <c r="BB258" s="441"/>
    </row>
    <row r="259" spans="1:54" s="238" customFormat="1">
      <c r="A259" s="57"/>
      <c r="B259" s="463"/>
      <c r="C259" s="10"/>
      <c r="D259" s="10"/>
      <c r="E259" s="10"/>
      <c r="F259" s="10"/>
      <c r="G259" s="10"/>
      <c r="H259" s="10"/>
      <c r="I259" s="10"/>
      <c r="J259" s="10"/>
      <c r="K259" s="10"/>
      <c r="L259" s="10"/>
      <c r="M259" s="10"/>
      <c r="N259" s="10"/>
      <c r="O259" s="62"/>
      <c r="P259" s="10"/>
      <c r="Q259" s="10"/>
      <c r="R259" s="10"/>
      <c r="U259" s="13"/>
      <c r="V259" s="13"/>
      <c r="W259" s="13"/>
      <c r="AB259" s="439"/>
      <c r="AC259" s="439"/>
      <c r="AD259" s="439"/>
      <c r="AE259" s="1235"/>
      <c r="AF259" s="1235"/>
      <c r="AG259" s="439"/>
      <c r="AH259" s="439"/>
      <c r="AI259" s="439"/>
      <c r="AJ259" s="439"/>
      <c r="AK259" s="1417"/>
      <c r="AL259" s="1417"/>
      <c r="AM259" s="441"/>
      <c r="AN259" s="441"/>
      <c r="AO259" s="441"/>
      <c r="AP259" s="441"/>
      <c r="AQ259" s="441"/>
      <c r="AR259" s="441"/>
      <c r="AS259" s="441"/>
      <c r="AT259" s="441"/>
      <c r="AU259" s="441"/>
      <c r="AV259" s="441"/>
      <c r="AW259" s="441"/>
      <c r="AX259" s="441"/>
      <c r="AY259" s="441"/>
      <c r="AZ259" s="441"/>
      <c r="BA259" s="441"/>
      <c r="BB259" s="441"/>
    </row>
    <row r="260" spans="1:54" s="238" customFormat="1">
      <c r="A260" s="57"/>
      <c r="B260" s="463"/>
      <c r="C260" s="10"/>
      <c r="D260" s="10"/>
      <c r="E260" s="10"/>
      <c r="F260" s="10"/>
      <c r="G260" s="10"/>
      <c r="H260" s="10"/>
      <c r="I260" s="10"/>
      <c r="J260" s="10"/>
      <c r="K260" s="10"/>
      <c r="L260" s="10"/>
      <c r="M260" s="10"/>
      <c r="N260" s="10"/>
      <c r="O260" s="62"/>
      <c r="P260" s="10"/>
      <c r="Q260" s="10"/>
      <c r="R260" s="10"/>
      <c r="U260" s="13"/>
      <c r="V260" s="13"/>
      <c r="W260" s="13"/>
      <c r="AB260" s="439"/>
      <c r="AC260" s="439"/>
      <c r="AD260" s="439"/>
      <c r="AE260" s="1235"/>
      <c r="AF260" s="1235"/>
      <c r="AG260" s="439"/>
      <c r="AH260" s="439"/>
      <c r="AI260" s="439"/>
      <c r="AJ260" s="439"/>
      <c r="AK260" s="1417"/>
      <c r="AL260" s="1417"/>
      <c r="AM260" s="441"/>
      <c r="AN260" s="441"/>
      <c r="AO260" s="441"/>
      <c r="AP260" s="441"/>
      <c r="AQ260" s="441"/>
      <c r="AR260" s="441"/>
      <c r="AS260" s="441"/>
      <c r="AT260" s="441"/>
      <c r="AU260" s="441"/>
      <c r="AV260" s="441"/>
      <c r="AW260" s="441"/>
      <c r="AX260" s="441"/>
      <c r="AY260" s="441"/>
      <c r="AZ260" s="441"/>
      <c r="BA260" s="441"/>
      <c r="BB260" s="441"/>
    </row>
    <row r="261" spans="1:54" s="238" customFormat="1">
      <c r="A261" s="57"/>
      <c r="B261" s="463"/>
      <c r="C261" s="10"/>
      <c r="D261" s="10"/>
      <c r="E261" s="10"/>
      <c r="F261" s="10"/>
      <c r="G261" s="10"/>
      <c r="H261" s="10"/>
      <c r="I261" s="10"/>
      <c r="J261" s="10"/>
      <c r="K261" s="10"/>
      <c r="L261" s="10"/>
      <c r="M261" s="10"/>
      <c r="N261" s="10"/>
      <c r="O261" s="62"/>
      <c r="P261" s="10"/>
      <c r="Q261" s="10"/>
      <c r="R261" s="10"/>
      <c r="U261" s="13"/>
      <c r="V261" s="13"/>
      <c r="W261" s="13"/>
      <c r="AB261" s="439"/>
      <c r="AC261" s="439"/>
      <c r="AD261" s="439"/>
      <c r="AE261" s="1235"/>
      <c r="AF261" s="1235"/>
      <c r="AG261" s="439"/>
      <c r="AH261" s="439"/>
      <c r="AI261" s="439"/>
      <c r="AJ261" s="439"/>
      <c r="AK261" s="1417"/>
      <c r="AL261" s="1417"/>
      <c r="AM261" s="441"/>
      <c r="AN261" s="441"/>
      <c r="AO261" s="441"/>
      <c r="AP261" s="441"/>
      <c r="AQ261" s="441"/>
      <c r="AR261" s="441"/>
      <c r="AS261" s="441"/>
      <c r="AT261" s="441"/>
      <c r="AU261" s="441"/>
      <c r="AV261" s="441"/>
      <c r="AW261" s="441"/>
      <c r="AX261" s="441"/>
      <c r="AY261" s="441"/>
      <c r="AZ261" s="441"/>
      <c r="BA261" s="441"/>
      <c r="BB261" s="441"/>
    </row>
    <row r="262" spans="1:54" s="238" customFormat="1">
      <c r="A262" s="57"/>
      <c r="B262" s="463"/>
      <c r="C262" s="10"/>
      <c r="D262" s="10"/>
      <c r="E262" s="10"/>
      <c r="F262" s="10"/>
      <c r="G262" s="10"/>
      <c r="H262" s="10"/>
      <c r="I262" s="10"/>
      <c r="J262" s="10"/>
      <c r="K262" s="10"/>
      <c r="L262" s="10"/>
      <c r="M262" s="10"/>
      <c r="N262" s="10"/>
      <c r="O262" s="62"/>
      <c r="P262" s="10"/>
      <c r="Q262" s="10"/>
      <c r="R262" s="10"/>
      <c r="U262" s="13"/>
      <c r="V262" s="13"/>
      <c r="W262" s="13"/>
      <c r="AB262" s="439"/>
      <c r="AC262" s="439"/>
      <c r="AD262" s="439"/>
      <c r="AE262" s="1235"/>
      <c r="AF262" s="1235"/>
      <c r="AG262" s="439"/>
      <c r="AH262" s="439"/>
      <c r="AI262" s="439"/>
      <c r="AJ262" s="439"/>
      <c r="AK262" s="1417"/>
      <c r="AL262" s="1417"/>
      <c r="AM262" s="441"/>
      <c r="AN262" s="441"/>
      <c r="AO262" s="441"/>
      <c r="AP262" s="441"/>
      <c r="AQ262" s="441"/>
      <c r="AR262" s="441"/>
      <c r="AS262" s="441"/>
      <c r="AT262" s="441"/>
      <c r="AU262" s="441"/>
      <c r="AV262" s="441"/>
      <c r="AW262" s="441"/>
      <c r="AX262" s="441"/>
      <c r="AY262" s="441"/>
      <c r="AZ262" s="441"/>
      <c r="BA262" s="441"/>
      <c r="BB262" s="441"/>
    </row>
    <row r="263" spans="1:54" s="238" customFormat="1">
      <c r="A263" s="57"/>
      <c r="B263" s="463"/>
      <c r="C263" s="10"/>
      <c r="D263" s="10"/>
      <c r="E263" s="10"/>
      <c r="F263" s="10"/>
      <c r="G263" s="10"/>
      <c r="H263" s="10"/>
      <c r="I263" s="10"/>
      <c r="J263" s="10"/>
      <c r="K263" s="10"/>
      <c r="L263" s="10"/>
      <c r="M263" s="10"/>
      <c r="N263" s="10"/>
      <c r="O263" s="62"/>
      <c r="P263" s="10"/>
      <c r="Q263" s="10"/>
      <c r="R263" s="10"/>
      <c r="U263" s="13"/>
      <c r="V263" s="13"/>
      <c r="W263" s="13"/>
      <c r="AB263" s="439"/>
      <c r="AC263" s="439"/>
      <c r="AD263" s="439"/>
      <c r="AE263" s="1235"/>
      <c r="AF263" s="1235"/>
      <c r="AG263" s="439"/>
      <c r="AH263" s="439"/>
      <c r="AI263" s="439"/>
      <c r="AJ263" s="439"/>
      <c r="AK263" s="1417"/>
      <c r="AL263" s="1417"/>
      <c r="AM263" s="441"/>
      <c r="AN263" s="441"/>
      <c r="AO263" s="441"/>
      <c r="AP263" s="441"/>
      <c r="AQ263" s="441"/>
      <c r="AR263" s="441"/>
      <c r="AS263" s="441"/>
      <c r="AT263" s="441"/>
      <c r="AU263" s="441"/>
      <c r="AV263" s="441"/>
      <c r="AW263" s="441"/>
      <c r="AX263" s="441"/>
      <c r="AY263" s="441"/>
      <c r="AZ263" s="441"/>
      <c r="BA263" s="441"/>
      <c r="BB263" s="441"/>
    </row>
    <row r="264" spans="1:54" s="238" customFormat="1">
      <c r="A264" s="57"/>
      <c r="B264" s="463"/>
      <c r="C264" s="10"/>
      <c r="D264" s="10"/>
      <c r="E264" s="10"/>
      <c r="F264" s="10"/>
      <c r="G264" s="10"/>
      <c r="H264" s="10"/>
      <c r="I264" s="10"/>
      <c r="J264" s="10"/>
      <c r="K264" s="10"/>
      <c r="L264" s="10"/>
      <c r="M264" s="10"/>
      <c r="N264" s="10"/>
      <c r="O264" s="62"/>
      <c r="P264" s="10"/>
      <c r="Q264" s="10"/>
      <c r="R264" s="10"/>
      <c r="U264" s="13"/>
      <c r="V264" s="13"/>
      <c r="W264" s="13"/>
      <c r="AB264" s="439"/>
      <c r="AC264" s="439"/>
      <c r="AD264" s="439"/>
      <c r="AE264" s="1235"/>
      <c r="AF264" s="1235"/>
      <c r="AG264" s="439"/>
      <c r="AH264" s="439"/>
      <c r="AI264" s="439"/>
      <c r="AJ264" s="439"/>
      <c r="AK264" s="1417"/>
      <c r="AL264" s="1417"/>
      <c r="AM264" s="441"/>
      <c r="AN264" s="441"/>
      <c r="AO264" s="441"/>
      <c r="AP264" s="441"/>
      <c r="AQ264" s="441"/>
      <c r="AR264" s="441"/>
      <c r="AS264" s="441"/>
      <c r="AT264" s="441"/>
      <c r="AU264" s="441"/>
      <c r="AV264" s="441"/>
      <c r="AW264" s="441"/>
      <c r="AX264" s="441"/>
      <c r="AY264" s="441"/>
      <c r="AZ264" s="441"/>
      <c r="BA264" s="441"/>
      <c r="BB264" s="441"/>
    </row>
    <row r="265" spans="1:54" s="238" customFormat="1">
      <c r="A265" s="57"/>
      <c r="B265" s="463"/>
      <c r="C265" s="10"/>
      <c r="D265" s="10"/>
      <c r="E265" s="10"/>
      <c r="F265" s="10"/>
      <c r="G265" s="10"/>
      <c r="H265" s="10"/>
      <c r="I265" s="10"/>
      <c r="J265" s="10"/>
      <c r="K265" s="10"/>
      <c r="L265" s="10"/>
      <c r="M265" s="10"/>
      <c r="N265" s="10"/>
      <c r="O265" s="62"/>
      <c r="P265" s="10"/>
      <c r="Q265" s="10"/>
      <c r="R265" s="10"/>
      <c r="U265" s="13"/>
      <c r="V265" s="13"/>
      <c r="W265" s="13"/>
      <c r="AB265" s="439"/>
      <c r="AC265" s="439"/>
      <c r="AD265" s="439"/>
      <c r="AE265" s="1235"/>
      <c r="AF265" s="1235"/>
      <c r="AG265" s="439"/>
      <c r="AH265" s="439"/>
      <c r="AI265" s="439"/>
      <c r="AJ265" s="439"/>
      <c r="AK265" s="1417"/>
      <c r="AL265" s="1417"/>
      <c r="AM265" s="441"/>
      <c r="AN265" s="441"/>
      <c r="AO265" s="441"/>
      <c r="AP265" s="441"/>
      <c r="AQ265" s="441"/>
      <c r="AR265" s="441"/>
      <c r="AS265" s="441"/>
      <c r="AT265" s="441"/>
      <c r="AU265" s="441"/>
      <c r="AV265" s="441"/>
      <c r="AW265" s="441"/>
      <c r="AX265" s="441"/>
      <c r="AY265" s="441"/>
      <c r="AZ265" s="441"/>
      <c r="BA265" s="441"/>
      <c r="BB265" s="441"/>
    </row>
    <row r="266" spans="1:54" s="238" customFormat="1">
      <c r="A266" s="57"/>
      <c r="B266" s="463"/>
      <c r="C266" s="10"/>
      <c r="D266" s="10"/>
      <c r="E266" s="10"/>
      <c r="F266" s="10"/>
      <c r="G266" s="10"/>
      <c r="H266" s="10"/>
      <c r="I266" s="10"/>
      <c r="J266" s="10"/>
      <c r="K266" s="10"/>
      <c r="L266" s="10"/>
      <c r="M266" s="10"/>
      <c r="N266" s="10"/>
      <c r="O266" s="62"/>
      <c r="P266" s="10"/>
      <c r="Q266" s="10"/>
      <c r="R266" s="10"/>
      <c r="U266" s="13"/>
      <c r="V266" s="13"/>
      <c r="W266" s="13"/>
      <c r="AB266" s="439"/>
      <c r="AC266" s="439"/>
      <c r="AD266" s="439"/>
      <c r="AE266" s="1235"/>
      <c r="AF266" s="1235"/>
      <c r="AG266" s="439"/>
      <c r="AH266" s="439"/>
      <c r="AI266" s="439"/>
      <c r="AJ266" s="439"/>
      <c r="AK266" s="1417"/>
      <c r="AL266" s="1417"/>
      <c r="AM266" s="441"/>
      <c r="AN266" s="441"/>
      <c r="AO266" s="441"/>
      <c r="AP266" s="441"/>
      <c r="AQ266" s="441"/>
      <c r="AR266" s="441"/>
      <c r="AS266" s="441"/>
      <c r="AT266" s="441"/>
      <c r="AU266" s="441"/>
      <c r="AV266" s="441"/>
      <c r="AW266" s="441"/>
      <c r="AX266" s="441"/>
      <c r="AY266" s="441"/>
      <c r="AZ266" s="441"/>
      <c r="BA266" s="441"/>
      <c r="BB266" s="441"/>
    </row>
    <row r="267" spans="1:54" s="238" customFormat="1">
      <c r="A267" s="57"/>
      <c r="B267" s="463"/>
      <c r="C267" s="10"/>
      <c r="D267" s="10"/>
      <c r="E267" s="10"/>
      <c r="F267" s="10"/>
      <c r="G267" s="10"/>
      <c r="H267" s="10"/>
      <c r="I267" s="10"/>
      <c r="J267" s="10"/>
      <c r="K267" s="10"/>
      <c r="L267" s="10"/>
      <c r="M267" s="10"/>
      <c r="N267" s="10"/>
      <c r="O267" s="62"/>
      <c r="P267" s="10"/>
      <c r="Q267" s="10"/>
      <c r="R267" s="10"/>
      <c r="U267" s="13"/>
      <c r="V267" s="13"/>
      <c r="W267" s="13"/>
      <c r="AB267" s="439"/>
      <c r="AC267" s="439"/>
      <c r="AD267" s="439"/>
      <c r="AE267" s="1235"/>
      <c r="AF267" s="1235"/>
      <c r="AG267" s="439"/>
      <c r="AH267" s="439"/>
      <c r="AI267" s="439"/>
      <c r="AJ267" s="439"/>
      <c r="AK267" s="1417"/>
      <c r="AL267" s="1417"/>
      <c r="AM267" s="441"/>
      <c r="AN267" s="441"/>
      <c r="AO267" s="441"/>
      <c r="AP267" s="441"/>
      <c r="AQ267" s="441"/>
      <c r="AR267" s="441"/>
      <c r="AS267" s="441"/>
      <c r="AT267" s="441"/>
      <c r="AU267" s="441"/>
      <c r="AV267" s="441"/>
      <c r="AW267" s="441"/>
      <c r="AX267" s="441"/>
      <c r="AY267" s="441"/>
      <c r="AZ267" s="441"/>
      <c r="BA267" s="441"/>
      <c r="BB267" s="441"/>
    </row>
    <row r="268" spans="1:54" s="238" customFormat="1">
      <c r="A268" s="57"/>
      <c r="B268" s="463"/>
      <c r="C268" s="10"/>
      <c r="D268" s="10"/>
      <c r="E268" s="10"/>
      <c r="F268" s="10"/>
      <c r="G268" s="10"/>
      <c r="H268" s="10"/>
      <c r="I268" s="10"/>
      <c r="J268" s="10"/>
      <c r="K268" s="10"/>
      <c r="L268" s="10"/>
      <c r="M268" s="10"/>
      <c r="N268" s="10"/>
      <c r="O268" s="62"/>
      <c r="P268" s="10"/>
      <c r="Q268" s="10"/>
      <c r="R268" s="10"/>
      <c r="U268" s="13"/>
      <c r="V268" s="13"/>
      <c r="W268" s="13"/>
      <c r="AB268" s="439"/>
      <c r="AC268" s="439"/>
      <c r="AD268" s="439"/>
      <c r="AE268" s="1235"/>
      <c r="AF268" s="1235"/>
      <c r="AG268" s="439"/>
      <c r="AH268" s="439"/>
      <c r="AI268" s="439"/>
      <c r="AJ268" s="439"/>
      <c r="AK268" s="1417"/>
      <c r="AL268" s="1417"/>
      <c r="AM268" s="441"/>
      <c r="AN268" s="441"/>
      <c r="AO268" s="441"/>
      <c r="AP268" s="441"/>
      <c r="AQ268" s="441"/>
      <c r="AR268" s="441"/>
      <c r="AS268" s="441"/>
      <c r="AT268" s="441"/>
      <c r="AU268" s="441"/>
      <c r="AV268" s="441"/>
      <c r="AW268" s="441"/>
      <c r="AX268" s="441"/>
      <c r="AY268" s="441"/>
      <c r="AZ268" s="441"/>
      <c r="BA268" s="441"/>
      <c r="BB268" s="441"/>
    </row>
    <row r="269" spans="1:54" s="238" customFormat="1">
      <c r="A269" s="57"/>
      <c r="B269" s="463"/>
      <c r="C269" s="10"/>
      <c r="D269" s="10"/>
      <c r="E269" s="10"/>
      <c r="F269" s="10"/>
      <c r="G269" s="10"/>
      <c r="H269" s="10"/>
      <c r="I269" s="10"/>
      <c r="J269" s="10"/>
      <c r="K269" s="10"/>
      <c r="L269" s="10"/>
      <c r="M269" s="10"/>
      <c r="N269" s="10"/>
      <c r="O269" s="62"/>
      <c r="P269" s="10"/>
      <c r="Q269" s="10"/>
      <c r="R269" s="10"/>
      <c r="U269" s="13"/>
      <c r="V269" s="13"/>
      <c r="W269" s="13"/>
      <c r="AB269" s="439"/>
      <c r="AC269" s="439"/>
      <c r="AD269" s="439"/>
      <c r="AE269" s="1235"/>
      <c r="AF269" s="1235"/>
      <c r="AG269" s="439"/>
      <c r="AH269" s="439"/>
      <c r="AI269" s="439"/>
      <c r="AJ269" s="439"/>
      <c r="AK269" s="1417"/>
      <c r="AL269" s="1417"/>
      <c r="AM269" s="441"/>
      <c r="AN269" s="441"/>
      <c r="AO269" s="441"/>
      <c r="AP269" s="441"/>
      <c r="AQ269" s="441"/>
      <c r="AR269" s="441"/>
      <c r="AS269" s="441"/>
      <c r="AT269" s="441"/>
      <c r="AU269" s="441"/>
      <c r="AV269" s="441"/>
      <c r="AW269" s="441"/>
      <c r="AX269" s="441"/>
      <c r="AY269" s="441"/>
      <c r="AZ269" s="441"/>
      <c r="BA269" s="441"/>
      <c r="BB269" s="441"/>
    </row>
    <row r="270" spans="1:54" s="238" customFormat="1">
      <c r="A270" s="57"/>
      <c r="B270" s="463"/>
      <c r="C270" s="10"/>
      <c r="D270" s="10"/>
      <c r="E270" s="10"/>
      <c r="F270" s="10"/>
      <c r="G270" s="10"/>
      <c r="H270" s="10"/>
      <c r="I270" s="10"/>
      <c r="J270" s="10"/>
      <c r="K270" s="10"/>
      <c r="L270" s="10"/>
      <c r="M270" s="10"/>
      <c r="N270" s="10"/>
      <c r="O270" s="62"/>
      <c r="P270" s="10"/>
      <c r="Q270" s="10"/>
      <c r="R270" s="10"/>
      <c r="U270" s="13"/>
      <c r="V270" s="13"/>
      <c r="W270" s="13"/>
      <c r="AB270" s="439"/>
      <c r="AC270" s="439"/>
      <c r="AD270" s="439"/>
      <c r="AE270" s="1235"/>
      <c r="AF270" s="1235"/>
      <c r="AG270" s="439"/>
      <c r="AH270" s="439"/>
      <c r="AI270" s="439"/>
      <c r="AJ270" s="439"/>
      <c r="AK270" s="1417"/>
      <c r="AL270" s="1417"/>
      <c r="AM270" s="441"/>
      <c r="AN270" s="441"/>
      <c r="AO270" s="441"/>
      <c r="AP270" s="441"/>
      <c r="AQ270" s="441"/>
      <c r="AR270" s="441"/>
      <c r="AS270" s="441"/>
      <c r="AT270" s="441"/>
      <c r="AU270" s="441"/>
      <c r="AV270" s="441"/>
      <c r="AW270" s="441"/>
      <c r="AX270" s="441"/>
      <c r="AY270" s="441"/>
      <c r="AZ270" s="441"/>
      <c r="BA270" s="441"/>
      <c r="BB270" s="441"/>
    </row>
    <row r="271" spans="1:54" s="238" customFormat="1">
      <c r="A271" s="57"/>
      <c r="B271" s="463"/>
      <c r="C271" s="10"/>
      <c r="D271" s="10"/>
      <c r="E271" s="10"/>
      <c r="F271" s="10"/>
      <c r="G271" s="10"/>
      <c r="H271" s="10"/>
      <c r="I271" s="10"/>
      <c r="J271" s="10"/>
      <c r="K271" s="10"/>
      <c r="L271" s="10"/>
      <c r="M271" s="10"/>
      <c r="N271" s="10"/>
      <c r="O271" s="62"/>
      <c r="P271" s="10"/>
      <c r="Q271" s="10"/>
      <c r="R271" s="10"/>
      <c r="U271" s="13"/>
      <c r="V271" s="13"/>
      <c r="W271" s="13"/>
      <c r="AB271" s="439"/>
      <c r="AC271" s="439"/>
      <c r="AD271" s="439"/>
      <c r="AE271" s="1235"/>
      <c r="AF271" s="1235"/>
      <c r="AG271" s="439"/>
      <c r="AH271" s="439"/>
      <c r="AI271" s="439"/>
      <c r="AJ271" s="439"/>
      <c r="AK271" s="1417"/>
      <c r="AL271" s="1417"/>
      <c r="AM271" s="441"/>
      <c r="AN271" s="441"/>
      <c r="AO271" s="441"/>
      <c r="AP271" s="441"/>
      <c r="AQ271" s="441"/>
      <c r="AR271" s="441"/>
      <c r="AS271" s="441"/>
      <c r="AT271" s="441"/>
      <c r="AU271" s="441"/>
      <c r="AV271" s="441"/>
      <c r="AW271" s="441"/>
      <c r="AX271" s="441"/>
      <c r="AY271" s="441"/>
      <c r="AZ271" s="441"/>
      <c r="BA271" s="441"/>
      <c r="BB271" s="441"/>
    </row>
    <row r="272" spans="1:54" s="238" customFormat="1">
      <c r="A272" s="57"/>
      <c r="B272" s="463"/>
      <c r="C272" s="10"/>
      <c r="D272" s="10"/>
      <c r="E272" s="10"/>
      <c r="F272" s="10"/>
      <c r="G272" s="10"/>
      <c r="H272" s="10"/>
      <c r="I272" s="10"/>
      <c r="J272" s="10"/>
      <c r="K272" s="10"/>
      <c r="L272" s="10"/>
      <c r="M272" s="10"/>
      <c r="N272" s="10"/>
      <c r="O272" s="62"/>
      <c r="P272" s="10"/>
      <c r="Q272" s="10"/>
      <c r="R272" s="10"/>
      <c r="U272" s="13"/>
      <c r="V272" s="13"/>
      <c r="W272" s="13"/>
      <c r="AB272" s="439"/>
      <c r="AC272" s="439"/>
      <c r="AD272" s="439"/>
      <c r="AE272" s="1235"/>
      <c r="AF272" s="1235"/>
      <c r="AG272" s="439"/>
      <c r="AH272" s="439"/>
      <c r="AI272" s="439"/>
      <c r="AJ272" s="439"/>
      <c r="AK272" s="1417"/>
      <c r="AL272" s="1417"/>
      <c r="AM272" s="441"/>
      <c r="AN272" s="441"/>
      <c r="AO272" s="441"/>
      <c r="AP272" s="441"/>
      <c r="AQ272" s="441"/>
      <c r="AR272" s="441"/>
      <c r="AS272" s="441"/>
      <c r="AT272" s="441"/>
      <c r="AU272" s="441"/>
      <c r="AV272" s="441"/>
      <c r="AW272" s="441"/>
      <c r="AX272" s="441"/>
      <c r="AY272" s="441"/>
      <c r="AZ272" s="441"/>
      <c r="BA272" s="441"/>
      <c r="BB272" s="441"/>
    </row>
    <row r="273" spans="1:54" s="238" customFormat="1">
      <c r="A273" s="57"/>
      <c r="B273" s="463"/>
      <c r="C273" s="10"/>
      <c r="D273" s="10"/>
      <c r="E273" s="10"/>
      <c r="F273" s="10"/>
      <c r="G273" s="10"/>
      <c r="H273" s="10"/>
      <c r="I273" s="10"/>
      <c r="J273" s="10"/>
      <c r="K273" s="10"/>
      <c r="L273" s="10"/>
      <c r="M273" s="10"/>
      <c r="N273" s="10"/>
      <c r="O273" s="62"/>
      <c r="P273" s="10"/>
      <c r="Q273" s="10"/>
      <c r="R273" s="10"/>
      <c r="U273" s="13"/>
      <c r="V273" s="13"/>
      <c r="W273" s="13"/>
      <c r="AB273" s="439"/>
      <c r="AC273" s="439"/>
      <c r="AD273" s="439"/>
      <c r="AE273" s="1235"/>
      <c r="AF273" s="1235"/>
      <c r="AG273" s="439"/>
      <c r="AH273" s="439"/>
      <c r="AI273" s="439"/>
      <c r="AJ273" s="439"/>
      <c r="AK273" s="1417"/>
      <c r="AL273" s="1417"/>
      <c r="AM273" s="441"/>
      <c r="AN273" s="441"/>
      <c r="AO273" s="441"/>
      <c r="AP273" s="441"/>
      <c r="AQ273" s="441"/>
      <c r="AR273" s="441"/>
      <c r="AS273" s="441"/>
      <c r="AT273" s="441"/>
      <c r="AU273" s="441"/>
      <c r="AV273" s="441"/>
      <c r="AW273" s="441"/>
      <c r="AX273" s="441"/>
      <c r="AY273" s="441"/>
      <c r="AZ273" s="441"/>
      <c r="BA273" s="441"/>
      <c r="BB273" s="441"/>
    </row>
    <row r="274" spans="1:54" s="238" customFormat="1">
      <c r="A274" s="57"/>
      <c r="B274" s="463"/>
      <c r="C274" s="10"/>
      <c r="D274" s="10"/>
      <c r="E274" s="10"/>
      <c r="F274" s="10"/>
      <c r="G274" s="10"/>
      <c r="H274" s="10"/>
      <c r="I274" s="10"/>
      <c r="J274" s="10"/>
      <c r="K274" s="10"/>
      <c r="L274" s="10"/>
      <c r="M274" s="10"/>
      <c r="N274" s="10"/>
      <c r="O274" s="62"/>
      <c r="P274" s="10"/>
      <c r="Q274" s="10"/>
      <c r="R274" s="10"/>
      <c r="U274" s="13"/>
      <c r="V274" s="13"/>
      <c r="W274" s="13"/>
      <c r="AB274" s="439"/>
      <c r="AC274" s="439"/>
      <c r="AD274" s="439"/>
      <c r="AE274" s="1235"/>
      <c r="AF274" s="1235"/>
      <c r="AG274" s="439"/>
      <c r="AH274" s="439"/>
      <c r="AI274" s="439"/>
      <c r="AJ274" s="439"/>
      <c r="AK274" s="1417"/>
      <c r="AL274" s="1417"/>
      <c r="AM274" s="441"/>
      <c r="AN274" s="441"/>
      <c r="AO274" s="441"/>
      <c r="AP274" s="441"/>
      <c r="AQ274" s="441"/>
      <c r="AR274" s="441"/>
      <c r="AS274" s="441"/>
      <c r="AT274" s="441"/>
      <c r="AU274" s="441"/>
      <c r="AV274" s="441"/>
      <c r="AW274" s="441"/>
      <c r="AX274" s="441"/>
      <c r="AY274" s="441"/>
      <c r="AZ274" s="441"/>
      <c r="BA274" s="441"/>
      <c r="BB274" s="441"/>
    </row>
    <row r="275" spans="1:54" s="238" customFormat="1">
      <c r="A275" s="57"/>
      <c r="B275" s="463"/>
      <c r="C275" s="10"/>
      <c r="D275" s="10"/>
      <c r="E275" s="10"/>
      <c r="F275" s="10"/>
      <c r="G275" s="10"/>
      <c r="H275" s="10"/>
      <c r="I275" s="10"/>
      <c r="J275" s="10"/>
      <c r="K275" s="10"/>
      <c r="L275" s="10"/>
      <c r="M275" s="10"/>
      <c r="N275" s="10"/>
      <c r="O275" s="62"/>
      <c r="P275" s="10"/>
      <c r="Q275" s="10"/>
      <c r="R275" s="10"/>
      <c r="U275" s="13"/>
      <c r="V275" s="13"/>
      <c r="W275" s="13"/>
      <c r="AB275" s="439"/>
      <c r="AC275" s="439"/>
      <c r="AD275" s="439"/>
      <c r="AE275" s="1235"/>
      <c r="AF275" s="1235"/>
      <c r="AG275" s="439"/>
      <c r="AH275" s="439"/>
      <c r="AI275" s="439"/>
      <c r="AJ275" s="439"/>
      <c r="AK275" s="1417"/>
      <c r="AL275" s="1417"/>
      <c r="AM275" s="441"/>
      <c r="AN275" s="441"/>
      <c r="AO275" s="441"/>
      <c r="AP275" s="441"/>
      <c r="AQ275" s="441"/>
      <c r="AR275" s="441"/>
      <c r="AS275" s="441"/>
      <c r="AT275" s="441"/>
      <c r="AU275" s="441"/>
      <c r="AV275" s="441"/>
      <c r="AW275" s="441"/>
      <c r="AX275" s="441"/>
      <c r="AY275" s="441"/>
      <c r="AZ275" s="441"/>
      <c r="BA275" s="441"/>
      <c r="BB275" s="441"/>
    </row>
    <row r="276" spans="1:54" s="238" customFormat="1">
      <c r="A276" s="57"/>
      <c r="B276" s="463"/>
      <c r="C276" s="10"/>
      <c r="D276" s="10"/>
      <c r="E276" s="10"/>
      <c r="F276" s="10"/>
      <c r="G276" s="10"/>
      <c r="H276" s="10"/>
      <c r="I276" s="10"/>
      <c r="J276" s="10"/>
      <c r="K276" s="10"/>
      <c r="L276" s="10"/>
      <c r="M276" s="10"/>
      <c r="N276" s="10"/>
      <c r="O276" s="62"/>
      <c r="P276" s="10"/>
      <c r="Q276" s="10"/>
      <c r="R276" s="10"/>
      <c r="U276" s="13"/>
      <c r="V276" s="13"/>
      <c r="W276" s="13"/>
      <c r="AB276" s="439"/>
      <c r="AC276" s="439"/>
      <c r="AD276" s="439"/>
      <c r="AE276" s="1235"/>
      <c r="AF276" s="1235"/>
      <c r="AG276" s="439"/>
      <c r="AH276" s="439"/>
      <c r="AI276" s="439"/>
      <c r="AJ276" s="439"/>
      <c r="AK276" s="1417"/>
      <c r="AL276" s="1417"/>
      <c r="AM276" s="441"/>
      <c r="AN276" s="441"/>
      <c r="AO276" s="441"/>
      <c r="AP276" s="441"/>
      <c r="AQ276" s="441"/>
      <c r="AR276" s="441"/>
      <c r="AS276" s="441"/>
      <c r="AT276" s="441"/>
      <c r="AU276" s="441"/>
      <c r="AV276" s="441"/>
      <c r="AW276" s="441"/>
      <c r="AX276" s="441"/>
      <c r="AY276" s="441"/>
      <c r="AZ276" s="441"/>
      <c r="BA276" s="441"/>
      <c r="BB276" s="441"/>
    </row>
    <row r="277" spans="1:54" s="238" customFormat="1">
      <c r="A277" s="57"/>
      <c r="B277" s="463"/>
      <c r="C277" s="10"/>
      <c r="D277" s="10"/>
      <c r="E277" s="10"/>
      <c r="F277" s="10"/>
      <c r="G277" s="10"/>
      <c r="H277" s="10"/>
      <c r="I277" s="10"/>
      <c r="J277" s="10"/>
      <c r="K277" s="10"/>
      <c r="L277" s="10"/>
      <c r="M277" s="10"/>
      <c r="N277" s="10"/>
      <c r="O277" s="62"/>
      <c r="P277" s="10"/>
      <c r="Q277" s="10"/>
      <c r="R277" s="10"/>
      <c r="U277" s="13"/>
      <c r="V277" s="13"/>
      <c r="W277" s="13"/>
      <c r="AB277" s="439"/>
      <c r="AC277" s="439"/>
      <c r="AD277" s="439"/>
      <c r="AE277" s="1235"/>
      <c r="AF277" s="1235"/>
      <c r="AG277" s="439"/>
      <c r="AH277" s="439"/>
      <c r="AI277" s="439"/>
      <c r="AJ277" s="439"/>
      <c r="AK277" s="1417"/>
      <c r="AL277" s="1417"/>
      <c r="AM277" s="441"/>
      <c r="AN277" s="441"/>
      <c r="AO277" s="441"/>
      <c r="AP277" s="441"/>
      <c r="AQ277" s="441"/>
      <c r="AR277" s="441"/>
      <c r="AS277" s="441"/>
      <c r="AT277" s="441"/>
      <c r="AU277" s="441"/>
      <c r="AV277" s="441"/>
      <c r="AW277" s="441"/>
      <c r="AX277" s="441"/>
      <c r="AY277" s="441"/>
      <c r="AZ277" s="441"/>
      <c r="BA277" s="441"/>
      <c r="BB277" s="441"/>
    </row>
    <row r="278" spans="1:54" s="238" customFormat="1">
      <c r="A278" s="57"/>
      <c r="B278" s="463"/>
      <c r="C278" s="10"/>
      <c r="D278" s="10"/>
      <c r="E278" s="10"/>
      <c r="F278" s="10"/>
      <c r="G278" s="10"/>
      <c r="H278" s="10"/>
      <c r="I278" s="10"/>
      <c r="J278" s="10"/>
      <c r="K278" s="10"/>
      <c r="L278" s="10"/>
      <c r="M278" s="10"/>
      <c r="N278" s="10"/>
      <c r="O278" s="62"/>
      <c r="P278" s="10"/>
      <c r="Q278" s="10"/>
      <c r="R278" s="10"/>
      <c r="U278" s="13"/>
      <c r="V278" s="13"/>
      <c r="W278" s="13"/>
      <c r="AB278" s="439"/>
      <c r="AC278" s="439"/>
      <c r="AD278" s="439"/>
      <c r="AE278" s="1235"/>
      <c r="AF278" s="1235"/>
      <c r="AG278" s="439"/>
      <c r="AH278" s="439"/>
      <c r="AI278" s="439"/>
      <c r="AJ278" s="439"/>
      <c r="AK278" s="1417"/>
      <c r="AL278" s="1417"/>
      <c r="AM278" s="441"/>
      <c r="AN278" s="441"/>
      <c r="AO278" s="441"/>
      <c r="AP278" s="441"/>
      <c r="AQ278" s="441"/>
      <c r="AR278" s="441"/>
      <c r="AS278" s="441"/>
      <c r="AT278" s="441"/>
      <c r="AU278" s="441"/>
      <c r="AV278" s="441"/>
      <c r="AW278" s="441"/>
      <c r="AX278" s="441"/>
      <c r="AY278" s="441"/>
      <c r="AZ278" s="441"/>
      <c r="BA278" s="441"/>
      <c r="BB278" s="441"/>
    </row>
    <row r="279" spans="1:54" s="238" customFormat="1">
      <c r="A279" s="57"/>
      <c r="B279" s="463"/>
      <c r="C279" s="10"/>
      <c r="D279" s="10"/>
      <c r="E279" s="10"/>
      <c r="F279" s="10"/>
      <c r="G279" s="10"/>
      <c r="H279" s="10"/>
      <c r="I279" s="10"/>
      <c r="J279" s="10"/>
      <c r="K279" s="10"/>
      <c r="L279" s="10"/>
      <c r="M279" s="10"/>
      <c r="N279" s="10"/>
      <c r="O279" s="62"/>
      <c r="P279" s="10"/>
      <c r="Q279" s="10"/>
      <c r="R279" s="10"/>
      <c r="U279" s="13"/>
      <c r="V279" s="13"/>
      <c r="W279" s="13"/>
      <c r="AB279" s="439"/>
      <c r="AC279" s="439"/>
      <c r="AD279" s="439"/>
      <c r="AE279" s="1235"/>
      <c r="AF279" s="1235"/>
      <c r="AG279" s="439"/>
      <c r="AH279" s="439"/>
      <c r="AI279" s="439"/>
      <c r="AJ279" s="439"/>
      <c r="AK279" s="1417"/>
      <c r="AL279" s="1417"/>
      <c r="AM279" s="441"/>
      <c r="AN279" s="441"/>
      <c r="AO279" s="441"/>
      <c r="AP279" s="441"/>
      <c r="AQ279" s="441"/>
      <c r="AR279" s="441"/>
      <c r="AS279" s="441"/>
      <c r="AT279" s="441"/>
      <c r="AU279" s="441"/>
      <c r="AV279" s="441"/>
      <c r="AW279" s="441"/>
      <c r="AX279" s="441"/>
      <c r="AY279" s="441"/>
      <c r="AZ279" s="441"/>
      <c r="BA279" s="441"/>
      <c r="BB279" s="441"/>
    </row>
    <row r="280" spans="1:54" s="238" customFormat="1">
      <c r="A280" s="57"/>
      <c r="B280" s="463"/>
      <c r="C280" s="10"/>
      <c r="D280" s="10"/>
      <c r="E280" s="10"/>
      <c r="F280" s="10"/>
      <c r="G280" s="10"/>
      <c r="H280" s="10"/>
      <c r="I280" s="10"/>
      <c r="J280" s="10"/>
      <c r="K280" s="10"/>
      <c r="L280" s="10"/>
      <c r="M280" s="10"/>
      <c r="N280" s="10"/>
      <c r="O280" s="62"/>
      <c r="P280" s="10"/>
      <c r="Q280" s="10"/>
      <c r="R280" s="10"/>
      <c r="U280" s="13"/>
      <c r="V280" s="13"/>
      <c r="W280" s="13"/>
      <c r="AB280" s="439"/>
      <c r="AC280" s="439"/>
      <c r="AD280" s="439"/>
      <c r="AE280" s="1235"/>
      <c r="AF280" s="1235"/>
      <c r="AG280" s="439"/>
      <c r="AH280" s="439"/>
      <c r="AI280" s="439"/>
      <c r="AJ280" s="439"/>
      <c r="AK280" s="1417"/>
      <c r="AL280" s="1417"/>
      <c r="AM280" s="441"/>
      <c r="AN280" s="441"/>
      <c r="AO280" s="441"/>
      <c r="AP280" s="441"/>
      <c r="AQ280" s="441"/>
      <c r="AR280" s="441"/>
      <c r="AS280" s="441"/>
      <c r="AT280" s="441"/>
      <c r="AU280" s="441"/>
      <c r="AV280" s="441"/>
      <c r="AW280" s="441"/>
      <c r="AX280" s="441"/>
      <c r="AY280" s="441"/>
      <c r="AZ280" s="441"/>
      <c r="BA280" s="441"/>
      <c r="BB280" s="441"/>
    </row>
    <row r="281" spans="1:54" s="238" customFormat="1">
      <c r="A281" s="57"/>
      <c r="B281" s="463"/>
      <c r="C281" s="10"/>
      <c r="D281" s="10"/>
      <c r="E281" s="10"/>
      <c r="F281" s="10"/>
      <c r="G281" s="10"/>
      <c r="H281" s="10"/>
      <c r="I281" s="10"/>
      <c r="J281" s="10"/>
      <c r="K281" s="10"/>
      <c r="L281" s="10"/>
      <c r="M281" s="10"/>
      <c r="N281" s="10"/>
      <c r="O281" s="62"/>
      <c r="P281" s="10"/>
      <c r="Q281" s="10"/>
      <c r="R281" s="10"/>
      <c r="U281" s="13"/>
      <c r="V281" s="13"/>
      <c r="W281" s="13"/>
      <c r="AB281" s="439"/>
      <c r="AC281" s="439"/>
      <c r="AD281" s="439"/>
      <c r="AE281" s="1235"/>
      <c r="AF281" s="1235"/>
      <c r="AG281" s="439"/>
      <c r="AH281" s="439"/>
      <c r="AI281" s="439"/>
      <c r="AJ281" s="439"/>
      <c r="AK281" s="1417"/>
      <c r="AL281" s="1417"/>
      <c r="AM281" s="441"/>
      <c r="AN281" s="441"/>
      <c r="AO281" s="441"/>
      <c r="AP281" s="441"/>
      <c r="AQ281" s="441"/>
      <c r="AR281" s="441"/>
      <c r="AS281" s="441"/>
      <c r="AT281" s="441"/>
      <c r="AU281" s="441"/>
      <c r="AV281" s="441"/>
      <c r="AW281" s="441"/>
      <c r="AX281" s="441"/>
      <c r="AY281" s="441"/>
      <c r="AZ281" s="441"/>
      <c r="BA281" s="441"/>
      <c r="BB281" s="441"/>
    </row>
    <row r="282" spans="1:54" s="238" customFormat="1">
      <c r="A282" s="57"/>
      <c r="B282" s="463"/>
      <c r="C282" s="10"/>
      <c r="D282" s="10"/>
      <c r="E282" s="10"/>
      <c r="F282" s="10"/>
      <c r="G282" s="10"/>
      <c r="H282" s="10"/>
      <c r="I282" s="10"/>
      <c r="J282" s="10"/>
      <c r="K282" s="10"/>
      <c r="L282" s="10"/>
      <c r="M282" s="10"/>
      <c r="N282" s="10"/>
      <c r="O282" s="62"/>
      <c r="P282" s="10"/>
      <c r="Q282" s="10"/>
      <c r="R282" s="10"/>
      <c r="U282" s="13"/>
      <c r="V282" s="13"/>
      <c r="W282" s="13"/>
      <c r="AB282" s="439"/>
      <c r="AC282" s="439"/>
      <c r="AD282" s="439"/>
      <c r="AE282" s="1235"/>
      <c r="AF282" s="1235"/>
      <c r="AG282" s="439"/>
      <c r="AH282" s="439"/>
      <c r="AI282" s="439"/>
      <c r="AJ282" s="439"/>
      <c r="AK282" s="1417"/>
      <c r="AL282" s="1417"/>
      <c r="AM282" s="441"/>
      <c r="AN282" s="441"/>
      <c r="AO282" s="441"/>
      <c r="AP282" s="441"/>
      <c r="AQ282" s="441"/>
      <c r="AR282" s="441"/>
      <c r="AS282" s="441"/>
      <c r="AT282" s="441"/>
      <c r="AU282" s="441"/>
      <c r="AV282" s="441"/>
      <c r="AW282" s="441"/>
      <c r="AX282" s="441"/>
      <c r="AY282" s="441"/>
      <c r="AZ282" s="441"/>
      <c r="BA282" s="441"/>
      <c r="BB282" s="441"/>
    </row>
    <row r="283" spans="1:54" s="238" customFormat="1">
      <c r="A283" s="57"/>
      <c r="B283" s="463"/>
      <c r="C283" s="10"/>
      <c r="D283" s="10"/>
      <c r="E283" s="10"/>
      <c r="F283" s="10"/>
      <c r="G283" s="10"/>
      <c r="H283" s="10"/>
      <c r="I283" s="10"/>
      <c r="J283" s="10"/>
      <c r="K283" s="10"/>
      <c r="L283" s="10"/>
      <c r="M283" s="10"/>
      <c r="N283" s="10"/>
      <c r="O283" s="62"/>
      <c r="P283" s="10"/>
      <c r="Q283" s="10"/>
      <c r="R283" s="10"/>
      <c r="U283" s="13"/>
      <c r="V283" s="13"/>
      <c r="W283" s="13"/>
      <c r="AB283" s="439"/>
      <c r="AC283" s="439"/>
      <c r="AD283" s="439"/>
      <c r="AE283" s="1235"/>
      <c r="AF283" s="1235"/>
      <c r="AG283" s="439"/>
      <c r="AH283" s="439"/>
      <c r="AI283" s="439"/>
      <c r="AJ283" s="439"/>
      <c r="AK283" s="1417"/>
      <c r="AL283" s="1417"/>
      <c r="AM283" s="441"/>
      <c r="AN283" s="441"/>
      <c r="AO283" s="441"/>
      <c r="AP283" s="441"/>
      <c r="AQ283" s="441"/>
      <c r="AR283" s="441"/>
      <c r="AS283" s="441"/>
      <c r="AT283" s="441"/>
      <c r="AU283" s="441"/>
      <c r="AV283" s="441"/>
      <c r="AW283" s="441"/>
      <c r="AX283" s="441"/>
      <c r="AY283" s="441"/>
      <c r="AZ283" s="441"/>
      <c r="BA283" s="441"/>
      <c r="BB283" s="441"/>
    </row>
    <row r="284" spans="1:54" s="238" customFormat="1">
      <c r="A284" s="57"/>
      <c r="B284" s="463"/>
      <c r="C284" s="10"/>
      <c r="D284" s="10"/>
      <c r="E284" s="10"/>
      <c r="F284" s="10"/>
      <c r="G284" s="10"/>
      <c r="H284" s="10"/>
      <c r="I284" s="10"/>
      <c r="J284" s="10"/>
      <c r="K284" s="10"/>
      <c r="L284" s="10"/>
      <c r="M284" s="10"/>
      <c r="N284" s="10"/>
      <c r="O284" s="62"/>
      <c r="P284" s="10"/>
      <c r="Q284" s="10"/>
      <c r="R284" s="10"/>
      <c r="U284" s="13"/>
      <c r="V284" s="13"/>
      <c r="W284" s="13"/>
      <c r="AB284" s="439"/>
      <c r="AC284" s="439"/>
      <c r="AD284" s="439"/>
      <c r="AE284" s="1235"/>
      <c r="AF284" s="1235"/>
      <c r="AG284" s="439"/>
      <c r="AH284" s="439"/>
      <c r="AI284" s="439"/>
      <c r="AJ284" s="439"/>
      <c r="AK284" s="1417"/>
      <c r="AL284" s="1417"/>
      <c r="AM284" s="441"/>
      <c r="AN284" s="441"/>
      <c r="AO284" s="441"/>
      <c r="AP284" s="441"/>
      <c r="AQ284" s="441"/>
      <c r="AR284" s="441"/>
      <c r="AS284" s="441"/>
      <c r="AT284" s="441"/>
      <c r="AU284" s="441"/>
      <c r="AV284" s="441"/>
      <c r="AW284" s="441"/>
      <c r="AX284" s="441"/>
      <c r="AY284" s="441"/>
      <c r="AZ284" s="441"/>
      <c r="BA284" s="441"/>
      <c r="BB284" s="441"/>
    </row>
    <row r="285" spans="1:54" s="238" customFormat="1">
      <c r="A285" s="57"/>
      <c r="B285" s="463"/>
      <c r="C285" s="10"/>
      <c r="D285" s="10"/>
      <c r="E285" s="10"/>
      <c r="F285" s="10"/>
      <c r="G285" s="10"/>
      <c r="H285" s="10"/>
      <c r="I285" s="10"/>
      <c r="J285" s="10"/>
      <c r="K285" s="10"/>
      <c r="L285" s="10"/>
      <c r="M285" s="10"/>
      <c r="N285" s="10"/>
      <c r="O285" s="62"/>
      <c r="P285" s="10"/>
      <c r="Q285" s="10"/>
      <c r="R285" s="10"/>
      <c r="U285" s="13"/>
      <c r="V285" s="13"/>
      <c r="W285" s="13"/>
      <c r="AB285" s="439"/>
      <c r="AC285" s="439"/>
      <c r="AD285" s="439"/>
      <c r="AE285" s="1235"/>
      <c r="AF285" s="1235"/>
      <c r="AG285" s="439"/>
      <c r="AH285" s="439"/>
      <c r="AI285" s="439"/>
      <c r="AJ285" s="439"/>
      <c r="AK285" s="1417"/>
      <c r="AL285" s="1417"/>
      <c r="AM285" s="441"/>
      <c r="AN285" s="441"/>
      <c r="AO285" s="441"/>
      <c r="AP285" s="441"/>
      <c r="AQ285" s="441"/>
      <c r="AR285" s="441"/>
      <c r="AS285" s="441"/>
      <c r="AT285" s="441"/>
      <c r="AU285" s="441"/>
      <c r="AV285" s="441"/>
      <c r="AW285" s="441"/>
      <c r="AX285" s="441"/>
      <c r="AY285" s="441"/>
      <c r="AZ285" s="441"/>
      <c r="BA285" s="441"/>
      <c r="BB285" s="441"/>
    </row>
    <row r="286" spans="1:54" s="238" customFormat="1">
      <c r="A286" s="57"/>
      <c r="B286" s="463"/>
      <c r="C286" s="10"/>
      <c r="D286" s="10"/>
      <c r="E286" s="10"/>
      <c r="F286" s="10"/>
      <c r="G286" s="10"/>
      <c r="H286" s="10"/>
      <c r="I286" s="10"/>
      <c r="J286" s="10"/>
      <c r="K286" s="10"/>
      <c r="L286" s="10"/>
      <c r="M286" s="10"/>
      <c r="N286" s="10"/>
      <c r="O286" s="62"/>
      <c r="P286" s="10"/>
      <c r="Q286" s="10"/>
      <c r="R286" s="10"/>
      <c r="U286" s="13"/>
      <c r="V286" s="13"/>
      <c r="W286" s="13"/>
      <c r="AB286" s="439"/>
      <c r="AC286" s="439"/>
      <c r="AD286" s="439"/>
      <c r="AE286" s="1235"/>
      <c r="AF286" s="1235"/>
      <c r="AG286" s="439"/>
      <c r="AH286" s="439"/>
      <c r="AI286" s="439"/>
      <c r="AJ286" s="439"/>
      <c r="AK286" s="1417"/>
      <c r="AL286" s="1417"/>
      <c r="AM286" s="441"/>
      <c r="AN286" s="441"/>
      <c r="AO286" s="441"/>
      <c r="AP286" s="441"/>
      <c r="AQ286" s="441"/>
      <c r="AR286" s="441"/>
      <c r="AS286" s="441"/>
      <c r="AT286" s="441"/>
      <c r="AU286" s="441"/>
      <c r="AV286" s="441"/>
      <c r="AW286" s="441"/>
      <c r="AX286" s="441"/>
      <c r="AY286" s="441"/>
      <c r="AZ286" s="441"/>
      <c r="BA286" s="441"/>
      <c r="BB286" s="441"/>
    </row>
    <row r="287" spans="1:54" s="238" customFormat="1">
      <c r="A287" s="57"/>
      <c r="B287" s="463"/>
      <c r="C287" s="10"/>
      <c r="D287" s="10"/>
      <c r="E287" s="10"/>
      <c r="F287" s="10"/>
      <c r="G287" s="10"/>
      <c r="H287" s="10"/>
      <c r="I287" s="10"/>
      <c r="J287" s="10"/>
      <c r="K287" s="10"/>
      <c r="L287" s="10"/>
      <c r="M287" s="10"/>
      <c r="N287" s="10"/>
      <c r="O287" s="62"/>
      <c r="P287" s="10"/>
      <c r="Q287" s="10"/>
      <c r="R287" s="10"/>
      <c r="U287" s="13"/>
      <c r="V287" s="13"/>
      <c r="W287" s="13"/>
      <c r="AB287" s="439"/>
      <c r="AC287" s="439"/>
      <c r="AD287" s="439"/>
      <c r="AE287" s="1235"/>
      <c r="AF287" s="1235"/>
      <c r="AG287" s="439"/>
      <c r="AH287" s="439"/>
      <c r="AI287" s="439"/>
      <c r="AJ287" s="439"/>
      <c r="AK287" s="1417"/>
      <c r="AL287" s="1417"/>
      <c r="AM287" s="441"/>
      <c r="AN287" s="441"/>
      <c r="AO287" s="441"/>
      <c r="AP287" s="441"/>
      <c r="AQ287" s="441"/>
      <c r="AR287" s="441"/>
      <c r="AS287" s="441"/>
      <c r="AT287" s="441"/>
      <c r="AU287" s="441"/>
      <c r="AV287" s="441"/>
      <c r="AW287" s="441"/>
      <c r="AX287" s="441"/>
      <c r="AY287" s="441"/>
      <c r="AZ287" s="441"/>
      <c r="BA287" s="441"/>
      <c r="BB287" s="441"/>
    </row>
    <row r="288" spans="1:54" s="238" customFormat="1">
      <c r="A288" s="57"/>
      <c r="B288" s="463"/>
      <c r="C288" s="10"/>
      <c r="D288" s="10"/>
      <c r="E288" s="10"/>
      <c r="F288" s="10"/>
      <c r="G288" s="10"/>
      <c r="H288" s="10"/>
      <c r="I288" s="10"/>
      <c r="J288" s="10"/>
      <c r="K288" s="10"/>
      <c r="L288" s="10"/>
      <c r="M288" s="10"/>
      <c r="N288" s="10"/>
      <c r="O288" s="62"/>
      <c r="P288" s="10"/>
      <c r="Q288" s="10"/>
      <c r="R288" s="10"/>
      <c r="U288" s="13"/>
      <c r="V288" s="13"/>
      <c r="W288" s="13"/>
      <c r="AB288" s="439"/>
      <c r="AC288" s="439"/>
      <c r="AD288" s="439"/>
      <c r="AE288" s="1235"/>
      <c r="AF288" s="1235"/>
      <c r="AG288" s="439"/>
      <c r="AH288" s="439"/>
      <c r="AI288" s="439"/>
      <c r="AJ288" s="439"/>
      <c r="AK288" s="1417"/>
      <c r="AL288" s="1417"/>
      <c r="AM288" s="441"/>
      <c r="AN288" s="441"/>
      <c r="AO288" s="441"/>
      <c r="AP288" s="441"/>
      <c r="AQ288" s="441"/>
      <c r="AR288" s="441"/>
      <c r="AS288" s="441"/>
      <c r="AT288" s="441"/>
      <c r="AU288" s="441"/>
      <c r="AV288" s="441"/>
      <c r="AW288" s="441"/>
      <c r="AX288" s="441"/>
      <c r="AY288" s="441"/>
      <c r="AZ288" s="441"/>
      <c r="BA288" s="441"/>
      <c r="BB288" s="441"/>
    </row>
    <row r="289" spans="1:54" s="238" customFormat="1">
      <c r="A289" s="57"/>
      <c r="B289" s="463"/>
      <c r="C289" s="10"/>
      <c r="D289" s="10"/>
      <c r="E289" s="10"/>
      <c r="F289" s="10"/>
      <c r="G289" s="10"/>
      <c r="H289" s="10"/>
      <c r="I289" s="10"/>
      <c r="J289" s="10"/>
      <c r="K289" s="10"/>
      <c r="L289" s="10"/>
      <c r="M289" s="10"/>
      <c r="N289" s="10"/>
      <c r="O289" s="62"/>
      <c r="P289" s="10"/>
      <c r="Q289" s="10"/>
      <c r="R289" s="10"/>
      <c r="U289" s="13"/>
      <c r="V289" s="13"/>
      <c r="W289" s="13"/>
      <c r="AB289" s="439"/>
      <c r="AC289" s="439"/>
      <c r="AD289" s="439"/>
      <c r="AE289" s="1235"/>
      <c r="AF289" s="1235"/>
      <c r="AG289" s="439"/>
      <c r="AH289" s="439"/>
      <c r="AI289" s="439"/>
      <c r="AJ289" s="439"/>
      <c r="AK289" s="1417"/>
      <c r="AL289" s="1417"/>
      <c r="AM289" s="441"/>
      <c r="AN289" s="441"/>
      <c r="AO289" s="441"/>
      <c r="AP289" s="441"/>
      <c r="AQ289" s="441"/>
      <c r="AR289" s="441"/>
      <c r="AS289" s="441"/>
      <c r="AT289" s="441"/>
      <c r="AU289" s="441"/>
      <c r="AV289" s="441"/>
      <c r="AW289" s="441"/>
      <c r="AX289" s="441"/>
      <c r="AY289" s="441"/>
      <c r="AZ289" s="441"/>
      <c r="BA289" s="441"/>
      <c r="BB289" s="441"/>
    </row>
    <row r="290" spans="1:54" s="238" customFormat="1">
      <c r="A290" s="57"/>
      <c r="B290" s="463"/>
      <c r="C290" s="10"/>
      <c r="D290" s="10"/>
      <c r="E290" s="10"/>
      <c r="F290" s="10"/>
      <c r="G290" s="10"/>
      <c r="H290" s="10"/>
      <c r="I290" s="10"/>
      <c r="J290" s="10"/>
      <c r="K290" s="10"/>
      <c r="L290" s="10"/>
      <c r="M290" s="10"/>
      <c r="N290" s="10"/>
      <c r="O290" s="62"/>
      <c r="P290" s="10"/>
      <c r="Q290" s="10"/>
      <c r="R290" s="10"/>
      <c r="U290" s="13"/>
      <c r="V290" s="13"/>
      <c r="W290" s="13"/>
      <c r="AB290" s="439"/>
      <c r="AC290" s="439"/>
      <c r="AD290" s="439"/>
      <c r="AE290" s="1235"/>
      <c r="AF290" s="1235"/>
      <c r="AG290" s="439"/>
      <c r="AH290" s="439"/>
      <c r="AI290" s="439"/>
      <c r="AJ290" s="439"/>
      <c r="AK290" s="1417"/>
      <c r="AL290" s="1417"/>
      <c r="AM290" s="441"/>
      <c r="AN290" s="441"/>
      <c r="AO290" s="441"/>
      <c r="AP290" s="441"/>
      <c r="AQ290" s="441"/>
      <c r="AR290" s="441"/>
      <c r="AS290" s="441"/>
      <c r="AT290" s="441"/>
      <c r="AU290" s="441"/>
      <c r="AV290" s="441"/>
      <c r="AW290" s="441"/>
      <c r="AX290" s="441"/>
      <c r="AY290" s="441"/>
      <c r="AZ290" s="441"/>
      <c r="BA290" s="441"/>
      <c r="BB290" s="441"/>
    </row>
    <row r="291" spans="1:54" s="238" customFormat="1">
      <c r="A291" s="57"/>
      <c r="B291" s="463"/>
      <c r="C291" s="10"/>
      <c r="D291" s="10"/>
      <c r="E291" s="10"/>
      <c r="F291" s="10"/>
      <c r="G291" s="10"/>
      <c r="H291" s="10"/>
      <c r="I291" s="10"/>
      <c r="J291" s="10"/>
      <c r="K291" s="10"/>
      <c r="L291" s="10"/>
      <c r="M291" s="10"/>
      <c r="N291" s="10"/>
      <c r="O291" s="62"/>
      <c r="P291" s="10"/>
      <c r="Q291" s="10"/>
      <c r="R291" s="10"/>
      <c r="U291" s="13"/>
      <c r="V291" s="13"/>
      <c r="W291" s="13"/>
      <c r="AB291" s="439"/>
      <c r="AC291" s="439"/>
      <c r="AD291" s="439"/>
      <c r="AE291" s="1235"/>
      <c r="AF291" s="1235"/>
      <c r="AG291" s="439"/>
      <c r="AH291" s="439"/>
      <c r="AI291" s="439"/>
      <c r="AJ291" s="439"/>
      <c r="AK291" s="1417"/>
      <c r="AL291" s="1417"/>
      <c r="AM291" s="441"/>
      <c r="AN291" s="441"/>
      <c r="AO291" s="441"/>
      <c r="AP291" s="441"/>
      <c r="AQ291" s="441"/>
      <c r="AR291" s="441"/>
      <c r="AS291" s="441"/>
      <c r="AT291" s="441"/>
      <c r="AU291" s="441"/>
      <c r="AV291" s="441"/>
      <c r="AW291" s="441"/>
      <c r="AX291" s="441"/>
      <c r="AY291" s="441"/>
      <c r="AZ291" s="441"/>
      <c r="BA291" s="441"/>
      <c r="BB291" s="441"/>
    </row>
    <row r="292" spans="1:54" s="238" customFormat="1">
      <c r="A292" s="57"/>
      <c r="B292" s="463"/>
      <c r="C292" s="10"/>
      <c r="D292" s="10"/>
      <c r="E292" s="10"/>
      <c r="F292" s="10"/>
      <c r="G292" s="10"/>
      <c r="H292" s="10"/>
      <c r="I292" s="10"/>
      <c r="J292" s="10"/>
      <c r="K292" s="10"/>
      <c r="L292" s="10"/>
      <c r="M292" s="10"/>
      <c r="N292" s="10"/>
      <c r="O292" s="62"/>
      <c r="P292" s="10"/>
      <c r="Q292" s="10"/>
      <c r="R292" s="10"/>
      <c r="U292" s="13"/>
      <c r="V292" s="13"/>
      <c r="W292" s="13"/>
      <c r="AB292" s="439"/>
      <c r="AC292" s="439"/>
      <c r="AD292" s="439"/>
      <c r="AE292" s="1235"/>
      <c r="AF292" s="1235"/>
      <c r="AG292" s="439"/>
      <c r="AH292" s="439"/>
      <c r="AI292" s="439"/>
      <c r="AJ292" s="439"/>
      <c r="AK292" s="1417"/>
      <c r="AL292" s="1417"/>
      <c r="AM292" s="441"/>
      <c r="AN292" s="441"/>
      <c r="AO292" s="441"/>
      <c r="AP292" s="441"/>
      <c r="AQ292" s="441"/>
      <c r="AR292" s="441"/>
      <c r="AS292" s="441"/>
      <c r="AT292" s="441"/>
      <c r="AU292" s="441"/>
      <c r="AV292" s="441"/>
      <c r="AW292" s="441"/>
      <c r="AX292" s="441"/>
      <c r="AY292" s="441"/>
      <c r="AZ292" s="441"/>
      <c r="BA292" s="441"/>
      <c r="BB292" s="441"/>
    </row>
    <row r="293" spans="1:54" s="238" customFormat="1">
      <c r="A293" s="57"/>
      <c r="B293" s="463"/>
      <c r="C293" s="10"/>
      <c r="D293" s="10"/>
      <c r="E293" s="10"/>
      <c r="F293" s="10"/>
      <c r="G293" s="10"/>
      <c r="H293" s="10"/>
      <c r="I293" s="10"/>
      <c r="J293" s="10"/>
      <c r="K293" s="10"/>
      <c r="L293" s="10"/>
      <c r="M293" s="10"/>
      <c r="N293" s="10"/>
      <c r="O293" s="62"/>
      <c r="P293" s="10"/>
      <c r="Q293" s="10"/>
      <c r="R293" s="10"/>
      <c r="U293" s="13"/>
      <c r="V293" s="13"/>
      <c r="W293" s="13"/>
      <c r="AB293" s="439"/>
      <c r="AC293" s="439"/>
      <c r="AD293" s="439"/>
      <c r="AE293" s="1235"/>
      <c r="AF293" s="1235"/>
      <c r="AG293" s="439"/>
      <c r="AH293" s="439"/>
      <c r="AI293" s="439"/>
      <c r="AJ293" s="439"/>
      <c r="AK293" s="1417"/>
      <c r="AL293" s="1417"/>
      <c r="AM293" s="441"/>
      <c r="AN293" s="441"/>
      <c r="AO293" s="441"/>
      <c r="AP293" s="441"/>
      <c r="AQ293" s="441"/>
      <c r="AR293" s="441"/>
      <c r="AS293" s="441"/>
      <c r="AT293" s="441"/>
      <c r="AU293" s="441"/>
      <c r="AV293" s="441"/>
      <c r="AW293" s="441"/>
      <c r="AX293" s="441"/>
      <c r="AY293" s="441"/>
      <c r="AZ293" s="441"/>
      <c r="BA293" s="441"/>
      <c r="BB293" s="441"/>
    </row>
    <row r="294" spans="1:54" s="238" customFormat="1">
      <c r="A294" s="57"/>
      <c r="B294" s="463"/>
      <c r="C294" s="10"/>
      <c r="D294" s="10"/>
      <c r="E294" s="10"/>
      <c r="F294" s="10"/>
      <c r="G294" s="10"/>
      <c r="H294" s="10"/>
      <c r="I294" s="10"/>
      <c r="J294" s="10"/>
      <c r="K294" s="10"/>
      <c r="L294" s="10"/>
      <c r="M294" s="10"/>
      <c r="N294" s="10"/>
      <c r="O294" s="62"/>
      <c r="P294" s="10"/>
      <c r="Q294" s="10"/>
      <c r="R294" s="10"/>
      <c r="U294" s="13"/>
      <c r="V294" s="13"/>
      <c r="W294" s="13"/>
      <c r="AB294" s="439"/>
      <c r="AC294" s="439"/>
      <c r="AD294" s="439"/>
      <c r="AE294" s="1235"/>
      <c r="AF294" s="1235"/>
      <c r="AG294" s="439"/>
      <c r="AH294" s="439"/>
      <c r="AI294" s="439"/>
      <c r="AJ294" s="439"/>
      <c r="AK294" s="1417"/>
      <c r="AL294" s="1417"/>
      <c r="AM294" s="441"/>
      <c r="AN294" s="441"/>
      <c r="AO294" s="441"/>
      <c r="AP294" s="441"/>
      <c r="AQ294" s="441"/>
      <c r="AR294" s="441"/>
      <c r="AS294" s="441"/>
      <c r="AT294" s="441"/>
      <c r="AU294" s="441"/>
      <c r="AV294" s="441"/>
      <c r="AW294" s="441"/>
      <c r="AX294" s="441"/>
      <c r="AY294" s="441"/>
      <c r="AZ294" s="441"/>
      <c r="BA294" s="441"/>
      <c r="BB294" s="441"/>
    </row>
    <row r="295" spans="1:54" s="238" customFormat="1">
      <c r="A295" s="57"/>
      <c r="B295" s="463"/>
      <c r="C295" s="10"/>
      <c r="D295" s="10"/>
      <c r="E295" s="10"/>
      <c r="F295" s="10"/>
      <c r="G295" s="10"/>
      <c r="H295" s="10"/>
      <c r="I295" s="10"/>
      <c r="J295" s="10"/>
      <c r="K295" s="10"/>
      <c r="L295" s="10"/>
      <c r="M295" s="10"/>
      <c r="N295" s="10"/>
      <c r="O295" s="62"/>
      <c r="P295" s="10"/>
      <c r="Q295" s="10"/>
      <c r="R295" s="10"/>
      <c r="U295" s="13"/>
      <c r="V295" s="13"/>
      <c r="W295" s="13"/>
      <c r="AB295" s="439"/>
      <c r="AC295" s="439"/>
      <c r="AD295" s="439"/>
      <c r="AE295" s="1235"/>
      <c r="AF295" s="1235"/>
      <c r="AG295" s="439"/>
      <c r="AH295" s="439"/>
      <c r="AI295" s="439"/>
      <c r="AJ295" s="439"/>
      <c r="AK295" s="1417"/>
      <c r="AL295" s="1417"/>
      <c r="AM295" s="441"/>
      <c r="AN295" s="441"/>
      <c r="AO295" s="441"/>
      <c r="AP295" s="441"/>
      <c r="AQ295" s="441"/>
      <c r="AR295" s="441"/>
      <c r="AS295" s="441"/>
      <c r="AT295" s="441"/>
      <c r="AU295" s="441"/>
      <c r="AV295" s="441"/>
      <c r="AW295" s="441"/>
      <c r="AX295" s="441"/>
      <c r="AY295" s="441"/>
      <c r="AZ295" s="441"/>
      <c r="BA295" s="441"/>
      <c r="BB295" s="441"/>
    </row>
    <row r="296" spans="1:54" s="238" customFormat="1">
      <c r="A296" s="57"/>
      <c r="B296" s="463"/>
      <c r="C296" s="10"/>
      <c r="D296" s="10"/>
      <c r="E296" s="10"/>
      <c r="F296" s="10"/>
      <c r="G296" s="10"/>
      <c r="H296" s="10"/>
      <c r="I296" s="10"/>
      <c r="J296" s="10"/>
      <c r="K296" s="10"/>
      <c r="L296" s="10"/>
      <c r="M296" s="10"/>
      <c r="N296" s="10"/>
      <c r="O296" s="62"/>
      <c r="P296" s="10"/>
      <c r="Q296" s="10"/>
      <c r="R296" s="10"/>
      <c r="U296" s="13"/>
      <c r="V296" s="13"/>
      <c r="W296" s="13"/>
      <c r="AB296" s="439"/>
      <c r="AC296" s="439"/>
      <c r="AD296" s="439"/>
      <c r="AE296" s="1235"/>
      <c r="AF296" s="1235"/>
      <c r="AG296" s="439"/>
      <c r="AH296" s="439"/>
      <c r="AI296" s="439"/>
      <c r="AJ296" s="439"/>
      <c r="AK296" s="1417"/>
      <c r="AL296" s="1417"/>
      <c r="AM296" s="441"/>
      <c r="AN296" s="441"/>
      <c r="AO296" s="441"/>
      <c r="AP296" s="441"/>
      <c r="AQ296" s="441"/>
      <c r="AR296" s="441"/>
      <c r="AS296" s="441"/>
      <c r="AT296" s="441"/>
      <c r="AU296" s="441"/>
      <c r="AV296" s="441"/>
      <c r="AW296" s="441"/>
      <c r="AX296" s="441"/>
      <c r="AY296" s="441"/>
      <c r="AZ296" s="441"/>
      <c r="BA296" s="441"/>
      <c r="BB296" s="441"/>
    </row>
    <row r="297" spans="1:54" s="238" customFormat="1">
      <c r="A297" s="57"/>
      <c r="B297" s="463"/>
      <c r="C297" s="10"/>
      <c r="D297" s="10"/>
      <c r="E297" s="10"/>
      <c r="F297" s="10"/>
      <c r="G297" s="10"/>
      <c r="H297" s="10"/>
      <c r="I297" s="10"/>
      <c r="J297" s="10"/>
      <c r="K297" s="10"/>
      <c r="L297" s="10"/>
      <c r="M297" s="10"/>
      <c r="N297" s="10"/>
      <c r="O297" s="62"/>
      <c r="P297" s="10"/>
      <c r="Q297" s="10"/>
      <c r="R297" s="10"/>
      <c r="U297" s="13"/>
      <c r="V297" s="13"/>
      <c r="W297" s="13"/>
      <c r="AB297" s="439"/>
      <c r="AC297" s="439"/>
      <c r="AD297" s="439"/>
      <c r="AE297" s="1235"/>
      <c r="AF297" s="1235"/>
      <c r="AG297" s="439"/>
      <c r="AH297" s="439"/>
      <c r="AI297" s="439"/>
      <c r="AJ297" s="439"/>
      <c r="AK297" s="1417"/>
      <c r="AL297" s="1417"/>
      <c r="AM297" s="441"/>
      <c r="AN297" s="441"/>
      <c r="AO297" s="441"/>
      <c r="AP297" s="441"/>
      <c r="AQ297" s="441"/>
      <c r="AR297" s="441"/>
      <c r="AS297" s="441"/>
      <c r="AT297" s="441"/>
      <c r="AU297" s="441"/>
      <c r="AV297" s="441"/>
      <c r="AW297" s="441"/>
      <c r="AX297" s="441"/>
      <c r="AY297" s="441"/>
      <c r="AZ297" s="441"/>
      <c r="BA297" s="441"/>
      <c r="BB297" s="441"/>
    </row>
    <row r="298" spans="1:54" s="238" customFormat="1">
      <c r="A298" s="57"/>
      <c r="B298" s="463"/>
      <c r="C298" s="10"/>
      <c r="D298" s="10"/>
      <c r="E298" s="10"/>
      <c r="F298" s="10"/>
      <c r="G298" s="10"/>
      <c r="H298" s="10"/>
      <c r="I298" s="10"/>
      <c r="J298" s="10"/>
      <c r="K298" s="10"/>
      <c r="L298" s="10"/>
      <c r="M298" s="10"/>
      <c r="N298" s="10"/>
      <c r="O298" s="62"/>
      <c r="P298" s="10"/>
      <c r="Q298" s="10"/>
      <c r="R298" s="10"/>
      <c r="U298" s="13"/>
      <c r="V298" s="13"/>
      <c r="W298" s="13"/>
      <c r="AB298" s="439"/>
      <c r="AC298" s="439"/>
      <c r="AD298" s="439"/>
      <c r="AE298" s="1235"/>
      <c r="AF298" s="1235"/>
      <c r="AG298" s="439"/>
      <c r="AH298" s="439"/>
      <c r="AI298" s="439"/>
      <c r="AJ298" s="439"/>
      <c r="AK298" s="1417"/>
      <c r="AL298" s="1417"/>
      <c r="AM298" s="441"/>
      <c r="AN298" s="441"/>
      <c r="AO298" s="441"/>
      <c r="AP298" s="441"/>
      <c r="AQ298" s="441"/>
      <c r="AR298" s="441"/>
      <c r="AS298" s="441"/>
      <c r="AT298" s="441"/>
      <c r="AU298" s="441"/>
      <c r="AV298" s="441"/>
      <c r="AW298" s="441"/>
      <c r="AX298" s="441"/>
      <c r="AY298" s="441"/>
      <c r="AZ298" s="441"/>
      <c r="BA298" s="441"/>
      <c r="BB298" s="441"/>
    </row>
    <row r="299" spans="1:54" s="238" customFormat="1">
      <c r="A299" s="57"/>
      <c r="B299" s="463"/>
      <c r="C299" s="10"/>
      <c r="D299" s="10"/>
      <c r="E299" s="10"/>
      <c r="F299" s="10"/>
      <c r="G299" s="10"/>
      <c r="H299" s="10"/>
      <c r="I299" s="10"/>
      <c r="J299" s="10"/>
      <c r="K299" s="10"/>
      <c r="L299" s="10"/>
      <c r="M299" s="10"/>
      <c r="N299" s="10"/>
      <c r="O299" s="62"/>
      <c r="P299" s="10"/>
      <c r="Q299" s="10"/>
      <c r="R299" s="10"/>
      <c r="U299" s="13"/>
      <c r="V299" s="13"/>
      <c r="W299" s="13"/>
      <c r="AB299" s="439"/>
      <c r="AC299" s="439"/>
      <c r="AD299" s="439"/>
      <c r="AE299" s="1235"/>
      <c r="AF299" s="1235"/>
      <c r="AG299" s="439"/>
      <c r="AH299" s="439"/>
      <c r="AI299" s="439"/>
      <c r="AJ299" s="439"/>
      <c r="AK299" s="1417"/>
      <c r="AL299" s="1417"/>
      <c r="AM299" s="441"/>
      <c r="AN299" s="441"/>
      <c r="AO299" s="441"/>
      <c r="AP299" s="441"/>
      <c r="AQ299" s="441"/>
      <c r="AR299" s="441"/>
      <c r="AS299" s="441"/>
      <c r="AT299" s="441"/>
      <c r="AU299" s="441"/>
      <c r="AV299" s="441"/>
      <c r="AW299" s="441"/>
      <c r="AX299" s="441"/>
      <c r="AY299" s="441"/>
      <c r="AZ299" s="441"/>
      <c r="BA299" s="441"/>
      <c r="BB299" s="441"/>
    </row>
    <row r="300" spans="1:54" s="238" customFormat="1">
      <c r="A300" s="57"/>
      <c r="B300" s="463"/>
      <c r="C300" s="10"/>
      <c r="D300" s="10"/>
      <c r="E300" s="10"/>
      <c r="F300" s="10"/>
      <c r="G300" s="10"/>
      <c r="H300" s="10"/>
      <c r="I300" s="10"/>
      <c r="J300" s="10"/>
      <c r="K300" s="10"/>
      <c r="L300" s="10"/>
      <c r="M300" s="10"/>
      <c r="N300" s="10"/>
      <c r="O300" s="62"/>
      <c r="P300" s="10"/>
      <c r="Q300" s="10"/>
      <c r="R300" s="10"/>
      <c r="U300" s="13"/>
      <c r="V300" s="13"/>
      <c r="W300" s="13"/>
      <c r="AB300" s="439"/>
      <c r="AC300" s="439"/>
      <c r="AD300" s="439"/>
      <c r="AE300" s="1235"/>
      <c r="AF300" s="1235"/>
      <c r="AG300" s="439"/>
      <c r="AH300" s="439"/>
      <c r="AI300" s="439"/>
      <c r="AJ300" s="439"/>
      <c r="AK300" s="1417"/>
      <c r="AL300" s="1417"/>
      <c r="AM300" s="441"/>
      <c r="AN300" s="441"/>
      <c r="AO300" s="441"/>
      <c r="AP300" s="441"/>
      <c r="AQ300" s="441"/>
      <c r="AR300" s="441"/>
      <c r="AS300" s="441"/>
      <c r="AT300" s="441"/>
      <c r="AU300" s="441"/>
      <c r="AV300" s="441"/>
      <c r="AW300" s="441"/>
      <c r="AX300" s="441"/>
      <c r="AY300" s="441"/>
      <c r="AZ300" s="441"/>
      <c r="BA300" s="441"/>
      <c r="BB300" s="441"/>
    </row>
    <row r="301" spans="1:54" s="238" customFormat="1">
      <c r="A301" s="57"/>
      <c r="B301" s="463"/>
      <c r="C301" s="10"/>
      <c r="D301" s="10"/>
      <c r="E301" s="10"/>
      <c r="F301" s="10"/>
      <c r="G301" s="10"/>
      <c r="H301" s="10"/>
      <c r="I301" s="10"/>
      <c r="J301" s="10"/>
      <c r="K301" s="10"/>
      <c r="L301" s="10"/>
      <c r="M301" s="10"/>
      <c r="N301" s="10"/>
      <c r="O301" s="62"/>
      <c r="P301" s="10"/>
      <c r="Q301" s="10"/>
      <c r="R301" s="10"/>
      <c r="U301" s="13"/>
      <c r="V301" s="13"/>
      <c r="W301" s="13"/>
      <c r="AB301" s="439"/>
      <c r="AC301" s="439"/>
      <c r="AD301" s="439"/>
      <c r="AE301" s="1235"/>
      <c r="AF301" s="1235"/>
      <c r="AG301" s="439"/>
      <c r="AH301" s="439"/>
      <c r="AI301" s="439"/>
      <c r="AJ301" s="439"/>
      <c r="AK301" s="1417"/>
      <c r="AL301" s="1417"/>
      <c r="AM301" s="441"/>
      <c r="AN301" s="441"/>
      <c r="AO301" s="441"/>
      <c r="AP301" s="441"/>
      <c r="AQ301" s="441"/>
      <c r="AR301" s="441"/>
      <c r="AS301" s="441"/>
      <c r="AT301" s="441"/>
      <c r="AU301" s="441"/>
      <c r="AV301" s="441"/>
      <c r="AW301" s="441"/>
      <c r="AX301" s="441"/>
      <c r="AY301" s="441"/>
      <c r="AZ301" s="441"/>
      <c r="BA301" s="441"/>
      <c r="BB301" s="441"/>
    </row>
    <row r="302" spans="1:54" s="238" customFormat="1">
      <c r="A302" s="57"/>
      <c r="B302" s="463"/>
      <c r="C302" s="10"/>
      <c r="D302" s="10"/>
      <c r="E302" s="10"/>
      <c r="F302" s="10"/>
      <c r="G302" s="10"/>
      <c r="H302" s="10"/>
      <c r="I302" s="10"/>
      <c r="J302" s="10"/>
      <c r="K302" s="10"/>
      <c r="L302" s="10"/>
      <c r="M302" s="10"/>
      <c r="N302" s="10"/>
      <c r="O302" s="62"/>
      <c r="P302" s="10"/>
      <c r="Q302" s="10"/>
      <c r="R302" s="10"/>
      <c r="U302" s="13"/>
      <c r="V302" s="13"/>
      <c r="W302" s="13"/>
      <c r="AB302" s="439"/>
      <c r="AC302" s="439"/>
      <c r="AD302" s="439"/>
      <c r="AE302" s="1235"/>
      <c r="AF302" s="1235"/>
      <c r="AG302" s="439"/>
      <c r="AH302" s="439"/>
      <c r="AI302" s="439"/>
      <c r="AJ302" s="439"/>
      <c r="AK302" s="1417"/>
      <c r="AL302" s="1417"/>
      <c r="AM302" s="441"/>
      <c r="AN302" s="441"/>
      <c r="AO302" s="441"/>
      <c r="AP302" s="441"/>
      <c r="AQ302" s="441"/>
      <c r="AR302" s="441"/>
      <c r="AS302" s="441"/>
      <c r="AT302" s="441"/>
      <c r="AU302" s="441"/>
      <c r="AV302" s="441"/>
      <c r="AW302" s="441"/>
      <c r="AX302" s="441"/>
      <c r="AY302" s="441"/>
      <c r="AZ302" s="441"/>
      <c r="BA302" s="441"/>
      <c r="BB302" s="441"/>
    </row>
    <row r="303" spans="1:54" s="238" customFormat="1">
      <c r="A303" s="57"/>
      <c r="B303" s="463"/>
      <c r="C303" s="10"/>
      <c r="D303" s="10"/>
      <c r="E303" s="10"/>
      <c r="F303" s="10"/>
      <c r="G303" s="10"/>
      <c r="H303" s="10"/>
      <c r="I303" s="10"/>
      <c r="J303" s="10"/>
      <c r="K303" s="10"/>
      <c r="L303" s="10"/>
      <c r="M303" s="10"/>
      <c r="N303" s="10"/>
      <c r="O303" s="62"/>
      <c r="P303" s="10"/>
      <c r="Q303" s="10"/>
      <c r="R303" s="10"/>
      <c r="U303" s="13"/>
      <c r="V303" s="13"/>
      <c r="W303" s="13"/>
      <c r="AB303" s="439"/>
      <c r="AC303" s="439"/>
      <c r="AD303" s="439"/>
      <c r="AE303" s="1235"/>
      <c r="AF303" s="1235"/>
      <c r="AG303" s="439"/>
      <c r="AH303" s="439"/>
      <c r="AI303" s="439"/>
      <c r="AJ303" s="439"/>
      <c r="AK303" s="1417"/>
      <c r="AL303" s="1417"/>
      <c r="AM303" s="441"/>
      <c r="AN303" s="441"/>
      <c r="AO303" s="441"/>
      <c r="AP303" s="441"/>
      <c r="AQ303" s="441"/>
      <c r="AR303" s="441"/>
      <c r="AS303" s="441"/>
      <c r="AT303" s="441"/>
      <c r="AU303" s="441"/>
      <c r="AV303" s="441"/>
      <c r="AW303" s="441"/>
      <c r="AX303" s="441"/>
      <c r="AY303" s="441"/>
      <c r="AZ303" s="441"/>
      <c r="BA303" s="441"/>
      <c r="BB303" s="441"/>
    </row>
    <row r="304" spans="1:54" s="238" customFormat="1">
      <c r="A304" s="57"/>
      <c r="B304" s="463"/>
      <c r="C304" s="10"/>
      <c r="D304" s="10"/>
      <c r="E304" s="10"/>
      <c r="F304" s="10"/>
      <c r="G304" s="10"/>
      <c r="H304" s="10"/>
      <c r="I304" s="10"/>
      <c r="J304" s="10"/>
      <c r="K304" s="10"/>
      <c r="L304" s="10"/>
      <c r="M304" s="10"/>
      <c r="N304" s="10"/>
      <c r="O304" s="62"/>
      <c r="P304" s="10"/>
      <c r="Q304" s="10"/>
      <c r="R304" s="10"/>
      <c r="U304" s="13"/>
      <c r="V304" s="13"/>
      <c r="W304" s="13"/>
      <c r="AB304" s="439"/>
      <c r="AC304" s="439"/>
      <c r="AD304" s="439"/>
      <c r="AE304" s="1235"/>
      <c r="AF304" s="1235"/>
      <c r="AG304" s="439"/>
      <c r="AH304" s="439"/>
      <c r="AI304" s="439"/>
      <c r="AJ304" s="439"/>
      <c r="AK304" s="1417"/>
      <c r="AL304" s="1417"/>
      <c r="AM304" s="441"/>
      <c r="AN304" s="441"/>
      <c r="AO304" s="441"/>
      <c r="AP304" s="441"/>
      <c r="AQ304" s="441"/>
      <c r="AR304" s="441"/>
      <c r="AS304" s="441"/>
      <c r="AT304" s="441"/>
      <c r="AU304" s="441"/>
      <c r="AV304" s="441"/>
      <c r="AW304" s="441"/>
      <c r="AX304" s="441"/>
      <c r="AY304" s="441"/>
      <c r="AZ304" s="441"/>
      <c r="BA304" s="441"/>
      <c r="BB304" s="441"/>
    </row>
    <row r="305" spans="1:54" s="238" customFormat="1">
      <c r="A305" s="57"/>
      <c r="B305" s="463"/>
      <c r="C305" s="10"/>
      <c r="D305" s="10"/>
      <c r="E305" s="10"/>
      <c r="F305" s="10"/>
      <c r="G305" s="10"/>
      <c r="H305" s="10"/>
      <c r="I305" s="10"/>
      <c r="J305" s="10"/>
      <c r="K305" s="10"/>
      <c r="L305" s="10"/>
      <c r="M305" s="10"/>
      <c r="N305" s="10"/>
      <c r="O305" s="62"/>
      <c r="P305" s="10"/>
      <c r="Q305" s="10"/>
      <c r="R305" s="10"/>
      <c r="U305" s="13"/>
      <c r="V305" s="13"/>
      <c r="W305" s="13"/>
      <c r="AB305" s="439"/>
      <c r="AC305" s="439"/>
      <c r="AD305" s="439"/>
      <c r="AE305" s="1235"/>
      <c r="AF305" s="1235"/>
      <c r="AG305" s="439"/>
      <c r="AH305" s="439"/>
      <c r="AI305" s="439"/>
      <c r="AJ305" s="439"/>
      <c r="AK305" s="1417"/>
      <c r="AL305" s="1417"/>
      <c r="AM305" s="441"/>
      <c r="AN305" s="441"/>
      <c r="AO305" s="441"/>
      <c r="AP305" s="441"/>
      <c r="AQ305" s="441"/>
      <c r="AR305" s="441"/>
      <c r="AS305" s="441"/>
      <c r="AT305" s="441"/>
      <c r="AU305" s="441"/>
      <c r="AV305" s="441"/>
      <c r="AW305" s="441"/>
      <c r="AX305" s="441"/>
      <c r="AY305" s="441"/>
      <c r="AZ305" s="441"/>
      <c r="BA305" s="441"/>
      <c r="BB305" s="441"/>
    </row>
    <row r="306" spans="1:54" s="238" customFormat="1">
      <c r="A306" s="57"/>
      <c r="B306" s="463"/>
      <c r="C306" s="10"/>
      <c r="D306" s="10"/>
      <c r="E306" s="10"/>
      <c r="F306" s="10"/>
      <c r="G306" s="10"/>
      <c r="H306" s="10"/>
      <c r="I306" s="10"/>
      <c r="J306" s="10"/>
      <c r="K306" s="10"/>
      <c r="L306" s="10"/>
      <c r="M306" s="10"/>
      <c r="N306" s="10"/>
      <c r="O306" s="62"/>
      <c r="P306" s="10"/>
      <c r="Q306" s="10"/>
      <c r="R306" s="10"/>
      <c r="U306" s="13"/>
      <c r="V306" s="13"/>
      <c r="W306" s="13"/>
      <c r="AB306" s="439"/>
      <c r="AC306" s="439"/>
      <c r="AD306" s="439"/>
      <c r="AE306" s="1235"/>
      <c r="AF306" s="1235"/>
      <c r="AG306" s="439"/>
      <c r="AH306" s="439"/>
      <c r="AI306" s="439"/>
      <c r="AJ306" s="439"/>
      <c r="AK306" s="1417"/>
      <c r="AL306" s="1417"/>
      <c r="AM306" s="441"/>
      <c r="AN306" s="441"/>
      <c r="AO306" s="441"/>
      <c r="AP306" s="441"/>
      <c r="AQ306" s="441"/>
      <c r="AR306" s="441"/>
      <c r="AS306" s="441"/>
      <c r="AT306" s="441"/>
      <c r="AU306" s="441"/>
      <c r="AV306" s="441"/>
      <c r="AW306" s="441"/>
      <c r="AX306" s="441"/>
      <c r="AY306" s="441"/>
      <c r="AZ306" s="441"/>
      <c r="BA306" s="441"/>
      <c r="BB306" s="441"/>
    </row>
    <row r="307" spans="1:54" s="238" customFormat="1">
      <c r="A307" s="57"/>
      <c r="B307" s="463"/>
      <c r="C307" s="10"/>
      <c r="D307" s="10"/>
      <c r="E307" s="10"/>
      <c r="F307" s="10"/>
      <c r="G307" s="10"/>
      <c r="H307" s="10"/>
      <c r="I307" s="10"/>
      <c r="J307" s="10"/>
      <c r="K307" s="10"/>
      <c r="L307" s="10"/>
      <c r="M307" s="10"/>
      <c r="N307" s="10"/>
      <c r="O307" s="62"/>
      <c r="P307" s="10"/>
      <c r="Q307" s="10"/>
      <c r="R307" s="10"/>
      <c r="U307" s="13"/>
      <c r="V307" s="13"/>
      <c r="W307" s="13"/>
      <c r="AB307" s="439"/>
      <c r="AC307" s="439"/>
      <c r="AD307" s="439"/>
      <c r="AE307" s="1235"/>
      <c r="AF307" s="1235"/>
      <c r="AG307" s="439"/>
      <c r="AH307" s="439"/>
      <c r="AI307" s="439"/>
      <c r="AJ307" s="439"/>
      <c r="AK307" s="1417"/>
      <c r="AL307" s="1417"/>
      <c r="AM307" s="441"/>
      <c r="AN307" s="441"/>
      <c r="AO307" s="441"/>
      <c r="AP307" s="441"/>
      <c r="AQ307" s="441"/>
      <c r="AR307" s="441"/>
      <c r="AS307" s="441"/>
      <c r="AT307" s="441"/>
      <c r="AU307" s="441"/>
      <c r="AV307" s="441"/>
      <c r="AW307" s="441"/>
      <c r="AX307" s="441"/>
      <c r="AY307" s="441"/>
      <c r="AZ307" s="441"/>
      <c r="BA307" s="441"/>
      <c r="BB307" s="441"/>
    </row>
    <row r="308" spans="1:54" s="238" customFormat="1">
      <c r="A308" s="57"/>
      <c r="B308" s="463"/>
      <c r="C308" s="10"/>
      <c r="D308" s="10"/>
      <c r="E308" s="10"/>
      <c r="F308" s="10"/>
      <c r="G308" s="10"/>
      <c r="H308" s="10"/>
      <c r="I308" s="10"/>
      <c r="J308" s="10"/>
      <c r="K308" s="10"/>
      <c r="L308" s="10"/>
      <c r="M308" s="10"/>
      <c r="N308" s="10"/>
      <c r="O308" s="62"/>
      <c r="P308" s="10"/>
      <c r="Q308" s="10"/>
      <c r="R308" s="10"/>
      <c r="U308" s="13"/>
      <c r="V308" s="13"/>
      <c r="W308" s="13"/>
      <c r="AB308" s="439"/>
      <c r="AC308" s="439"/>
      <c r="AD308" s="439"/>
      <c r="AE308" s="1235"/>
      <c r="AF308" s="1235"/>
      <c r="AG308" s="439"/>
      <c r="AH308" s="439"/>
      <c r="AI308" s="439"/>
      <c r="AJ308" s="439"/>
      <c r="AK308" s="1417"/>
      <c r="AL308" s="1417"/>
      <c r="AM308" s="441"/>
      <c r="AN308" s="441"/>
      <c r="AO308" s="441"/>
      <c r="AP308" s="441"/>
      <c r="AQ308" s="441"/>
      <c r="AR308" s="441"/>
      <c r="AS308" s="441"/>
      <c r="AT308" s="441"/>
      <c r="AU308" s="441"/>
      <c r="AV308" s="441"/>
      <c r="AW308" s="441"/>
      <c r="AX308" s="441"/>
      <c r="AY308" s="441"/>
      <c r="AZ308" s="441"/>
      <c r="BA308" s="441"/>
      <c r="BB308" s="441"/>
    </row>
    <row r="309" spans="1:54" s="238" customFormat="1">
      <c r="A309" s="57"/>
      <c r="B309" s="463"/>
      <c r="C309" s="10"/>
      <c r="D309" s="10"/>
      <c r="E309" s="10"/>
      <c r="F309" s="10"/>
      <c r="G309" s="10"/>
      <c r="H309" s="10"/>
      <c r="I309" s="10"/>
      <c r="J309" s="10"/>
      <c r="K309" s="10"/>
      <c r="L309" s="10"/>
      <c r="M309" s="10"/>
      <c r="N309" s="10"/>
      <c r="O309" s="62"/>
      <c r="P309" s="10"/>
      <c r="Q309" s="10"/>
      <c r="R309" s="10"/>
      <c r="U309" s="13"/>
      <c r="V309" s="13"/>
      <c r="W309" s="13"/>
      <c r="AB309" s="439"/>
      <c r="AC309" s="439"/>
      <c r="AD309" s="439"/>
      <c r="AE309" s="1235"/>
      <c r="AF309" s="1235"/>
      <c r="AG309" s="439"/>
      <c r="AH309" s="439"/>
      <c r="AI309" s="439"/>
      <c r="AJ309" s="439"/>
      <c r="AK309" s="1417"/>
      <c r="AL309" s="1417"/>
      <c r="AM309" s="441"/>
      <c r="AN309" s="441"/>
      <c r="AO309" s="441"/>
      <c r="AP309" s="441"/>
      <c r="AQ309" s="441"/>
      <c r="AR309" s="441"/>
      <c r="AS309" s="441"/>
      <c r="AT309" s="441"/>
      <c r="AU309" s="441"/>
      <c r="AV309" s="441"/>
      <c r="AW309" s="441"/>
      <c r="AX309" s="441"/>
      <c r="AY309" s="441"/>
      <c r="AZ309" s="441"/>
      <c r="BA309" s="441"/>
      <c r="BB309" s="441"/>
    </row>
    <row r="310" spans="1:54" s="238" customFormat="1">
      <c r="A310" s="57"/>
      <c r="B310" s="463"/>
      <c r="C310" s="10"/>
      <c r="D310" s="10"/>
      <c r="E310" s="10"/>
      <c r="F310" s="10"/>
      <c r="G310" s="10"/>
      <c r="H310" s="10"/>
      <c r="I310" s="10"/>
      <c r="J310" s="10"/>
      <c r="K310" s="10"/>
      <c r="L310" s="10"/>
      <c r="M310" s="10"/>
      <c r="N310" s="10"/>
      <c r="O310" s="62"/>
      <c r="P310" s="10"/>
      <c r="Q310" s="10"/>
      <c r="R310" s="10"/>
      <c r="U310" s="13"/>
      <c r="V310" s="13"/>
      <c r="W310" s="13"/>
      <c r="AB310" s="439"/>
      <c r="AC310" s="439"/>
      <c r="AD310" s="439"/>
      <c r="AE310" s="1235"/>
      <c r="AF310" s="1235"/>
      <c r="AG310" s="439"/>
      <c r="AH310" s="439"/>
      <c r="AI310" s="439"/>
      <c r="AJ310" s="439"/>
      <c r="AK310" s="1417"/>
      <c r="AL310" s="1417"/>
      <c r="AM310" s="441"/>
      <c r="AN310" s="441"/>
      <c r="AO310" s="441"/>
      <c r="AP310" s="441"/>
      <c r="AQ310" s="441"/>
      <c r="AR310" s="441"/>
      <c r="AS310" s="441"/>
      <c r="AT310" s="441"/>
      <c r="AU310" s="441"/>
      <c r="AV310" s="441"/>
      <c r="AW310" s="441"/>
      <c r="AX310" s="441"/>
      <c r="AY310" s="441"/>
      <c r="AZ310" s="441"/>
      <c r="BA310" s="441"/>
      <c r="BB310" s="441"/>
    </row>
    <row r="311" spans="1:54" s="238" customFormat="1">
      <c r="A311" s="57"/>
      <c r="B311" s="463"/>
      <c r="C311" s="10"/>
      <c r="D311" s="10"/>
      <c r="E311" s="10"/>
      <c r="F311" s="10"/>
      <c r="G311" s="10"/>
      <c r="H311" s="10"/>
      <c r="I311" s="10"/>
      <c r="J311" s="10"/>
      <c r="K311" s="10"/>
      <c r="L311" s="10"/>
      <c r="M311" s="10"/>
      <c r="N311" s="10"/>
      <c r="O311" s="62"/>
      <c r="P311" s="10"/>
      <c r="Q311" s="10"/>
      <c r="R311" s="10"/>
      <c r="U311" s="13"/>
      <c r="V311" s="13"/>
      <c r="W311" s="13"/>
      <c r="AB311" s="439"/>
      <c r="AC311" s="439"/>
      <c r="AD311" s="439"/>
      <c r="AE311" s="1235"/>
      <c r="AF311" s="1235"/>
      <c r="AG311" s="439"/>
      <c r="AH311" s="439"/>
      <c r="AI311" s="439"/>
      <c r="AJ311" s="439"/>
      <c r="AK311" s="1417"/>
      <c r="AL311" s="1417"/>
      <c r="AM311" s="441"/>
      <c r="AN311" s="441"/>
      <c r="AO311" s="441"/>
      <c r="AP311" s="441"/>
      <c r="AQ311" s="441"/>
      <c r="AR311" s="441"/>
      <c r="AS311" s="441"/>
      <c r="AT311" s="441"/>
      <c r="AU311" s="441"/>
      <c r="AV311" s="441"/>
      <c r="AW311" s="441"/>
      <c r="AX311" s="441"/>
      <c r="AY311" s="441"/>
      <c r="AZ311" s="441"/>
      <c r="BA311" s="441"/>
      <c r="BB311" s="441"/>
    </row>
    <row r="312" spans="1:54" s="238" customFormat="1">
      <c r="A312" s="57"/>
      <c r="B312" s="463"/>
      <c r="C312" s="10"/>
      <c r="D312" s="10"/>
      <c r="E312" s="10"/>
      <c r="F312" s="10"/>
      <c r="G312" s="10"/>
      <c r="H312" s="10"/>
      <c r="I312" s="10"/>
      <c r="J312" s="10"/>
      <c r="K312" s="10"/>
      <c r="L312" s="10"/>
      <c r="M312" s="10"/>
      <c r="N312" s="10"/>
      <c r="O312" s="62"/>
      <c r="P312" s="10"/>
      <c r="Q312" s="10"/>
      <c r="R312" s="10"/>
      <c r="U312" s="13"/>
      <c r="V312" s="13"/>
      <c r="W312" s="13"/>
      <c r="AB312" s="439"/>
      <c r="AC312" s="439"/>
      <c r="AD312" s="439"/>
      <c r="AE312" s="1235"/>
      <c r="AF312" s="1235"/>
      <c r="AG312" s="439"/>
      <c r="AH312" s="439"/>
      <c r="AI312" s="439"/>
      <c r="AJ312" s="439"/>
      <c r="AK312" s="1417"/>
      <c r="AL312" s="1417"/>
      <c r="AM312" s="441"/>
      <c r="AN312" s="441"/>
      <c r="AO312" s="441"/>
      <c r="AP312" s="441"/>
      <c r="AQ312" s="441"/>
      <c r="AR312" s="441"/>
      <c r="AS312" s="441"/>
      <c r="AT312" s="441"/>
      <c r="AU312" s="441"/>
      <c r="AV312" s="441"/>
      <c r="AW312" s="441"/>
      <c r="AX312" s="441"/>
      <c r="AY312" s="441"/>
      <c r="AZ312" s="441"/>
      <c r="BA312" s="441"/>
      <c r="BB312" s="441"/>
    </row>
    <row r="313" spans="1:54" s="238" customFormat="1">
      <c r="A313" s="57"/>
      <c r="B313" s="463"/>
      <c r="C313" s="10"/>
      <c r="D313" s="10"/>
      <c r="E313" s="10"/>
      <c r="F313" s="10"/>
      <c r="G313" s="10"/>
      <c r="H313" s="10"/>
      <c r="I313" s="10"/>
      <c r="J313" s="10"/>
      <c r="K313" s="10"/>
      <c r="L313" s="10"/>
      <c r="M313" s="10"/>
      <c r="N313" s="10"/>
      <c r="O313" s="62"/>
      <c r="P313" s="10"/>
      <c r="Q313" s="10"/>
      <c r="R313" s="10"/>
      <c r="U313" s="13"/>
      <c r="V313" s="13"/>
      <c r="W313" s="13"/>
      <c r="AB313" s="439"/>
      <c r="AC313" s="439"/>
      <c r="AD313" s="439"/>
      <c r="AE313" s="1235"/>
      <c r="AF313" s="1235"/>
      <c r="AG313" s="439"/>
      <c r="AH313" s="439"/>
      <c r="AI313" s="439"/>
      <c r="AJ313" s="439"/>
      <c r="AK313" s="1417"/>
      <c r="AL313" s="1417"/>
      <c r="AM313" s="441"/>
      <c r="AN313" s="441"/>
      <c r="AO313" s="441"/>
      <c r="AP313" s="441"/>
      <c r="AQ313" s="441"/>
      <c r="AR313" s="441"/>
      <c r="AS313" s="441"/>
      <c r="AT313" s="441"/>
      <c r="AU313" s="441"/>
      <c r="AV313" s="441"/>
      <c r="AW313" s="441"/>
      <c r="AX313" s="441"/>
      <c r="AY313" s="441"/>
      <c r="AZ313" s="441"/>
      <c r="BA313" s="441"/>
      <c r="BB313" s="441"/>
    </row>
    <row r="314" spans="1:54" s="238" customFormat="1">
      <c r="A314" s="57"/>
      <c r="B314" s="463"/>
      <c r="C314" s="10"/>
      <c r="D314" s="10"/>
      <c r="E314" s="10"/>
      <c r="F314" s="10"/>
      <c r="G314" s="10"/>
      <c r="H314" s="10"/>
      <c r="I314" s="10"/>
      <c r="J314" s="10"/>
      <c r="K314" s="10"/>
      <c r="L314" s="10"/>
      <c r="M314" s="10"/>
      <c r="N314" s="10"/>
      <c r="O314" s="62"/>
      <c r="P314" s="10"/>
      <c r="Q314" s="10"/>
      <c r="R314" s="10"/>
      <c r="U314" s="13"/>
      <c r="V314" s="13"/>
      <c r="W314" s="13"/>
      <c r="AB314" s="439"/>
      <c r="AC314" s="439"/>
      <c r="AD314" s="439"/>
      <c r="AE314" s="1235"/>
      <c r="AF314" s="1235"/>
      <c r="AG314" s="439"/>
      <c r="AH314" s="439"/>
      <c r="AI314" s="439"/>
      <c r="AJ314" s="439"/>
      <c r="AK314" s="1417"/>
      <c r="AL314" s="1417"/>
      <c r="AM314" s="441"/>
      <c r="AN314" s="441"/>
      <c r="AO314" s="441"/>
      <c r="AP314" s="441"/>
      <c r="AQ314" s="441"/>
      <c r="AR314" s="441"/>
      <c r="AS314" s="441"/>
      <c r="AT314" s="441"/>
      <c r="AU314" s="441"/>
      <c r="AV314" s="441"/>
      <c r="AW314" s="441"/>
      <c r="AX314" s="441"/>
      <c r="AY314" s="441"/>
      <c r="AZ314" s="441"/>
      <c r="BA314" s="441"/>
      <c r="BB314" s="441"/>
    </row>
    <row r="315" spans="1:54" s="238" customFormat="1">
      <c r="A315" s="57"/>
      <c r="B315" s="463"/>
      <c r="C315" s="10"/>
      <c r="D315" s="10"/>
      <c r="E315" s="10"/>
      <c r="F315" s="10"/>
      <c r="G315" s="10"/>
      <c r="H315" s="10"/>
      <c r="I315" s="10"/>
      <c r="J315" s="10"/>
      <c r="K315" s="10"/>
      <c r="L315" s="10"/>
      <c r="M315" s="10"/>
      <c r="N315" s="10"/>
      <c r="O315" s="62"/>
      <c r="P315" s="10"/>
      <c r="Q315" s="10"/>
      <c r="R315" s="10"/>
      <c r="U315" s="13"/>
      <c r="V315" s="13"/>
      <c r="W315" s="13"/>
      <c r="AB315" s="439"/>
      <c r="AC315" s="439"/>
      <c r="AD315" s="439"/>
      <c r="AE315" s="1235"/>
      <c r="AF315" s="1235"/>
      <c r="AG315" s="439"/>
      <c r="AH315" s="439"/>
      <c r="AI315" s="439"/>
      <c r="AJ315" s="439"/>
      <c r="AK315" s="1417"/>
      <c r="AL315" s="1417"/>
      <c r="AM315" s="441"/>
      <c r="AN315" s="441"/>
      <c r="AO315" s="441"/>
      <c r="AP315" s="441"/>
      <c r="AQ315" s="441"/>
      <c r="AR315" s="441"/>
      <c r="AS315" s="441"/>
      <c r="AT315" s="441"/>
      <c r="AU315" s="441"/>
      <c r="AV315" s="441"/>
      <c r="AW315" s="441"/>
      <c r="AX315" s="441"/>
      <c r="AY315" s="441"/>
      <c r="AZ315" s="441"/>
      <c r="BA315" s="441"/>
      <c r="BB315" s="441"/>
    </row>
    <row r="316" spans="1:54" s="238" customFormat="1">
      <c r="A316" s="57"/>
      <c r="B316" s="463"/>
      <c r="C316" s="10"/>
      <c r="D316" s="10"/>
      <c r="E316" s="10"/>
      <c r="F316" s="10"/>
      <c r="G316" s="10"/>
      <c r="H316" s="10"/>
      <c r="I316" s="10"/>
      <c r="J316" s="10"/>
      <c r="K316" s="10"/>
      <c r="L316" s="10"/>
      <c r="M316" s="10"/>
      <c r="N316" s="10"/>
      <c r="O316" s="62"/>
      <c r="P316" s="10"/>
      <c r="Q316" s="10"/>
      <c r="R316" s="10"/>
      <c r="U316" s="13"/>
      <c r="V316" s="13"/>
      <c r="W316" s="13"/>
      <c r="AB316" s="439"/>
      <c r="AC316" s="439"/>
      <c r="AD316" s="439"/>
      <c r="AE316" s="1235"/>
      <c r="AF316" s="1235"/>
      <c r="AG316" s="439"/>
      <c r="AH316" s="439"/>
      <c r="AI316" s="439"/>
      <c r="AJ316" s="439"/>
      <c r="AK316" s="1417"/>
      <c r="AL316" s="1417"/>
      <c r="AM316" s="441"/>
      <c r="AN316" s="441"/>
      <c r="AO316" s="441"/>
      <c r="AP316" s="441"/>
      <c r="AQ316" s="441"/>
      <c r="AR316" s="441"/>
      <c r="AS316" s="441"/>
      <c r="AT316" s="441"/>
      <c r="AU316" s="441"/>
      <c r="AV316" s="441"/>
      <c r="AW316" s="441"/>
      <c r="AX316" s="441"/>
      <c r="AY316" s="441"/>
      <c r="AZ316" s="441"/>
      <c r="BA316" s="441"/>
      <c r="BB316" s="441"/>
    </row>
    <row r="317" spans="1:54" s="238" customFormat="1">
      <c r="A317" s="57"/>
      <c r="B317" s="463"/>
      <c r="C317" s="10"/>
      <c r="D317" s="10"/>
      <c r="E317" s="10"/>
      <c r="F317" s="10"/>
      <c r="G317" s="10"/>
      <c r="H317" s="10"/>
      <c r="I317" s="10"/>
      <c r="J317" s="10"/>
      <c r="K317" s="10"/>
      <c r="L317" s="10"/>
      <c r="M317" s="10"/>
      <c r="N317" s="10"/>
      <c r="O317" s="62"/>
      <c r="P317" s="10"/>
      <c r="Q317" s="10"/>
      <c r="R317" s="10"/>
      <c r="U317" s="13"/>
      <c r="V317" s="13"/>
      <c r="W317" s="13"/>
      <c r="AB317" s="439"/>
      <c r="AC317" s="439"/>
      <c r="AD317" s="439"/>
      <c r="AE317" s="1235"/>
      <c r="AF317" s="1235"/>
      <c r="AG317" s="439"/>
      <c r="AH317" s="439"/>
      <c r="AI317" s="439"/>
      <c r="AJ317" s="439"/>
      <c r="AK317" s="1417"/>
      <c r="AL317" s="1417"/>
      <c r="AM317" s="441"/>
      <c r="AN317" s="441"/>
      <c r="AO317" s="441"/>
      <c r="AP317" s="441"/>
      <c r="AQ317" s="441"/>
      <c r="AR317" s="441"/>
      <c r="AS317" s="441"/>
      <c r="AT317" s="441"/>
      <c r="AU317" s="441"/>
      <c r="AV317" s="441"/>
      <c r="AW317" s="441"/>
      <c r="AX317" s="441"/>
      <c r="AY317" s="441"/>
      <c r="AZ317" s="441"/>
      <c r="BA317" s="441"/>
      <c r="BB317" s="441"/>
    </row>
    <row r="318" spans="1:54" s="238" customFormat="1">
      <c r="A318" s="57"/>
      <c r="B318" s="463"/>
      <c r="C318" s="10"/>
      <c r="D318" s="10"/>
      <c r="E318" s="10"/>
      <c r="F318" s="10"/>
      <c r="G318" s="10"/>
      <c r="H318" s="10"/>
      <c r="I318" s="10"/>
      <c r="J318" s="10"/>
      <c r="K318" s="10"/>
      <c r="L318" s="10"/>
      <c r="M318" s="10"/>
      <c r="N318" s="10"/>
      <c r="O318" s="62"/>
      <c r="P318" s="10"/>
      <c r="Q318" s="10"/>
      <c r="R318" s="10"/>
      <c r="U318" s="13"/>
      <c r="V318" s="13"/>
      <c r="W318" s="13"/>
      <c r="AB318" s="439"/>
      <c r="AC318" s="439"/>
      <c r="AD318" s="439"/>
      <c r="AE318" s="1235"/>
      <c r="AF318" s="1235"/>
      <c r="AG318" s="439"/>
      <c r="AH318" s="439"/>
      <c r="AI318" s="439"/>
      <c r="AJ318" s="439"/>
      <c r="AK318" s="1417"/>
      <c r="AL318" s="1417"/>
      <c r="AM318" s="441"/>
      <c r="AN318" s="441"/>
      <c r="AO318" s="441"/>
      <c r="AP318" s="441"/>
      <c r="AQ318" s="441"/>
      <c r="AR318" s="441"/>
      <c r="AS318" s="441"/>
      <c r="AT318" s="441"/>
      <c r="AU318" s="441"/>
      <c r="AV318" s="441"/>
      <c r="AW318" s="441"/>
      <c r="AX318" s="441"/>
      <c r="AY318" s="441"/>
      <c r="AZ318" s="441"/>
      <c r="BA318" s="441"/>
      <c r="BB318" s="441"/>
    </row>
    <row r="319" spans="1:54" s="238" customFormat="1">
      <c r="A319" s="57"/>
      <c r="B319" s="463"/>
      <c r="C319" s="10"/>
      <c r="D319" s="10"/>
      <c r="E319" s="10"/>
      <c r="F319" s="10"/>
      <c r="G319" s="10"/>
      <c r="H319" s="10"/>
      <c r="I319" s="10"/>
      <c r="J319" s="10"/>
      <c r="K319" s="10"/>
      <c r="L319" s="10"/>
      <c r="M319" s="10"/>
      <c r="N319" s="10"/>
      <c r="O319" s="62"/>
      <c r="P319" s="10"/>
      <c r="Q319" s="10"/>
      <c r="R319" s="10"/>
      <c r="U319" s="13"/>
      <c r="V319" s="13"/>
      <c r="W319" s="13"/>
      <c r="AB319" s="439"/>
      <c r="AC319" s="439"/>
      <c r="AD319" s="439"/>
      <c r="AE319" s="1235"/>
      <c r="AF319" s="1235"/>
      <c r="AG319" s="439"/>
      <c r="AH319" s="439"/>
      <c r="AI319" s="439"/>
      <c r="AJ319" s="439"/>
      <c r="AK319" s="1417"/>
      <c r="AL319" s="1417"/>
      <c r="AM319" s="441"/>
      <c r="AN319" s="441"/>
      <c r="AO319" s="441"/>
      <c r="AP319" s="441"/>
      <c r="AQ319" s="441"/>
      <c r="AR319" s="441"/>
      <c r="AS319" s="441"/>
      <c r="AT319" s="441"/>
      <c r="AU319" s="441"/>
      <c r="AV319" s="441"/>
      <c r="AW319" s="441"/>
      <c r="AX319" s="441"/>
      <c r="AY319" s="441"/>
      <c r="AZ319" s="441"/>
      <c r="BA319" s="441"/>
      <c r="BB319" s="441"/>
    </row>
    <row r="320" spans="1:54" s="238" customFormat="1">
      <c r="A320" s="57"/>
      <c r="B320" s="463"/>
      <c r="C320" s="10"/>
      <c r="D320" s="10"/>
      <c r="E320" s="10"/>
      <c r="F320" s="10"/>
      <c r="G320" s="10"/>
      <c r="H320" s="10"/>
      <c r="I320" s="10"/>
      <c r="J320" s="10"/>
      <c r="K320" s="10"/>
      <c r="L320" s="10"/>
      <c r="M320" s="10"/>
      <c r="N320" s="10"/>
      <c r="O320" s="62"/>
      <c r="P320" s="10"/>
      <c r="Q320" s="10"/>
      <c r="R320" s="10"/>
      <c r="U320" s="13"/>
      <c r="V320" s="13"/>
      <c r="W320" s="13"/>
      <c r="AB320" s="439"/>
      <c r="AC320" s="439"/>
      <c r="AD320" s="439"/>
      <c r="AE320" s="1235"/>
      <c r="AF320" s="1235"/>
      <c r="AG320" s="439"/>
      <c r="AH320" s="439"/>
      <c r="AI320" s="439"/>
      <c r="AJ320" s="439"/>
      <c r="AK320" s="1417"/>
      <c r="AL320" s="1417"/>
      <c r="AM320" s="441"/>
      <c r="AN320" s="441"/>
      <c r="AO320" s="441"/>
      <c r="AP320" s="441"/>
      <c r="AQ320" s="441"/>
      <c r="AR320" s="441"/>
      <c r="AS320" s="441"/>
      <c r="AT320" s="441"/>
      <c r="AU320" s="441"/>
      <c r="AV320" s="441"/>
      <c r="AW320" s="441"/>
      <c r="AX320" s="441"/>
      <c r="AY320" s="441"/>
      <c r="AZ320" s="441"/>
      <c r="BA320" s="441"/>
      <c r="BB320" s="441"/>
    </row>
    <row r="321" spans="1:54" s="238" customFormat="1">
      <c r="A321" s="57"/>
      <c r="B321" s="463"/>
      <c r="C321" s="10"/>
      <c r="D321" s="10"/>
      <c r="E321" s="10"/>
      <c r="F321" s="10"/>
      <c r="G321" s="10"/>
      <c r="H321" s="10"/>
      <c r="I321" s="10"/>
      <c r="J321" s="10"/>
      <c r="K321" s="10"/>
      <c r="L321" s="10"/>
      <c r="M321" s="10"/>
      <c r="N321" s="10"/>
      <c r="O321" s="62"/>
      <c r="P321" s="10"/>
      <c r="Q321" s="10"/>
      <c r="R321" s="10"/>
      <c r="U321" s="13"/>
      <c r="V321" s="13"/>
      <c r="W321" s="13"/>
      <c r="AB321" s="439"/>
      <c r="AC321" s="439"/>
      <c r="AD321" s="439"/>
      <c r="AE321" s="1235"/>
      <c r="AF321" s="1235"/>
      <c r="AG321" s="439"/>
      <c r="AH321" s="439"/>
      <c r="AI321" s="439"/>
      <c r="AJ321" s="439"/>
      <c r="AK321" s="1417"/>
      <c r="AL321" s="1417"/>
      <c r="AM321" s="441"/>
      <c r="AN321" s="441"/>
      <c r="AO321" s="441"/>
      <c r="AP321" s="441"/>
      <c r="AQ321" s="441"/>
      <c r="AR321" s="441"/>
      <c r="AS321" s="441"/>
      <c r="AT321" s="441"/>
      <c r="AU321" s="441"/>
      <c r="AV321" s="441"/>
      <c r="AW321" s="441"/>
      <c r="AX321" s="441"/>
      <c r="AY321" s="441"/>
      <c r="AZ321" s="441"/>
      <c r="BA321" s="441"/>
      <c r="BB321" s="441"/>
    </row>
    <row r="322" spans="1:54" s="238" customFormat="1">
      <c r="A322" s="57"/>
      <c r="B322" s="464"/>
      <c r="C322" s="10"/>
      <c r="D322" s="10"/>
      <c r="E322" s="10"/>
      <c r="F322" s="10"/>
      <c r="G322" s="10"/>
      <c r="H322" s="10"/>
      <c r="I322" s="10"/>
      <c r="J322" s="10"/>
      <c r="K322" s="10"/>
      <c r="L322" s="10"/>
      <c r="M322" s="10"/>
      <c r="N322" s="10"/>
      <c r="O322" s="62"/>
      <c r="P322" s="10"/>
      <c r="Q322" s="10"/>
      <c r="R322" s="10"/>
      <c r="U322" s="13"/>
      <c r="V322" s="13"/>
      <c r="W322" s="13"/>
      <c r="AB322" s="439"/>
      <c r="AC322" s="439"/>
      <c r="AD322" s="439"/>
      <c r="AE322" s="1235"/>
      <c r="AF322" s="1235"/>
      <c r="AG322" s="439"/>
      <c r="AH322" s="439"/>
      <c r="AI322" s="439"/>
      <c r="AJ322" s="439"/>
      <c r="AK322" s="1417"/>
      <c r="AL322" s="1417"/>
      <c r="AM322" s="441"/>
      <c r="AN322" s="441"/>
      <c r="AO322" s="441"/>
      <c r="AP322" s="441"/>
      <c r="AQ322" s="441"/>
      <c r="AR322" s="441"/>
      <c r="AS322" s="441"/>
      <c r="AT322" s="441"/>
      <c r="AU322" s="441"/>
      <c r="AV322" s="441"/>
      <c r="AW322" s="441"/>
      <c r="AX322" s="441"/>
      <c r="AY322" s="441"/>
      <c r="AZ322" s="441"/>
      <c r="BA322" s="441"/>
      <c r="BB322" s="441"/>
    </row>
  </sheetData>
  <sheetProtection selectLockedCells="1" selectUnlockedCells="1"/>
  <mergeCells count="280">
    <mergeCell ref="S46:T46"/>
    <mergeCell ref="S47:T47"/>
    <mergeCell ref="S54:T54"/>
    <mergeCell ref="S55:T55"/>
    <mergeCell ref="S58:T58"/>
    <mergeCell ref="S59:T59"/>
    <mergeCell ref="P3:R9"/>
    <mergeCell ref="C85:O85"/>
    <mergeCell ref="C86:O86"/>
    <mergeCell ref="C87:O87"/>
    <mergeCell ref="C88:O88"/>
    <mergeCell ref="R20:R21"/>
    <mergeCell ref="R42:R43"/>
    <mergeCell ref="S35:T35"/>
    <mergeCell ref="H40:H41"/>
    <mergeCell ref="K40:K41"/>
    <mergeCell ref="E40:E41"/>
    <mergeCell ref="D40:D41"/>
    <mergeCell ref="C40:C41"/>
    <mergeCell ref="G42:G43"/>
    <mergeCell ref="H42:H43"/>
    <mergeCell ref="R54:R55"/>
    <mergeCell ref="R56:R57"/>
    <mergeCell ref="R58:R59"/>
    <mergeCell ref="R60:R61"/>
    <mergeCell ref="R63:R64"/>
    <mergeCell ref="H44:H45"/>
    <mergeCell ref="L44:L45"/>
    <mergeCell ref="I79:O79"/>
    <mergeCell ref="K46:K47"/>
    <mergeCell ref="H46:H47"/>
    <mergeCell ref="AB20:AB21"/>
    <mergeCell ref="N42:N43"/>
    <mergeCell ref="C42:C43"/>
    <mergeCell ref="D42:D43"/>
    <mergeCell ref="E42:E43"/>
    <mergeCell ref="C38:C39"/>
    <mergeCell ref="D38:D39"/>
    <mergeCell ref="E38:E39"/>
    <mergeCell ref="G38:G39"/>
    <mergeCell ref="H38:H39"/>
    <mergeCell ref="K38:K39"/>
    <mergeCell ref="C25:C26"/>
    <mergeCell ref="D25:D26"/>
    <mergeCell ref="E25:E26"/>
    <mergeCell ref="G25:G26"/>
    <mergeCell ref="H25:H26"/>
    <mergeCell ref="I25:I26"/>
    <mergeCell ref="X42:X43"/>
    <mergeCell ref="Y42:Y43"/>
    <mergeCell ref="Z42:Z43"/>
    <mergeCell ref="AA42:AA43"/>
    <mergeCell ref="AB25:AB26"/>
    <mergeCell ref="X32:X33"/>
    <mergeCell ref="Y32:Y33"/>
    <mergeCell ref="A1:B1"/>
    <mergeCell ref="C1:R1"/>
    <mergeCell ref="S1:AA1"/>
    <mergeCell ref="A2:B2"/>
    <mergeCell ref="C2:R2"/>
    <mergeCell ref="S2:AA2"/>
    <mergeCell ref="C3:O9"/>
    <mergeCell ref="AC88:AC89"/>
    <mergeCell ref="A78:H78"/>
    <mergeCell ref="U78:X79"/>
    <mergeCell ref="Y78:Y79"/>
    <mergeCell ref="Z78:Z79"/>
    <mergeCell ref="A79:H79"/>
    <mergeCell ref="U80:X81"/>
    <mergeCell ref="Z80:Z81"/>
    <mergeCell ref="U82:Z83"/>
    <mergeCell ref="AA82:AA83"/>
    <mergeCell ref="AC82:AC83"/>
    <mergeCell ref="AC86:AC87"/>
    <mergeCell ref="C44:C45"/>
    <mergeCell ref="D44:D45"/>
    <mergeCell ref="E44:E45"/>
    <mergeCell ref="G40:G41"/>
    <mergeCell ref="B40:B41"/>
    <mergeCell ref="B42:B43"/>
    <mergeCell ref="C63:C64"/>
    <mergeCell ref="D63:D64"/>
    <mergeCell ref="E63:E64"/>
    <mergeCell ref="B44:B45"/>
    <mergeCell ref="G44:G45"/>
    <mergeCell ref="H63:H64"/>
    <mergeCell ref="N63:N64"/>
    <mergeCell ref="G60:G61"/>
    <mergeCell ref="H60:H61"/>
    <mergeCell ref="L60:L61"/>
    <mergeCell ref="G54:G55"/>
    <mergeCell ref="G58:G59"/>
    <mergeCell ref="H58:H59"/>
    <mergeCell ref="N58:N59"/>
    <mergeCell ref="G56:G57"/>
    <mergeCell ref="H56:H57"/>
    <mergeCell ref="K56:K57"/>
    <mergeCell ref="X63:X64"/>
    <mergeCell ref="X46:X47"/>
    <mergeCell ref="Y46:Y47"/>
    <mergeCell ref="Z46:Z47"/>
    <mergeCell ref="AA46:AA47"/>
    <mergeCell ref="Y63:Y64"/>
    <mergeCell ref="Z63:Z64"/>
    <mergeCell ref="Z44:Z45"/>
    <mergeCell ref="X52:X53"/>
    <mergeCell ref="Y52:Y53"/>
    <mergeCell ref="Z52:Z53"/>
    <mergeCell ref="AA52:AA53"/>
    <mergeCell ref="X44:X45"/>
    <mergeCell ref="AA44:AA45"/>
    <mergeCell ref="Y44:Y45"/>
    <mergeCell ref="Y58:Y59"/>
    <mergeCell ref="Z58:Z59"/>
    <mergeCell ref="AA58:AA59"/>
    <mergeCell ref="X60:X61"/>
    <mergeCell ref="Y60:Y61"/>
    <mergeCell ref="Z60:Z61"/>
    <mergeCell ref="AA60:AA61"/>
    <mergeCell ref="Y54:Y55"/>
    <mergeCell ref="Z54:Z55"/>
    <mergeCell ref="B52:B53"/>
    <mergeCell ref="B54:B55"/>
    <mergeCell ref="B56:B57"/>
    <mergeCell ref="B58:B59"/>
    <mergeCell ref="B60:B61"/>
    <mergeCell ref="B63:B64"/>
    <mergeCell ref="D54:D55"/>
    <mergeCell ref="C54:C55"/>
    <mergeCell ref="C52:C53"/>
    <mergeCell ref="E52:E53"/>
    <mergeCell ref="D52:D53"/>
    <mergeCell ref="C58:C59"/>
    <mergeCell ref="E58:E59"/>
    <mergeCell ref="D58:D59"/>
    <mergeCell ref="C56:C57"/>
    <mergeCell ref="D56:D57"/>
    <mergeCell ref="E56:E57"/>
    <mergeCell ref="G63:G64"/>
    <mergeCell ref="N54:N55"/>
    <mergeCell ref="H54:H55"/>
    <mergeCell ref="AB15:AB16"/>
    <mergeCell ref="R10:R11"/>
    <mergeCell ref="U10:W10"/>
    <mergeCell ref="B20:B21"/>
    <mergeCell ref="C20:C21"/>
    <mergeCell ref="D20:D21"/>
    <mergeCell ref="E20:E21"/>
    <mergeCell ref="G20:G21"/>
    <mergeCell ref="H20:H21"/>
    <mergeCell ref="J20:J21"/>
    <mergeCell ref="C15:C16"/>
    <mergeCell ref="E15:E16"/>
    <mergeCell ref="G15:G16"/>
    <mergeCell ref="H15:H16"/>
    <mergeCell ref="B15:B16"/>
    <mergeCell ref="X15:X16"/>
    <mergeCell ref="Y15:Y16"/>
    <mergeCell ref="I10:O10"/>
    <mergeCell ref="P10:P11"/>
    <mergeCell ref="Q10:Q11"/>
    <mergeCell ref="I15:I16"/>
    <mergeCell ref="F20:F21"/>
    <mergeCell ref="AB32:AB33"/>
    <mergeCell ref="B25:B26"/>
    <mergeCell ref="X25:X26"/>
    <mergeCell ref="Y25:Y26"/>
    <mergeCell ref="Z25:Z26"/>
    <mergeCell ref="AA25:AA26"/>
    <mergeCell ref="X38:X39"/>
    <mergeCell ref="Y38:Y39"/>
    <mergeCell ref="Z38:Z39"/>
    <mergeCell ref="AA38:AA39"/>
    <mergeCell ref="B38:B39"/>
    <mergeCell ref="D32:D33"/>
    <mergeCell ref="F32:F33"/>
    <mergeCell ref="G32:G33"/>
    <mergeCell ref="H32:H33"/>
    <mergeCell ref="I32:I33"/>
    <mergeCell ref="R25:R26"/>
    <mergeCell ref="R38:R39"/>
    <mergeCell ref="R32:R33"/>
    <mergeCell ref="S25:T25"/>
    <mergeCell ref="S26:T26"/>
    <mergeCell ref="AA54:AA55"/>
    <mergeCell ref="X56:X57"/>
    <mergeCell ref="Y56:Y57"/>
    <mergeCell ref="Z56:Z57"/>
    <mergeCell ref="AA56:AA57"/>
    <mergeCell ref="X54:X55"/>
    <mergeCell ref="X58:X59"/>
    <mergeCell ref="X40:X41"/>
    <mergeCell ref="Y40:Y41"/>
    <mergeCell ref="Z40:Z41"/>
    <mergeCell ref="AA40:AA41"/>
    <mergeCell ref="U69:W69"/>
    <mergeCell ref="P69:Q69"/>
    <mergeCell ref="S62:T62"/>
    <mergeCell ref="S66:T66"/>
    <mergeCell ref="S67:T67"/>
    <mergeCell ref="R52:R53"/>
    <mergeCell ref="G52:G53"/>
    <mergeCell ref="H52:H53"/>
    <mergeCell ref="L52:L53"/>
    <mergeCell ref="S52:T52"/>
    <mergeCell ref="S53:T53"/>
    <mergeCell ref="S56:T56"/>
    <mergeCell ref="S57:T57"/>
    <mergeCell ref="S60:T60"/>
    <mergeCell ref="S61:T61"/>
    <mergeCell ref="S63:T63"/>
    <mergeCell ref="S64:T64"/>
    <mergeCell ref="R15:R16"/>
    <mergeCell ref="S5:X5"/>
    <mergeCell ref="S7:X7"/>
    <mergeCell ref="S50:T50"/>
    <mergeCell ref="S51:T51"/>
    <mergeCell ref="S10:T11"/>
    <mergeCell ref="S17:T17"/>
    <mergeCell ref="S13:T13"/>
    <mergeCell ref="S14:T14"/>
    <mergeCell ref="S19:T19"/>
    <mergeCell ref="S22:T22"/>
    <mergeCell ref="S24:T24"/>
    <mergeCell ref="S27:T27"/>
    <mergeCell ref="S28:T28"/>
    <mergeCell ref="S32:T32"/>
    <mergeCell ref="S33:T33"/>
    <mergeCell ref="S38:T38"/>
    <mergeCell ref="S39:T39"/>
    <mergeCell ref="S42:T42"/>
    <mergeCell ref="S43:T43"/>
    <mergeCell ref="Y5:AA5"/>
    <mergeCell ref="Y7:AA7"/>
    <mergeCell ref="R44:R45"/>
    <mergeCell ref="R46:R47"/>
    <mergeCell ref="S48:T48"/>
    <mergeCell ref="S15:T15"/>
    <mergeCell ref="S16:T16"/>
    <mergeCell ref="S40:T40"/>
    <mergeCell ref="S41:T41"/>
    <mergeCell ref="S44:T44"/>
    <mergeCell ref="S45:T45"/>
    <mergeCell ref="S20:T20"/>
    <mergeCell ref="S21:T21"/>
    <mergeCell ref="Z15:Z16"/>
    <mergeCell ref="AA15:AA16"/>
    <mergeCell ref="Z32:Z33"/>
    <mergeCell ref="AA32:AA33"/>
    <mergeCell ref="X10:X11"/>
    <mergeCell ref="Y10:Y11"/>
    <mergeCell ref="Z10:Z11"/>
    <mergeCell ref="AA10:AA11"/>
    <mergeCell ref="X20:X21"/>
    <mergeCell ref="Y20:Y21"/>
    <mergeCell ref="Z20:Z21"/>
    <mergeCell ref="AA20:AA21"/>
    <mergeCell ref="AA63:AA64"/>
    <mergeCell ref="E54:E55"/>
    <mergeCell ref="S70:T70"/>
    <mergeCell ref="A97:B97"/>
    <mergeCell ref="H10:H11"/>
    <mergeCell ref="G10:G11"/>
    <mergeCell ref="F10:F11"/>
    <mergeCell ref="E10:E11"/>
    <mergeCell ref="D10:D11"/>
    <mergeCell ref="C10:C11"/>
    <mergeCell ref="S72:T72"/>
    <mergeCell ref="S73:T73"/>
    <mergeCell ref="S74:T74"/>
    <mergeCell ref="S76:T76"/>
    <mergeCell ref="S77:T77"/>
    <mergeCell ref="C60:C61"/>
    <mergeCell ref="D60:D61"/>
    <mergeCell ref="E60:E61"/>
    <mergeCell ref="B10:B11"/>
    <mergeCell ref="A10:A11"/>
    <mergeCell ref="S29:T29"/>
    <mergeCell ref="S30:T30"/>
    <mergeCell ref="R40:R41"/>
  </mergeCells>
  <conditionalFormatting sqref="A13:G17 P13:R17 A19:G22 P19:R22 A24:G30 P24:R30 A32:G33 P32:R33 A35:G35 P35:R35 A37:G48 P37:R48 A50:G64 P50:R64 A66:G67 P66:R67 A69:G70 P69:R70 A72:G74 P72:R74 A76:G77 P76:R77">
    <cfRule type="expression" dxfId="192" priority="34">
      <formula>$AI13="NEIN"</formula>
    </cfRule>
  </conditionalFormatting>
  <conditionalFormatting sqref="U13:W13 U15:W16 U19:W19 U22:W22 U24:W24 U27:W27 U29:W29 U32:W33 U35:W35 U37:W37 U40:W41 U44:W45 U48:W48 U50:W50 U52:W53 U56:W57 U60:W61 U63:W64 U66:W66 U72:W72 U74:W74 U76:W76">
    <cfRule type="cellIs" dxfId="191" priority="28" operator="equal">
      <formula>""</formula>
    </cfRule>
    <cfRule type="cellIs" dxfId="190" priority="29" operator="lessThanOrEqual">
      <formula>49</formula>
    </cfRule>
    <cfRule type="cellIs" dxfId="189" priority="30" operator="greaterThanOrEqual">
      <formula>50</formula>
    </cfRule>
  </conditionalFormatting>
  <conditionalFormatting sqref="U13:W67 U70:W77">
    <cfRule type="cellIs" dxfId="188" priority="21" operator="greaterThan">
      <formula>100</formula>
    </cfRule>
  </conditionalFormatting>
  <conditionalFormatting sqref="U14:W14 U17:W17 U20:W21 U25:W26 U28:W28 U30:W30 U38:W39 U42:W43 U46:W47 U51:W51 U54:W55 U58:W59 U62:W62 U67:W67 U70:W70 U73:W73 U77:W77">
    <cfRule type="cellIs" dxfId="187" priority="25" operator="equal">
      <formula>""</formula>
    </cfRule>
    <cfRule type="cellIs" dxfId="186" priority="26" operator="lessThanOrEqual">
      <formula>49</formula>
    </cfRule>
    <cfRule type="cellIs" dxfId="185" priority="27" operator="greaterThanOrEqual">
      <formula>50</formula>
    </cfRule>
  </conditionalFormatting>
  <conditionalFormatting sqref="U69:W69">
    <cfRule type="cellIs" dxfId="184" priority="23" operator="equal">
      <formula>"JA"</formula>
    </cfRule>
    <cfRule type="cellIs" dxfId="183" priority="24" operator="equal">
      <formula>"OFFEN"</formula>
    </cfRule>
  </conditionalFormatting>
  <conditionalFormatting sqref="U78:X79">
    <cfRule type="expression" dxfId="182" priority="15">
      <formula>$Y78="BE"</formula>
    </cfRule>
  </conditionalFormatting>
  <conditionalFormatting sqref="U82:Z83">
    <cfRule type="expression" dxfId="181" priority="10">
      <formula>$AA82=210</formula>
    </cfRule>
  </conditionalFormatting>
  <conditionalFormatting sqref="X13 X15 X19 X22 X24 X27 X29 X32 X35 X37 X40 X44 X48 X50 X52 X56 X60 X63 X66 X69 X72 X74 X76">
    <cfRule type="cellIs" dxfId="180" priority="18" operator="equal">
      <formula>"NB"</formula>
    </cfRule>
    <cfRule type="cellIs" dxfId="179" priority="19" operator="equal">
      <formula>"BE"</formula>
    </cfRule>
  </conditionalFormatting>
  <conditionalFormatting sqref="X13:X77">
    <cfRule type="cellIs" dxfId="178" priority="20" operator="equal">
      <formula>"FEHLER"</formula>
    </cfRule>
  </conditionalFormatting>
  <conditionalFormatting sqref="X14 X17 X20 X25 X28 X30 X38 X42 X46 X51 X54 X58 X62 X67 X70 X73 X77 Y78">
    <cfRule type="cellIs" dxfId="177" priority="16" operator="equal">
      <formula>"NB"</formula>
    </cfRule>
    <cfRule type="cellIs" dxfId="176" priority="17" operator="equal">
      <formula>"BE"</formula>
    </cfRule>
  </conditionalFormatting>
  <conditionalFormatting sqref="Y13 AA13 Y15 AA15 Y19 AA19 Y22 AA22 Y24 AA24 Y27 AA27 Y29 AA29 Y32 AA32 Y35 AA35 Y37 AA37 Y40 AA40 Y44 AA44 Y48 AA48 Y50 AA50 Y52 AA52 Y56 AA56 Y60 AA60 Y63 AA63 Y66 AA66 Y69 AA69 Y72 AA72 Y74 AA74 Y76 AA76">
    <cfRule type="expression" dxfId="175" priority="5">
      <formula>$X13="NB"</formula>
    </cfRule>
    <cfRule type="expression" dxfId="174" priority="6">
      <formula>$X13="BE"</formula>
    </cfRule>
  </conditionalFormatting>
  <conditionalFormatting sqref="Y14 AA14 Y17 AA17 Y20 AA20 Y25 AA25 Y28 AA28 Y30 AA30 Y38 AA38 Y42 AA42 Y46 AA46 Y51 AA51 Y54 AA54 Y58 AA58 Y62 AA62 Y67 AA67 Y70 AA70 Y73 AA73 Y77 AA77">
    <cfRule type="expression" dxfId="173" priority="3">
      <formula>$X14="NB"</formula>
    </cfRule>
    <cfRule type="expression" dxfId="172" priority="4">
      <formula>$X14="BE"</formula>
    </cfRule>
  </conditionalFormatting>
  <conditionalFormatting sqref="Y78:Y79">
    <cfRule type="cellIs" dxfId="171" priority="22" operator="equal">
      <formula>"FEHLER"</formula>
    </cfRule>
  </conditionalFormatting>
  <conditionalFormatting sqref="Z13 Z15 Z19 Z22 Z24 Z27 Z29 Z32 Z35 Z37 Z40 Z44 Z48 Z50 Z52 Z56 Z60 Z63 Z66 Z69 Z72 Z74 Z76">
    <cfRule type="expression" dxfId="170" priority="7">
      <formula>$X13="NB"</formula>
    </cfRule>
    <cfRule type="expression" dxfId="169" priority="8">
      <formula>$X13="BE"</formula>
    </cfRule>
  </conditionalFormatting>
  <conditionalFormatting sqref="Z13:Z14">
    <cfRule type="cellIs" dxfId="168" priority="9" operator="equal">
      <formula>"FEHLER"</formula>
    </cfRule>
  </conditionalFormatting>
  <conditionalFormatting sqref="Z14 Z17 Z20 Z25 Z28 Z30 Z38 Z42 Z46 Z51 Z54 Z58 Z62 Z67 Z70 Z73 Z77">
    <cfRule type="expression" dxfId="167" priority="1">
      <formula>$X14="NB"</formula>
    </cfRule>
    <cfRule type="expression" dxfId="166" priority="2">
      <formula>$X14="BE"</formula>
    </cfRule>
  </conditionalFormatting>
  <conditionalFormatting sqref="Z15:Z81">
    <cfRule type="cellIs" dxfId="165" priority="12" operator="equal">
      <formula>"FEHLER"</formula>
    </cfRule>
  </conditionalFormatting>
  <conditionalFormatting sqref="Z78:Z79">
    <cfRule type="expression" dxfId="164" priority="11">
      <formula>$Y78="BE"</formula>
    </cfRule>
  </conditionalFormatting>
  <conditionalFormatting sqref="AA82:AA83">
    <cfRule type="cellIs" dxfId="163" priority="13" operator="greaterThan">
      <formula>210</formula>
    </cfRule>
    <cfRule type="cellIs" dxfId="162" priority="14" operator="equal">
      <formula>210</formula>
    </cfRule>
  </conditionalFormatting>
  <dataValidations count="1">
    <dataValidation type="list" allowBlank="1" showInputMessage="1" showErrorMessage="1" sqref="U69" xr:uid="{00000000-0002-0000-0300-000000000000}">
      <formula1>"JA, OFFEN"</formula1>
    </dataValidation>
  </dataValidations>
  <hyperlinks>
    <hyperlink ref="B6" r:id="rId1" display="Prüfungsordnung 2021" xr:uid="{00000000-0004-0000-0300-000000000000}"/>
    <hyperlink ref="B5" r:id="rId2" display="Modulhandbuch 2021" xr:uid="{00000000-0004-0000-0300-000002000000}"/>
    <hyperlink ref="A95:B95" r:id="rId3" display="Informationen und Anmeldeformular (Thesis/Kolloqium) " xr:uid="{00000000-0004-0000-0300-000003000000}"/>
    <hyperlink ref="B7" r:id="rId4" xr:uid="{DD720304-7519-4F46-AE7D-85C4B2A58FE9}"/>
  </hyperlinks>
  <printOptions gridLines="1"/>
  <pageMargins left="0.23622047244094491" right="0.23622047244094491" top="0.55118110236220474" bottom="0.55118110236220474" header="0.31496062992125984" footer="0.31496062992125984"/>
  <pageSetup paperSize="9" scale="11" firstPageNumber="0" orientation="portrait" r:id="rId5"/>
  <headerFooter alignWithMargins="0"/>
  <legacyDrawing r:id="rId6"/>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70C0"/>
    <pageSetUpPr fitToPage="1"/>
  </sheetPr>
  <dimension ref="A1:CF572"/>
  <sheetViews>
    <sheetView zoomScale="90" zoomScaleNormal="90" workbookViewId="0">
      <selection activeCell="U13" sqref="U13"/>
    </sheetView>
  </sheetViews>
  <sheetFormatPr baseColWidth="10" defaultColWidth="11.42578125" defaultRowHeight="12.75"/>
  <cols>
    <col min="1" max="1" width="7.7109375" style="55" customWidth="1"/>
    <col min="2" max="2" width="55.7109375" style="3" customWidth="1"/>
    <col min="3" max="6" width="3" style="9" customWidth="1"/>
    <col min="7" max="8" width="5" style="9" customWidth="1"/>
    <col min="9" max="14" width="3" style="9" customWidth="1"/>
    <col min="15" max="15" width="3" style="63" customWidth="1"/>
    <col min="16" max="16" width="13.5703125" style="2" customWidth="1"/>
    <col min="17" max="17" width="13.5703125" style="9" customWidth="1"/>
    <col min="18" max="18" width="13.5703125" style="2" customWidth="1"/>
    <col min="19" max="20" width="13.28515625" style="1" customWidth="1"/>
    <col min="21" max="23" width="5.7109375" style="12" customWidth="1"/>
    <col min="24" max="24" width="7.28515625" style="1" customWidth="1"/>
    <col min="25" max="25" width="10" style="1" bestFit="1" customWidth="1"/>
    <col min="26" max="26" width="11.7109375" style="1" customWidth="1"/>
    <col min="27" max="27" width="10" style="1" customWidth="1"/>
    <col min="28" max="28" width="11.42578125" style="246" customWidth="1"/>
    <col min="29" max="30" width="11.42578125" style="1238" customWidth="1"/>
    <col min="31" max="32" width="12.7109375" style="1420" customWidth="1"/>
    <col min="33" max="33" width="11.42578125" style="1238" customWidth="1"/>
    <col min="34" max="36" width="11.42578125" style="1238"/>
    <col min="37" max="37" width="11.42578125" style="351"/>
    <col min="38" max="39" width="11.42578125" style="1054"/>
    <col min="40" max="43" width="11.42578125" style="351"/>
    <col min="44" max="55" width="11.42578125" style="1054"/>
    <col min="56" max="84" width="11.42578125" style="8"/>
    <col min="85" max="16384" width="11.42578125" style="1"/>
  </cols>
  <sheetData>
    <row r="1" spans="1:84" s="79" customFormat="1" ht="30" customHeight="1">
      <c r="A1" s="1808" t="s">
        <v>203</v>
      </c>
      <c r="B1" s="1809"/>
      <c r="C1" s="1810" t="s">
        <v>198</v>
      </c>
      <c r="D1" s="1811"/>
      <c r="E1" s="1811"/>
      <c r="F1" s="1811"/>
      <c r="G1" s="1811"/>
      <c r="H1" s="1811"/>
      <c r="I1" s="1811"/>
      <c r="J1" s="1811"/>
      <c r="K1" s="1811"/>
      <c r="L1" s="1811"/>
      <c r="M1" s="1811"/>
      <c r="N1" s="1811"/>
      <c r="O1" s="1811"/>
      <c r="P1" s="1811"/>
      <c r="Q1" s="1811"/>
      <c r="R1" s="1811"/>
      <c r="S1" s="1810" t="s">
        <v>200</v>
      </c>
      <c r="T1" s="1811"/>
      <c r="U1" s="1812"/>
      <c r="V1" s="1812"/>
      <c r="W1" s="1812"/>
      <c r="X1" s="1812"/>
      <c r="Y1" s="1812"/>
      <c r="Z1" s="1812"/>
      <c r="AA1" s="1813"/>
      <c r="AB1" s="246"/>
      <c r="AC1" s="246"/>
      <c r="AD1" s="1238"/>
      <c r="AE1" s="1420"/>
      <c r="AF1" s="1420"/>
      <c r="AG1" s="1238"/>
      <c r="AH1" s="1238"/>
      <c r="AI1" s="1238"/>
      <c r="AJ1" s="1238"/>
      <c r="AK1" s="350"/>
      <c r="AL1" s="1053"/>
      <c r="AM1" s="1053"/>
      <c r="AN1" s="350"/>
      <c r="AO1" s="350"/>
      <c r="AP1" s="350"/>
      <c r="AQ1" s="350"/>
      <c r="AR1" s="1053"/>
      <c r="AS1" s="1053"/>
      <c r="AT1" s="1053"/>
      <c r="AU1" s="1053"/>
      <c r="AV1" s="1053"/>
      <c r="AW1" s="1053"/>
      <c r="AX1" s="1053"/>
      <c r="AY1" s="1053"/>
      <c r="AZ1" s="1053"/>
      <c r="BA1" s="1053"/>
      <c r="BB1" s="1053"/>
      <c r="BC1" s="1053"/>
      <c r="BD1" s="269"/>
      <c r="BE1" s="269"/>
      <c r="BF1" s="269"/>
      <c r="BG1" s="269"/>
      <c r="BH1" s="269"/>
      <c r="BI1" s="269"/>
      <c r="BJ1" s="269"/>
      <c r="BK1" s="269"/>
      <c r="BL1" s="269"/>
      <c r="BM1" s="269"/>
      <c r="BN1" s="269"/>
      <c r="BO1" s="269"/>
      <c r="BP1" s="269"/>
      <c r="BQ1" s="269"/>
      <c r="BR1" s="269"/>
      <c r="BS1" s="269"/>
      <c r="BT1" s="269"/>
      <c r="BU1" s="269"/>
      <c r="BV1" s="269"/>
      <c r="BW1" s="269"/>
      <c r="BX1" s="269"/>
      <c r="BY1" s="269"/>
      <c r="BZ1" s="269"/>
      <c r="CA1" s="269"/>
      <c r="CB1" s="269"/>
      <c r="CC1" s="269"/>
      <c r="CD1" s="269"/>
      <c r="CE1" s="269"/>
      <c r="CF1" s="269"/>
    </row>
    <row r="2" spans="1:84" s="79" customFormat="1" ht="30" customHeight="1">
      <c r="A2" s="1814" t="s">
        <v>197</v>
      </c>
      <c r="B2" s="1815"/>
      <c r="C2" s="1816" t="s">
        <v>199</v>
      </c>
      <c r="D2" s="1817"/>
      <c r="E2" s="1817"/>
      <c r="F2" s="1817"/>
      <c r="G2" s="1817"/>
      <c r="H2" s="1817"/>
      <c r="I2" s="1817"/>
      <c r="J2" s="1817"/>
      <c r="K2" s="1817"/>
      <c r="L2" s="1817"/>
      <c r="M2" s="1817"/>
      <c r="N2" s="1817"/>
      <c r="O2" s="1817"/>
      <c r="P2" s="1817"/>
      <c r="Q2" s="1817"/>
      <c r="R2" s="1817"/>
      <c r="S2" s="1816" t="str">
        <f>"(Name: "&amp;IF(OR(Info!F6="",Info!F6="Vorname Name"),"Vorname Name",Info!F6)&amp;", Matrikel-Nr.: "&amp;IF(OR(Info!F7="",Info!F7=123456),123456,Info!F7)&amp;")"</f>
        <v>(Name: Vorname, Name, Matrikel-Nr.: 123456)</v>
      </c>
      <c r="T2" s="1817"/>
      <c r="U2" s="1818"/>
      <c r="V2" s="1818"/>
      <c r="W2" s="1818"/>
      <c r="X2" s="1818"/>
      <c r="Y2" s="1818"/>
      <c r="Z2" s="1818"/>
      <c r="AA2" s="1819"/>
      <c r="AB2" s="246"/>
      <c r="AC2" s="246"/>
      <c r="AD2" s="1238"/>
      <c r="AE2" s="1420"/>
      <c r="AF2" s="1420"/>
      <c r="AG2" s="1238"/>
      <c r="AH2" s="1238"/>
      <c r="AI2" s="1238"/>
      <c r="AJ2" s="1238"/>
      <c r="AK2" s="350"/>
      <c r="AL2" s="1053"/>
      <c r="AM2" s="1053"/>
      <c r="AN2" s="350"/>
      <c r="AO2" s="350"/>
      <c r="AP2" s="350"/>
      <c r="AQ2" s="350"/>
      <c r="AR2" s="1053"/>
      <c r="AS2" s="1053"/>
      <c r="AT2" s="1053"/>
      <c r="AU2" s="1053"/>
      <c r="AV2" s="1053"/>
      <c r="AW2" s="1053"/>
      <c r="AX2" s="1053"/>
      <c r="AY2" s="1053"/>
      <c r="AZ2" s="1053"/>
      <c r="BA2" s="1053"/>
      <c r="BB2" s="1053"/>
      <c r="BC2" s="1053"/>
      <c r="BD2" s="269"/>
      <c r="BE2" s="269"/>
      <c r="BF2" s="269"/>
      <c r="BG2" s="269"/>
      <c r="BH2" s="269"/>
      <c r="BI2" s="269"/>
      <c r="BJ2" s="269"/>
      <c r="BK2" s="269"/>
      <c r="BL2" s="269"/>
      <c r="BM2" s="269"/>
      <c r="BN2" s="269"/>
      <c r="BO2" s="269"/>
      <c r="BP2" s="269"/>
      <c r="BQ2" s="269"/>
      <c r="BR2" s="269"/>
      <c r="BS2" s="269"/>
      <c r="BT2" s="269"/>
      <c r="BU2" s="269"/>
      <c r="BV2" s="269"/>
      <c r="BW2" s="269"/>
      <c r="BX2" s="269"/>
      <c r="BY2" s="269"/>
      <c r="BZ2" s="269"/>
      <c r="CA2" s="269"/>
      <c r="CB2" s="269"/>
      <c r="CC2" s="269"/>
      <c r="CD2" s="269"/>
      <c r="CE2" s="269"/>
      <c r="CF2" s="269"/>
    </row>
    <row r="3" spans="1:84" ht="6.6" customHeight="1">
      <c r="A3" s="465"/>
      <c r="B3" s="466"/>
      <c r="C3" s="1820" t="s">
        <v>393</v>
      </c>
      <c r="D3" s="1821"/>
      <c r="E3" s="1821"/>
      <c r="F3" s="1821"/>
      <c r="G3" s="1821"/>
      <c r="H3" s="1821"/>
      <c r="I3" s="1821"/>
      <c r="J3" s="1821"/>
      <c r="K3" s="1821"/>
      <c r="L3" s="1821"/>
      <c r="M3" s="1821"/>
      <c r="N3" s="1821"/>
      <c r="O3" s="1821"/>
      <c r="P3" s="1826" t="s">
        <v>392</v>
      </c>
      <c r="Q3" s="1826"/>
      <c r="R3" s="2158"/>
      <c r="S3" s="1444"/>
      <c r="T3" s="297"/>
      <c r="U3" s="217"/>
      <c r="V3" s="217"/>
      <c r="W3" s="217"/>
      <c r="X3" s="217"/>
      <c r="Y3" s="217"/>
      <c r="Z3" s="217"/>
      <c r="AA3" s="410"/>
      <c r="AC3" s="246">
        <f>IF(AND(Y5&gt;=35,AB4=0),3,IF(Y5&lt;=35,2,AB4))</f>
        <v>2</v>
      </c>
    </row>
    <row r="4" spans="1:84" s="70" customFormat="1" ht="12" customHeight="1">
      <c r="A4" s="467"/>
      <c r="B4" s="468"/>
      <c r="C4" s="1822"/>
      <c r="D4" s="1823"/>
      <c r="E4" s="1823"/>
      <c r="F4" s="1823"/>
      <c r="G4" s="1823"/>
      <c r="H4" s="1823"/>
      <c r="I4" s="1823"/>
      <c r="J4" s="1823"/>
      <c r="K4" s="1823"/>
      <c r="L4" s="1823"/>
      <c r="M4" s="1823"/>
      <c r="N4" s="1823"/>
      <c r="O4" s="1823"/>
      <c r="P4" s="2159"/>
      <c r="Q4" s="2159"/>
      <c r="R4" s="2160"/>
      <c r="S4" s="1422"/>
      <c r="T4" s="434"/>
      <c r="U4" s="194"/>
      <c r="V4" s="194"/>
      <c r="W4" s="194"/>
      <c r="X4" s="434"/>
      <c r="Y4" s="434"/>
      <c r="Z4" s="194"/>
      <c r="AA4" s="195"/>
      <c r="AB4" s="246">
        <f>IF(Y7=0,7,IF(Y7=1,6,IF(Y7=2,5,IF(Y7=3,4,0))))</f>
        <v>0</v>
      </c>
      <c r="AC4" s="246"/>
      <c r="AD4" s="1238"/>
      <c r="AE4" s="1420"/>
      <c r="AF4" s="1420"/>
      <c r="AG4" s="1238"/>
      <c r="AH4" s="1238"/>
      <c r="AI4" s="1238"/>
      <c r="AJ4" s="1238"/>
      <c r="AK4" s="273"/>
      <c r="AL4" s="1055"/>
      <c r="AM4" s="1055"/>
      <c r="AN4" s="273"/>
      <c r="AO4" s="273"/>
      <c r="AP4" s="273"/>
      <c r="AQ4" s="273"/>
      <c r="AR4" s="1055"/>
      <c r="AS4" s="1055"/>
      <c r="AT4" s="1055"/>
      <c r="AU4" s="1055"/>
      <c r="AV4" s="1055"/>
      <c r="AW4" s="1055"/>
      <c r="AX4" s="1055"/>
      <c r="AY4" s="1055"/>
      <c r="AZ4" s="1055"/>
      <c r="BA4" s="1055"/>
      <c r="BB4" s="1055"/>
      <c r="BC4" s="1055"/>
      <c r="BD4" s="85"/>
      <c r="BE4" s="85"/>
      <c r="BF4" s="85"/>
      <c r="BG4" s="85"/>
      <c r="BH4" s="85"/>
      <c r="BI4" s="85"/>
      <c r="BJ4" s="85"/>
      <c r="BK4" s="85"/>
      <c r="BL4" s="85"/>
      <c r="BM4" s="85"/>
      <c r="BN4" s="85"/>
      <c r="BO4" s="85"/>
      <c r="BP4" s="85"/>
      <c r="BQ4" s="85"/>
      <c r="BR4" s="85"/>
      <c r="BS4" s="85"/>
      <c r="BT4" s="85"/>
      <c r="BU4" s="85"/>
      <c r="BV4" s="85"/>
      <c r="BW4" s="85"/>
      <c r="BX4" s="85"/>
      <c r="BY4" s="85"/>
      <c r="BZ4" s="85"/>
      <c r="CA4" s="85"/>
      <c r="CB4" s="85"/>
      <c r="CC4" s="85"/>
      <c r="CD4" s="85"/>
      <c r="CE4" s="85"/>
      <c r="CF4" s="85"/>
    </row>
    <row r="5" spans="1:84" s="70" customFormat="1" ht="12" customHeight="1">
      <c r="A5" s="469"/>
      <c r="B5" s="470" t="s">
        <v>374</v>
      </c>
      <c r="C5" s="1822"/>
      <c r="D5" s="1823"/>
      <c r="E5" s="1823"/>
      <c r="F5" s="1823"/>
      <c r="G5" s="1823"/>
      <c r="H5" s="1823"/>
      <c r="I5" s="1823"/>
      <c r="J5" s="1823"/>
      <c r="K5" s="1823"/>
      <c r="L5" s="1823"/>
      <c r="M5" s="1823"/>
      <c r="N5" s="1823"/>
      <c r="O5" s="1823"/>
      <c r="P5" s="2159"/>
      <c r="Q5" s="2159"/>
      <c r="R5" s="2160"/>
      <c r="S5" s="1882" t="str">
        <f>IF(Y5&lt;=35,"Keine Zulassung ab inkl. 3 Semester","Zulassung bis inkl. 3. Semester")</f>
        <v>Keine Zulassung ab inkl. 3 Semester</v>
      </c>
      <c r="T5" s="1771"/>
      <c r="U5" s="1771"/>
      <c r="V5" s="1771"/>
      <c r="W5" s="1771"/>
      <c r="X5" s="1771"/>
      <c r="Y5" s="1763">
        <f>SUM(AA13:AA33)</f>
        <v>0</v>
      </c>
      <c r="Z5" s="1763"/>
      <c r="AA5" s="1764"/>
      <c r="AB5" s="246"/>
      <c r="AC5" s="246"/>
      <c r="AD5" s="1238"/>
      <c r="AE5" s="1420"/>
      <c r="AF5" s="1420"/>
      <c r="AG5" s="1238"/>
      <c r="AH5" s="1238"/>
      <c r="AI5" s="1238"/>
      <c r="AJ5" s="1238"/>
      <c r="AK5" s="273"/>
      <c r="AL5" s="1055"/>
      <c r="AM5" s="1055"/>
      <c r="AN5" s="273"/>
      <c r="AO5" s="273"/>
      <c r="AP5" s="273"/>
      <c r="AQ5" s="273"/>
      <c r="AR5" s="1055"/>
      <c r="AS5" s="1055"/>
      <c r="AT5" s="1055"/>
      <c r="AU5" s="1055"/>
      <c r="AV5" s="1055"/>
      <c r="AW5" s="1055"/>
      <c r="AX5" s="1055"/>
      <c r="AY5" s="1055"/>
      <c r="AZ5" s="1055"/>
      <c r="BA5" s="1055"/>
      <c r="BB5" s="1055"/>
      <c r="BC5" s="1055"/>
      <c r="BD5" s="85"/>
      <c r="BE5" s="85"/>
      <c r="BF5" s="85"/>
      <c r="BG5" s="85"/>
      <c r="BH5" s="85"/>
      <c r="BI5" s="85"/>
      <c r="BJ5" s="85"/>
      <c r="BK5" s="85"/>
      <c r="BL5" s="85"/>
      <c r="BM5" s="85"/>
      <c r="BN5" s="85"/>
      <c r="BO5" s="85"/>
      <c r="BP5" s="85"/>
      <c r="BQ5" s="85"/>
      <c r="BR5" s="85"/>
      <c r="BS5" s="85"/>
      <c r="BT5" s="85"/>
      <c r="BU5" s="85"/>
      <c r="BV5" s="85"/>
      <c r="BW5" s="85"/>
      <c r="BX5" s="85"/>
      <c r="BY5" s="85"/>
      <c r="BZ5" s="85"/>
      <c r="CA5" s="85"/>
      <c r="CB5" s="85"/>
      <c r="CC5" s="85"/>
      <c r="CD5" s="85"/>
      <c r="CE5" s="85"/>
      <c r="CF5" s="85"/>
    </row>
    <row r="6" spans="1:84" s="70" customFormat="1" ht="12" customHeight="1">
      <c r="A6" s="433"/>
      <c r="B6" s="470" t="s">
        <v>375</v>
      </c>
      <c r="C6" s="1822"/>
      <c r="D6" s="1823"/>
      <c r="E6" s="1823"/>
      <c r="F6" s="1823"/>
      <c r="G6" s="1823"/>
      <c r="H6" s="1823"/>
      <c r="I6" s="1823"/>
      <c r="J6" s="1823"/>
      <c r="K6" s="1823"/>
      <c r="L6" s="1823"/>
      <c r="M6" s="1823"/>
      <c r="N6" s="1823"/>
      <c r="O6" s="1823"/>
      <c r="P6" s="2159"/>
      <c r="Q6" s="2159"/>
      <c r="R6" s="2160"/>
      <c r="S6" s="1422"/>
      <c r="T6" s="434"/>
      <c r="U6" s="194"/>
      <c r="V6" s="194"/>
      <c r="W6" s="194"/>
      <c r="X6" s="434"/>
      <c r="Y6" s="434"/>
      <c r="Z6" s="221"/>
      <c r="AA6" s="220"/>
      <c r="AB6" s="246"/>
      <c r="AC6" s="246"/>
      <c r="AD6" s="1238"/>
      <c r="AE6" s="1420"/>
      <c r="AF6" s="1420"/>
      <c r="AG6" s="1238"/>
      <c r="AH6" s="1238"/>
      <c r="AI6" s="1238"/>
      <c r="AJ6" s="1238"/>
      <c r="AK6" s="273"/>
      <c r="AL6" s="1055"/>
      <c r="AM6" s="1055"/>
      <c r="AN6" s="273"/>
      <c r="AO6" s="273"/>
      <c r="AP6" s="273"/>
      <c r="AQ6" s="273"/>
      <c r="AR6" s="1055"/>
      <c r="AS6" s="1055"/>
      <c r="AT6" s="1055"/>
      <c r="AU6" s="1055"/>
      <c r="AV6" s="1055"/>
      <c r="AW6" s="1055"/>
      <c r="AX6" s="1055"/>
      <c r="AY6" s="1055"/>
      <c r="AZ6" s="1055"/>
      <c r="BA6" s="1055"/>
      <c r="BB6" s="1055"/>
      <c r="BC6" s="1055"/>
      <c r="BD6" s="85"/>
      <c r="BE6" s="85"/>
      <c r="BF6" s="85"/>
      <c r="BG6" s="85"/>
      <c r="BH6" s="85"/>
      <c r="BI6" s="85"/>
      <c r="BJ6" s="85"/>
      <c r="BK6" s="85"/>
      <c r="BL6" s="85"/>
      <c r="BM6" s="85"/>
      <c r="BN6" s="85"/>
      <c r="BO6" s="85"/>
      <c r="BP6" s="85"/>
      <c r="BQ6" s="85"/>
      <c r="BR6" s="85"/>
      <c r="BS6" s="85"/>
      <c r="BT6" s="85"/>
      <c r="BU6" s="85"/>
      <c r="BV6" s="85"/>
      <c r="BW6" s="85"/>
      <c r="BX6" s="85"/>
      <c r="BY6" s="85"/>
      <c r="BZ6" s="85"/>
      <c r="CA6" s="85"/>
      <c r="CB6" s="85"/>
      <c r="CC6" s="85"/>
      <c r="CD6" s="85"/>
      <c r="CE6" s="85"/>
      <c r="CF6" s="85"/>
    </row>
    <row r="7" spans="1:84" s="70" customFormat="1" ht="12" customHeight="1">
      <c r="A7" s="433"/>
      <c r="B7" s="470" t="s">
        <v>394</v>
      </c>
      <c r="C7" s="1822"/>
      <c r="D7" s="1823"/>
      <c r="E7" s="1823"/>
      <c r="F7" s="1823"/>
      <c r="G7" s="1823"/>
      <c r="H7" s="1823"/>
      <c r="I7" s="1823"/>
      <c r="J7" s="1823"/>
      <c r="K7" s="1823"/>
      <c r="L7" s="1823"/>
      <c r="M7" s="1823"/>
      <c r="N7" s="1823"/>
      <c r="O7" s="1823"/>
      <c r="P7" s="2159"/>
      <c r="Q7" s="2159"/>
      <c r="R7" s="2160"/>
      <c r="S7" s="1882" t="str">
        <f>IF(AB4=0,"Keine Zulassung ab inkl. 4 Semester","Zulassung bis inkl. "&amp;AB4&amp;". Semester")</f>
        <v>Keine Zulassung ab inkl. 4 Semester</v>
      </c>
      <c r="T7" s="1771"/>
      <c r="U7" s="1771"/>
      <c r="V7" s="1771"/>
      <c r="W7" s="1771"/>
      <c r="X7" s="1771"/>
      <c r="Y7" s="1765">
        <f>14-AB8</f>
        <v>14</v>
      </c>
      <c r="Z7" s="1765"/>
      <c r="AA7" s="1766"/>
      <c r="AB7" s="246"/>
      <c r="AC7" s="246"/>
      <c r="AD7" s="1238"/>
      <c r="AE7" s="1420"/>
      <c r="AF7" s="1420"/>
      <c r="AG7" s="1238"/>
      <c r="AH7" s="1238"/>
      <c r="AI7" s="1238"/>
      <c r="AJ7" s="1238"/>
      <c r="AK7" s="273"/>
      <c r="AL7" s="1055"/>
      <c r="AM7" s="1055"/>
      <c r="AN7" s="273"/>
      <c r="AO7" s="273"/>
      <c r="AP7" s="273"/>
      <c r="AQ7" s="273"/>
      <c r="AR7" s="1055"/>
      <c r="AS7" s="1055"/>
      <c r="AT7" s="1055"/>
      <c r="AU7" s="1055"/>
      <c r="AV7" s="1055"/>
      <c r="AW7" s="1055"/>
      <c r="AX7" s="1055"/>
      <c r="AY7" s="1055"/>
      <c r="AZ7" s="1055"/>
      <c r="BA7" s="1055"/>
      <c r="BB7" s="1055"/>
      <c r="BC7" s="1055"/>
      <c r="BD7" s="85"/>
      <c r="BE7" s="85"/>
      <c r="BF7" s="85"/>
      <c r="BG7" s="85"/>
      <c r="BH7" s="85"/>
      <c r="BI7" s="85"/>
      <c r="BJ7" s="85"/>
      <c r="BK7" s="85"/>
      <c r="BL7" s="85"/>
      <c r="BM7" s="85"/>
      <c r="BN7" s="85"/>
      <c r="BO7" s="85"/>
      <c r="BP7" s="85"/>
      <c r="BQ7" s="85"/>
      <c r="BR7" s="85"/>
      <c r="BS7" s="85"/>
      <c r="BT7" s="85"/>
      <c r="BU7" s="85"/>
      <c r="BV7" s="85"/>
      <c r="BW7" s="85"/>
      <c r="BX7" s="85"/>
      <c r="BY7" s="85"/>
      <c r="BZ7" s="85"/>
      <c r="CA7" s="85"/>
      <c r="CB7" s="85"/>
      <c r="CC7" s="85"/>
      <c r="CD7" s="85"/>
      <c r="CE7" s="85"/>
      <c r="CF7" s="85"/>
    </row>
    <row r="8" spans="1:84" s="70" customFormat="1" ht="12" customHeight="1">
      <c r="A8" s="433"/>
      <c r="B8" s="468"/>
      <c r="C8" s="1822"/>
      <c r="D8" s="1823"/>
      <c r="E8" s="1823"/>
      <c r="F8" s="1823"/>
      <c r="G8" s="1823"/>
      <c r="H8" s="1823"/>
      <c r="I8" s="1823"/>
      <c r="J8" s="1823"/>
      <c r="K8" s="1823"/>
      <c r="L8" s="1823"/>
      <c r="M8" s="1823"/>
      <c r="N8" s="1823"/>
      <c r="O8" s="1823"/>
      <c r="P8" s="2159"/>
      <c r="Q8" s="2159"/>
      <c r="R8" s="2160"/>
      <c r="S8" s="1422"/>
      <c r="T8" s="434"/>
      <c r="U8" s="194"/>
      <c r="V8" s="194"/>
      <c r="W8" s="194"/>
      <c r="X8" s="434"/>
      <c r="Y8" s="434"/>
      <c r="Z8" s="194"/>
      <c r="AA8" s="195"/>
      <c r="AB8" s="246">
        <f>SUM(AB13:AB33)</f>
        <v>0</v>
      </c>
      <c r="AC8" s="246"/>
      <c r="AD8" s="1238"/>
      <c r="AE8" s="1420"/>
      <c r="AF8" s="1420"/>
      <c r="AG8" s="1238"/>
      <c r="AH8" s="1238"/>
      <c r="AI8" s="1238"/>
      <c r="AJ8" s="1238"/>
      <c r="AK8" s="273"/>
      <c r="AL8" s="1055"/>
      <c r="AM8" s="1055"/>
      <c r="AN8" s="273"/>
      <c r="AO8" s="273"/>
      <c r="AP8" s="273"/>
      <c r="AQ8" s="273"/>
      <c r="AR8" s="1055"/>
      <c r="AS8" s="1055"/>
      <c r="AT8" s="1055"/>
      <c r="AU8" s="1055"/>
      <c r="AV8" s="1055"/>
      <c r="AW8" s="1055"/>
      <c r="AX8" s="1055"/>
      <c r="AY8" s="1055"/>
      <c r="AZ8" s="1055"/>
      <c r="BA8" s="1055"/>
      <c r="BB8" s="1055"/>
      <c r="BC8" s="1055"/>
      <c r="BD8" s="85"/>
      <c r="BE8" s="85"/>
      <c r="BF8" s="85"/>
      <c r="BG8" s="85"/>
      <c r="BH8" s="85"/>
      <c r="BI8" s="85"/>
      <c r="BJ8" s="85"/>
      <c r="BK8" s="85"/>
      <c r="BL8" s="85"/>
      <c r="BM8" s="85"/>
      <c r="BN8" s="85"/>
      <c r="BO8" s="85"/>
      <c r="BP8" s="85"/>
      <c r="BQ8" s="85"/>
      <c r="BR8" s="85"/>
      <c r="BS8" s="85"/>
      <c r="BT8" s="85"/>
      <c r="BU8" s="85"/>
      <c r="BV8" s="85"/>
      <c r="BW8" s="85"/>
      <c r="BX8" s="85"/>
      <c r="BY8" s="85"/>
      <c r="BZ8" s="85"/>
      <c r="CA8" s="85"/>
      <c r="CB8" s="85"/>
      <c r="CC8" s="85"/>
      <c r="CD8" s="85"/>
      <c r="CE8" s="85"/>
      <c r="CF8" s="85"/>
    </row>
    <row r="9" spans="1:84" s="70" customFormat="1" ht="6.6" customHeight="1" thickBot="1">
      <c r="A9" s="298"/>
      <c r="B9" s="471"/>
      <c r="C9" s="1824"/>
      <c r="D9" s="1825"/>
      <c r="E9" s="1825"/>
      <c r="F9" s="1825"/>
      <c r="G9" s="1825"/>
      <c r="H9" s="1825"/>
      <c r="I9" s="1825"/>
      <c r="J9" s="1825"/>
      <c r="K9" s="1825"/>
      <c r="L9" s="1825"/>
      <c r="M9" s="1825"/>
      <c r="N9" s="1825"/>
      <c r="O9" s="1825"/>
      <c r="P9" s="2161"/>
      <c r="Q9" s="2161"/>
      <c r="R9" s="2162"/>
      <c r="S9" s="1445"/>
      <c r="T9" s="181"/>
      <c r="U9" s="181"/>
      <c r="V9" s="181"/>
      <c r="W9" s="181"/>
      <c r="X9" s="181"/>
      <c r="Y9" s="181"/>
      <c r="Z9" s="181"/>
      <c r="AA9" s="196"/>
      <c r="AB9" s="246"/>
      <c r="AC9" s="246"/>
      <c r="AD9" s="1238"/>
      <c r="AE9" s="1420"/>
      <c r="AF9" s="1420"/>
      <c r="AG9" s="1238"/>
      <c r="AH9" s="1238"/>
      <c r="AI9" s="1238"/>
      <c r="AJ9" s="1238"/>
      <c r="AK9" s="273"/>
      <c r="AL9" s="1055"/>
      <c r="AM9" s="1055"/>
      <c r="AN9" s="273"/>
      <c r="AO9" s="273"/>
      <c r="AP9" s="273"/>
      <c r="AQ9" s="273"/>
      <c r="AR9" s="1055"/>
      <c r="AS9" s="1055"/>
      <c r="AT9" s="1055"/>
      <c r="AU9" s="1055"/>
      <c r="AV9" s="1055"/>
      <c r="AW9" s="1055"/>
      <c r="AX9" s="1055"/>
      <c r="AY9" s="1055"/>
      <c r="AZ9" s="1055"/>
      <c r="BA9" s="1055"/>
      <c r="BB9" s="1055"/>
      <c r="BC9" s="1055"/>
      <c r="BD9" s="85"/>
      <c r="BE9" s="85"/>
      <c r="BF9" s="85"/>
      <c r="BG9" s="85"/>
      <c r="BH9" s="85"/>
      <c r="BI9" s="85"/>
      <c r="BJ9" s="85"/>
      <c r="BK9" s="85"/>
      <c r="BL9" s="85"/>
      <c r="BM9" s="85"/>
      <c r="BN9" s="85"/>
      <c r="BO9" s="85"/>
      <c r="BP9" s="85"/>
      <c r="BQ9" s="85"/>
      <c r="BR9" s="85"/>
      <c r="BS9" s="85"/>
      <c r="BT9" s="85"/>
      <c r="BU9" s="85"/>
      <c r="BV9" s="85"/>
      <c r="BW9" s="85"/>
      <c r="BX9" s="85"/>
      <c r="BY9" s="85"/>
      <c r="BZ9" s="85"/>
      <c r="CA9" s="85"/>
      <c r="CB9" s="85"/>
      <c r="CC9" s="85"/>
      <c r="CD9" s="85"/>
      <c r="CE9" s="85"/>
      <c r="CF9" s="85"/>
    </row>
    <row r="10" spans="1:84" ht="30" customHeight="1">
      <c r="A10" s="1567" t="s">
        <v>87</v>
      </c>
      <c r="B10" s="1565" t="s">
        <v>0</v>
      </c>
      <c r="C10" s="1755" t="s">
        <v>1</v>
      </c>
      <c r="D10" s="1753" t="s">
        <v>2</v>
      </c>
      <c r="E10" s="1753" t="s">
        <v>3</v>
      </c>
      <c r="F10" s="1753" t="s">
        <v>4</v>
      </c>
      <c r="G10" s="1751" t="s">
        <v>5</v>
      </c>
      <c r="H10" s="1749" t="s">
        <v>6</v>
      </c>
      <c r="I10" s="1789" t="s">
        <v>88</v>
      </c>
      <c r="J10" s="1790"/>
      <c r="K10" s="1790"/>
      <c r="L10" s="1790"/>
      <c r="M10" s="1790"/>
      <c r="N10" s="1790"/>
      <c r="O10" s="1791"/>
      <c r="P10" s="1588" t="s">
        <v>7</v>
      </c>
      <c r="Q10" s="1590" t="s">
        <v>93</v>
      </c>
      <c r="R10" s="1877" t="s">
        <v>124</v>
      </c>
      <c r="S10" s="1638" t="s">
        <v>208</v>
      </c>
      <c r="T10" s="1881"/>
      <c r="U10" s="1879" t="s">
        <v>96</v>
      </c>
      <c r="V10" s="1590"/>
      <c r="W10" s="1880"/>
      <c r="X10" s="1652" t="s">
        <v>97</v>
      </c>
      <c r="Y10" s="1769" t="s">
        <v>98</v>
      </c>
      <c r="Z10" s="1669" t="s">
        <v>99</v>
      </c>
      <c r="AA10" s="1671" t="s">
        <v>100</v>
      </c>
      <c r="AC10" s="246"/>
    </row>
    <row r="11" spans="1:84" ht="12" customHeight="1" thickBot="1">
      <c r="A11" s="1844"/>
      <c r="B11" s="1565"/>
      <c r="C11" s="1840"/>
      <c r="D11" s="1839"/>
      <c r="E11" s="1839"/>
      <c r="F11" s="1839"/>
      <c r="G11" s="1838"/>
      <c r="H11" s="1837"/>
      <c r="I11" s="1194">
        <v>1</v>
      </c>
      <c r="J11" s="1195">
        <v>2</v>
      </c>
      <c r="K11" s="1195">
        <v>3</v>
      </c>
      <c r="L11" s="1195">
        <v>4</v>
      </c>
      <c r="M11" s="1195">
        <v>5</v>
      </c>
      <c r="N11" s="1195">
        <v>6</v>
      </c>
      <c r="O11" s="1196">
        <v>7</v>
      </c>
      <c r="P11" s="1875"/>
      <c r="Q11" s="1876"/>
      <c r="R11" s="1878"/>
      <c r="S11" s="1638"/>
      <c r="T11" s="1881"/>
      <c r="U11" s="391">
        <v>1</v>
      </c>
      <c r="V11" s="160">
        <v>2</v>
      </c>
      <c r="W11" s="389">
        <v>3</v>
      </c>
      <c r="X11" s="1652"/>
      <c r="Y11" s="1769"/>
      <c r="Z11" s="1669"/>
      <c r="AA11" s="1671"/>
      <c r="AC11" s="246"/>
    </row>
    <row r="12" spans="1:84" ht="17.100000000000001" customHeight="1" thickBot="1">
      <c r="A12" s="219">
        <v>100</v>
      </c>
      <c r="B12" s="1163" t="s">
        <v>8</v>
      </c>
      <c r="C12" s="1163"/>
      <c r="D12" s="1163"/>
      <c r="E12" s="1163"/>
      <c r="F12" s="1163"/>
      <c r="G12" s="1163"/>
      <c r="H12" s="1163"/>
      <c r="I12" s="1163"/>
      <c r="J12" s="1163"/>
      <c r="K12" s="1163"/>
      <c r="L12" s="1163"/>
      <c r="M12" s="1163"/>
      <c r="N12" s="1163"/>
      <c r="O12" s="1163"/>
      <c r="P12" s="1163"/>
      <c r="Q12" s="1163"/>
      <c r="R12" s="1163"/>
      <c r="S12" s="1163"/>
      <c r="T12" s="1163"/>
      <c r="U12" s="1383"/>
      <c r="V12" s="1383"/>
      <c r="W12" s="1383"/>
      <c r="X12" s="1163"/>
      <c r="Y12" s="1163"/>
      <c r="Z12" s="1163"/>
      <c r="AA12" s="1167"/>
      <c r="AC12" s="246"/>
    </row>
    <row r="13" spans="1:84" ht="15" customHeight="1">
      <c r="A13" s="746">
        <v>10011</v>
      </c>
      <c r="B13" s="502" t="s">
        <v>9</v>
      </c>
      <c r="C13" s="739">
        <v>3</v>
      </c>
      <c r="D13" s="740">
        <v>3</v>
      </c>
      <c r="E13" s="740"/>
      <c r="F13" s="740"/>
      <c r="G13" s="740">
        <f>SUM(C13:F13)</f>
        <v>6</v>
      </c>
      <c r="H13" s="496">
        <v>7</v>
      </c>
      <c r="I13" s="1072">
        <v>7</v>
      </c>
      <c r="J13" s="845"/>
      <c r="K13" s="815"/>
      <c r="L13" s="845"/>
      <c r="M13" s="815"/>
      <c r="N13" s="845"/>
      <c r="O13" s="964"/>
      <c r="P13" s="548" t="s">
        <v>89</v>
      </c>
      <c r="Q13" s="549">
        <v>1</v>
      </c>
      <c r="R13" s="662" t="s">
        <v>121</v>
      </c>
      <c r="S13" s="1549"/>
      <c r="T13" s="1550"/>
      <c r="U13" s="535"/>
      <c r="V13" s="213"/>
      <c r="W13" s="1227"/>
      <c r="X13" s="1250" t="str">
        <f>IF(COUNTIF(U13:W13,"&gt;=50")&gt;1,"FEHLER",IF(MAX(U13:W13)&gt;100,"FEHLER",IF(U13="","OFFEN",IF(MAX(U13:W13)&gt;=50,"BE",IF(MAX(U13:W13)&lt;50,"NB","OFFEN")))))</f>
        <v>OFFEN</v>
      </c>
      <c r="Y13" s="1251">
        <f>IF(U13="",0,(MAX(U13:W13)*Q13/100))</f>
        <v>0</v>
      </c>
      <c r="Z13" s="1252" t="str">
        <f>IF(X13="OFFEN","OFFEN",IF(X13="FEHLER","FEHLER",IF(X13="NB",5,ROUND(1+3/50*(100-(Y13*100)),1))))</f>
        <v>OFFEN</v>
      </c>
      <c r="AA13" s="1253">
        <f>IF(X13="BE",H13,0)</f>
        <v>0</v>
      </c>
      <c r="AB13" s="246">
        <f>IF(X13="BE",1,0)</f>
        <v>0</v>
      </c>
      <c r="AC13" s="246">
        <f>AA13</f>
        <v>0</v>
      </c>
      <c r="AE13" s="1420">
        <f>IF(AC13=0,0,AC13/$AC$79)</f>
        <v>0</v>
      </c>
      <c r="AF13" s="1420">
        <f>IF(AC13=0,0,AE13*MAX(U13:W13))</f>
        <v>0</v>
      </c>
      <c r="AH13" s="1238">
        <v>1</v>
      </c>
      <c r="AI13" s="1238" t="str">
        <f>IF(AH13&lt;=$AC$3,"JA","NEIN")</f>
        <v>JA</v>
      </c>
    </row>
    <row r="14" spans="1:84" ht="15" customHeight="1">
      <c r="A14" s="783">
        <v>10021</v>
      </c>
      <c r="B14" s="784" t="s">
        <v>10</v>
      </c>
      <c r="C14" s="785">
        <v>3</v>
      </c>
      <c r="D14" s="786">
        <v>3</v>
      </c>
      <c r="E14" s="786"/>
      <c r="F14" s="786"/>
      <c r="G14" s="786">
        <f>SUM(C14:F14)</f>
        <v>6</v>
      </c>
      <c r="H14" s="807">
        <v>7</v>
      </c>
      <c r="I14" s="1060"/>
      <c r="J14" s="843">
        <f>$H14</f>
        <v>7</v>
      </c>
      <c r="K14" s="816"/>
      <c r="L14" s="843"/>
      <c r="M14" s="816"/>
      <c r="N14" s="843"/>
      <c r="O14" s="1037"/>
      <c r="P14" s="680" t="s">
        <v>89</v>
      </c>
      <c r="Q14" s="681">
        <v>1</v>
      </c>
      <c r="R14" s="585" t="s">
        <v>121</v>
      </c>
      <c r="S14" s="1502"/>
      <c r="T14" s="1682"/>
      <c r="U14" s="164"/>
      <c r="V14" s="150"/>
      <c r="W14" s="165"/>
      <c r="X14" s="1254" t="str">
        <f>IF(COUNTIF(U14:W14,"&gt;=50")&gt;1,"FEHLER",IF(MAX(U14:W14)&gt;100,"FEHLER",IF(U14="","OFFEN",IF(MAX(U14:W14)&gt;=50,"BE",IF(MAX(U14:W14)&lt;50,"NB","OFFEN")))))</f>
        <v>OFFEN</v>
      </c>
      <c r="Y14" s="1255">
        <f>IF(U14="",0,(MAX(U14:W14)*Q14/100))</f>
        <v>0</v>
      </c>
      <c r="Z14" s="1256" t="str">
        <f>IF(X14="OFFEN","OFFEN",IF(X14="FEHLER","FEHLER",IF(X14="NB",5,ROUND(1+3/50*(100-(Y14*100)),1))))</f>
        <v>OFFEN</v>
      </c>
      <c r="AA14" s="1257">
        <f>IF(X14="BE",H14,0)</f>
        <v>0</v>
      </c>
      <c r="AB14" s="246">
        <f t="shared" ref="AB14:AB17" si="0">IF(X14="BE",1,0)</f>
        <v>0</v>
      </c>
      <c r="AC14" s="246">
        <f t="shared" ref="AC14:AC76" si="1">AA14</f>
        <v>0</v>
      </c>
      <c r="AE14" s="1420">
        <f>IF(AC14=0,0,AC14/$AC$79)</f>
        <v>0</v>
      </c>
      <c r="AF14" s="1420">
        <f>IF(AC14=0,0,AE14*MAX(U14:W14))</f>
        <v>0</v>
      </c>
      <c r="AH14" s="1238">
        <v>2</v>
      </c>
      <c r="AI14" s="1238" t="str">
        <f>IF(AH14&lt;=$AC$3,"JA","NEIN")</f>
        <v>JA</v>
      </c>
    </row>
    <row r="15" spans="1:84" ht="15" customHeight="1">
      <c r="A15" s="744">
        <v>10051</v>
      </c>
      <c r="B15" s="1788" t="s">
        <v>11</v>
      </c>
      <c r="C15" s="1864">
        <v>2</v>
      </c>
      <c r="D15" s="745"/>
      <c r="E15" s="1761">
        <v>1</v>
      </c>
      <c r="F15" s="745"/>
      <c r="G15" s="1761">
        <f>SUM(C15:F15)</f>
        <v>3</v>
      </c>
      <c r="H15" s="1772">
        <v>4</v>
      </c>
      <c r="I15" s="1792">
        <v>4</v>
      </c>
      <c r="J15" s="844"/>
      <c r="K15" s="817"/>
      <c r="L15" s="844"/>
      <c r="M15" s="817"/>
      <c r="N15" s="844"/>
      <c r="O15" s="819"/>
      <c r="P15" s="556" t="s">
        <v>89</v>
      </c>
      <c r="Q15" s="557">
        <v>0.7</v>
      </c>
      <c r="R15" s="1508" t="s">
        <v>121</v>
      </c>
      <c r="S15" s="1551"/>
      <c r="T15" s="1552"/>
      <c r="U15" s="386"/>
      <c r="V15" s="371"/>
      <c r="W15" s="1225"/>
      <c r="X15" s="1587" t="str">
        <f>IF(OR(COUNTIF(U15:W15,"&gt;=50")&gt;1,COUNTIF(U16:W16,"&gt;=50")&gt;1),"FEHLER",IF(OR(MAX(U15:W15)&gt;100,MAX(U16:W16)&gt;100),"FEHLER",IF(OR(U15="",U16=""),"OFFEN",IF(AND(MAX(U15:W15)&gt;=50,MAX(U16:W16)&gt;=50),"BE",IF(OR(MAX(U15:W15)&lt;50,MAX(U16:W16)&lt;50),"NB","OFFEN")))))</f>
        <v>OFFEN</v>
      </c>
      <c r="Y15" s="1614">
        <f>ROUNDUP(AG15,2)</f>
        <v>0</v>
      </c>
      <c r="Z15" s="1631" t="str">
        <f>IF(X15="OFFEN","OFFEN",IF(X15="FEHLER","FEHLER",IF(X15="NB",5,ROUND(1+3/50*(100-(Y15*100)),1))))</f>
        <v>OFFEN</v>
      </c>
      <c r="AA15" s="1484">
        <f>IF(X15="BE",H15,0)</f>
        <v>0</v>
      </c>
      <c r="AB15" s="1668">
        <f t="shared" si="0"/>
        <v>0</v>
      </c>
      <c r="AC15" s="246">
        <f t="shared" si="1"/>
        <v>0</v>
      </c>
      <c r="AE15" s="1420">
        <f>IF(AC15=0,0,AC15/$AC$79)</f>
        <v>0</v>
      </c>
      <c r="AF15" s="1237">
        <f>IF(AC15=0,0,(Y15*100)*AE15)</f>
        <v>0</v>
      </c>
      <c r="AG15" s="1238">
        <f>IF(U15="",0,(MAX(U15:W15)*Q15/100))+IF(U16="",0,(MAX(U16:W16)*Q16/100))</f>
        <v>0</v>
      </c>
      <c r="AH15" s="1238">
        <v>1</v>
      </c>
      <c r="AI15" s="1238" t="str">
        <f>IF(AH15&lt;=$AC$3,"JA","NEIN")</f>
        <v>JA</v>
      </c>
    </row>
    <row r="16" spans="1:84" ht="15" customHeight="1">
      <c r="A16" s="746">
        <v>10052</v>
      </c>
      <c r="B16" s="1788"/>
      <c r="C16" s="1865"/>
      <c r="D16" s="740"/>
      <c r="E16" s="1762"/>
      <c r="F16" s="740"/>
      <c r="G16" s="1762"/>
      <c r="H16" s="1773"/>
      <c r="I16" s="1793"/>
      <c r="J16" s="845"/>
      <c r="K16" s="815"/>
      <c r="L16" s="845"/>
      <c r="M16" s="815"/>
      <c r="N16" s="845"/>
      <c r="O16" s="964"/>
      <c r="P16" s="548" t="s">
        <v>90</v>
      </c>
      <c r="Q16" s="549">
        <v>0.3</v>
      </c>
      <c r="R16" s="1486"/>
      <c r="S16" s="1549"/>
      <c r="T16" s="1550"/>
      <c r="U16" s="1240"/>
      <c r="V16" s="1241"/>
      <c r="W16" s="1242"/>
      <c r="X16" s="1587"/>
      <c r="Y16" s="1630"/>
      <c r="Z16" s="1631"/>
      <c r="AA16" s="1484"/>
      <c r="AB16" s="1668"/>
      <c r="AC16" s="246"/>
    </row>
    <row r="17" spans="1:35" ht="15" customHeight="1" thickBot="1">
      <c r="A17" s="787">
        <v>10061</v>
      </c>
      <c r="B17" s="788" t="s">
        <v>12</v>
      </c>
      <c r="C17" s="789">
        <v>2</v>
      </c>
      <c r="D17" s="790">
        <v>1</v>
      </c>
      <c r="E17" s="790"/>
      <c r="F17" s="790"/>
      <c r="G17" s="790">
        <f>SUM(C17:F17)</f>
        <v>3</v>
      </c>
      <c r="H17" s="808">
        <v>3</v>
      </c>
      <c r="I17" s="1062"/>
      <c r="J17" s="848">
        <v>3</v>
      </c>
      <c r="K17" s="818"/>
      <c r="L17" s="848"/>
      <c r="M17" s="818"/>
      <c r="N17" s="848"/>
      <c r="O17" s="1040"/>
      <c r="P17" s="597" t="s">
        <v>89</v>
      </c>
      <c r="Q17" s="598">
        <v>1</v>
      </c>
      <c r="R17" s="1141" t="s">
        <v>121</v>
      </c>
      <c r="S17" s="1841"/>
      <c r="T17" s="1842"/>
      <c r="U17" s="458"/>
      <c r="V17" s="425"/>
      <c r="W17" s="266"/>
      <c r="X17" s="1299" t="str">
        <f>IF(COUNTIF(U17:W17,"&gt;=50")&gt;1,"FEHLER",IF(MAX(U17:W17)&gt;100,"FEHLER",IF(U17="","OFFEN",IF(MAX(U17:W17)&gt;=50,"BE",IF(MAX(U17:W17)&lt;50,"NB","OFFEN")))))</f>
        <v>OFFEN</v>
      </c>
      <c r="Y17" s="1300">
        <f>IF(U17="",0,(MAX(U17:W17)*Q17/100))</f>
        <v>0</v>
      </c>
      <c r="Z17" s="1301" t="str">
        <f>IF(X17="OFFEN","OFFEN",IF(X17="FEHLER","FEHLER",IF(X17="NB",5,ROUND(1+3/50*(100-(Y17*100)),1))))</f>
        <v>OFFEN</v>
      </c>
      <c r="AA17" s="1302">
        <f>IF(X17="BE",H17,0)</f>
        <v>0</v>
      </c>
      <c r="AB17" s="246">
        <f t="shared" si="0"/>
        <v>0</v>
      </c>
      <c r="AC17" s="246">
        <f t="shared" si="1"/>
        <v>0</v>
      </c>
      <c r="AE17" s="1420">
        <f>IF(AC17=0,0,AC17/$AC$79)</f>
        <v>0</v>
      </c>
      <c r="AF17" s="1420">
        <f>IF(AC17=0,0,AE17*MAX(U17:W17))</f>
        <v>0</v>
      </c>
      <c r="AH17" s="1238">
        <v>2</v>
      </c>
      <c r="AI17" s="1238" t="str">
        <f>IF(AH17&lt;=$AC$3,"JA","NEIN")</f>
        <v>JA</v>
      </c>
    </row>
    <row r="18" spans="1:35" ht="17.100000000000001" customHeight="1" thickBot="1">
      <c r="A18" s="219">
        <v>1010</v>
      </c>
      <c r="B18" s="1163" t="s">
        <v>14</v>
      </c>
      <c r="C18" s="1163"/>
      <c r="D18" s="1163"/>
      <c r="E18" s="1163"/>
      <c r="F18" s="1163"/>
      <c r="G18" s="1163"/>
      <c r="H18" s="1163"/>
      <c r="I18" s="1163"/>
      <c r="J18" s="1163"/>
      <c r="K18" s="1163"/>
      <c r="L18" s="1163"/>
      <c r="M18" s="1163"/>
      <c r="N18" s="1163"/>
      <c r="O18" s="1163"/>
      <c r="P18" s="1163"/>
      <c r="Q18" s="1163"/>
      <c r="R18" s="1163"/>
      <c r="S18" s="1163"/>
      <c r="T18" s="1163"/>
      <c r="U18" s="1383"/>
      <c r="V18" s="1383"/>
      <c r="W18" s="1383"/>
      <c r="X18" s="1303"/>
      <c r="Y18" s="1303"/>
      <c r="Z18" s="1303"/>
      <c r="AA18" s="1304"/>
      <c r="AC18" s="246"/>
    </row>
    <row r="19" spans="1:35" ht="15" customHeight="1">
      <c r="A19" s="737">
        <v>10111</v>
      </c>
      <c r="B19" s="738" t="s">
        <v>83</v>
      </c>
      <c r="C19" s="739">
        <v>2</v>
      </c>
      <c r="D19" s="740">
        <v>2</v>
      </c>
      <c r="E19" s="740"/>
      <c r="F19" s="740"/>
      <c r="G19" s="740">
        <f>SUM(C19:F19)</f>
        <v>4</v>
      </c>
      <c r="H19" s="496">
        <v>4</v>
      </c>
      <c r="I19" s="1059">
        <v>4</v>
      </c>
      <c r="J19" s="842" t="s">
        <v>16</v>
      </c>
      <c r="K19" s="830"/>
      <c r="L19" s="842"/>
      <c r="M19" s="958"/>
      <c r="N19" s="850"/>
      <c r="O19" s="962"/>
      <c r="P19" s="595" t="s">
        <v>89</v>
      </c>
      <c r="Q19" s="596">
        <v>1</v>
      </c>
      <c r="R19" s="592" t="s">
        <v>121</v>
      </c>
      <c r="S19" s="1500"/>
      <c r="T19" s="1681"/>
      <c r="U19" s="380"/>
      <c r="V19" s="374"/>
      <c r="W19" s="216"/>
      <c r="X19" s="1250" t="str">
        <f>IF(COUNTIF(U19:W19,"&gt;=50")&gt;1,"FEHLER",IF(MAX(U19:W19)&gt;100,"FEHLER",IF(U19="","OFFEN",IF(MAX(U19:W19)&gt;=50,"BE",IF(MAX(U19:W19)&lt;50,"NB","OFFEN")))))</f>
        <v>OFFEN</v>
      </c>
      <c r="Y19" s="1251">
        <f>IF(U19="",0,(MAX(U19:W19)*Q19/100))</f>
        <v>0</v>
      </c>
      <c r="Z19" s="1252" t="str">
        <f>IF(X19="OFFEN","OFFEN",IF(X19="FEHLER","FEHLER",IF(X19="NB",5,ROUND(1+3/50*(100-(Y19*100)),1))))</f>
        <v>OFFEN</v>
      </c>
      <c r="AA19" s="1253">
        <f>IF(X19="BE",H19,0)</f>
        <v>0</v>
      </c>
      <c r="AB19" s="246">
        <f t="shared" ref="AB19:AB30" si="2">IF(X19="BE",1,0)</f>
        <v>0</v>
      </c>
      <c r="AC19" s="246">
        <f t="shared" si="1"/>
        <v>0</v>
      </c>
      <c r="AE19" s="1420">
        <f>IF(AC19=0,0,AC19/$AC$79)</f>
        <v>0</v>
      </c>
      <c r="AF19" s="1420">
        <f>IF(AC19=0,0,AE19*MAX(U19:W19))</f>
        <v>0</v>
      </c>
      <c r="AH19" s="1238">
        <v>1</v>
      </c>
      <c r="AI19" s="1238" t="str">
        <f>IF(AH19&lt;=$AC$3,"JA","NEIN")</f>
        <v>JA</v>
      </c>
    </row>
    <row r="20" spans="1:35" ht="15" customHeight="1">
      <c r="A20" s="791">
        <v>10121</v>
      </c>
      <c r="B20" s="1783" t="s">
        <v>15</v>
      </c>
      <c r="C20" s="1784">
        <v>2</v>
      </c>
      <c r="D20" s="1785">
        <v>1</v>
      </c>
      <c r="E20" s="1785">
        <v>1</v>
      </c>
      <c r="F20" s="1785"/>
      <c r="G20" s="1785">
        <f t="shared" ref="G20" si="3">SUM(C20:F20)</f>
        <v>4</v>
      </c>
      <c r="H20" s="1786">
        <v>5</v>
      </c>
      <c r="I20" s="1062" t="s">
        <v>16</v>
      </c>
      <c r="J20" s="1787">
        <v>5</v>
      </c>
      <c r="K20" s="818"/>
      <c r="L20" s="848"/>
      <c r="M20" s="822"/>
      <c r="N20" s="851"/>
      <c r="O20" s="1040"/>
      <c r="P20" s="597" t="s">
        <v>89</v>
      </c>
      <c r="Q20" s="598">
        <v>0.6</v>
      </c>
      <c r="R20" s="1506" t="s">
        <v>121</v>
      </c>
      <c r="S20" s="1553"/>
      <c r="T20" s="1554"/>
      <c r="U20" s="403"/>
      <c r="V20" s="399"/>
      <c r="W20" s="590"/>
      <c r="X20" s="1634" t="str">
        <f>IF(OR(COUNTIF(U20:W20,"&gt;=50")&gt;1,COUNTIF(U21:W21,"&gt;=50")&gt;1),"FEHLER",IF(OR(MAX(U20:W20)&gt;100,MAX(U21:W21)&gt;100),"FEHLER",IF(OR(U20="",U21=""),"OFFEN",IF(AND(MAX(U20:W20)&gt;=50,MAX(U21:W21)&gt;=50),"BE",IF(OR(MAX(U20:W20)&lt;50,MAX(U21:W21)&lt;50),"NB","OFFEN")))))</f>
        <v>OFFEN</v>
      </c>
      <c r="Y20" s="1635">
        <f>ROUNDUP(AG20,2)</f>
        <v>0</v>
      </c>
      <c r="Z20" s="1633" t="str">
        <f>IF(X20="OFFEN","OFFEN",IF(X20="FEHLER","FEHLER",IF(X20="NB",5,ROUND(1+3/50*(100-(Y20*100)),1))))</f>
        <v>OFFEN</v>
      </c>
      <c r="AA20" s="1496">
        <f>IF(X20="BE",H20,0)</f>
        <v>0</v>
      </c>
      <c r="AB20" s="246">
        <f t="shared" si="2"/>
        <v>0</v>
      </c>
      <c r="AC20" s="246">
        <f t="shared" si="1"/>
        <v>0</v>
      </c>
      <c r="AE20" s="1420">
        <f>IF(AC20=0,0,AC20/$AC$79)</f>
        <v>0</v>
      </c>
      <c r="AF20" s="1237">
        <f>IF(AC20=0,0,(Y20*100)*AE20)</f>
        <v>0</v>
      </c>
      <c r="AG20" s="1238">
        <f>IF(U20="",0,(MAX(U20:W20)*Q20/100))+IF(U21="",0,(MAX(U21:W21)*Q21/100))</f>
        <v>0</v>
      </c>
      <c r="AH20" s="1238">
        <v>2</v>
      </c>
      <c r="AI20" s="1238" t="str">
        <f>IF(AH20&lt;=$AC$3,"JA","NEIN")</f>
        <v>JA</v>
      </c>
    </row>
    <row r="21" spans="1:35" ht="15" customHeight="1">
      <c r="A21" s="792">
        <v>10122</v>
      </c>
      <c r="B21" s="1783"/>
      <c r="C21" s="1784"/>
      <c r="D21" s="1785"/>
      <c r="E21" s="1785"/>
      <c r="F21" s="1785"/>
      <c r="G21" s="1785"/>
      <c r="H21" s="1786"/>
      <c r="I21" s="1063"/>
      <c r="J21" s="1787"/>
      <c r="K21" s="820"/>
      <c r="L21" s="849"/>
      <c r="M21" s="823"/>
      <c r="N21" s="852"/>
      <c r="O21" s="825"/>
      <c r="P21" s="599" t="s">
        <v>90</v>
      </c>
      <c r="Q21" s="600">
        <v>0.4</v>
      </c>
      <c r="R21" s="1507"/>
      <c r="S21" s="1555"/>
      <c r="T21" s="1556"/>
      <c r="U21" s="1243"/>
      <c r="V21" s="1244"/>
      <c r="W21" s="1245"/>
      <c r="X21" s="1634"/>
      <c r="Y21" s="1635"/>
      <c r="Z21" s="1633"/>
      <c r="AA21" s="1496"/>
      <c r="AC21" s="246"/>
    </row>
    <row r="22" spans="1:35" ht="15" customHeight="1" thickBot="1">
      <c r="A22" s="747">
        <v>10131</v>
      </c>
      <c r="B22" s="1197" t="s">
        <v>17</v>
      </c>
      <c r="C22" s="748">
        <v>2</v>
      </c>
      <c r="D22" s="745">
        <v>1</v>
      </c>
      <c r="E22" s="745"/>
      <c r="F22" s="745"/>
      <c r="G22" s="745">
        <f>SUM(C22:F22)</f>
        <v>3</v>
      </c>
      <c r="H22" s="809">
        <v>3</v>
      </c>
      <c r="I22" s="1071"/>
      <c r="J22" s="844">
        <v>3</v>
      </c>
      <c r="K22" s="817"/>
      <c r="L22" s="844"/>
      <c r="M22" s="824"/>
      <c r="N22" s="968"/>
      <c r="O22" s="819"/>
      <c r="P22" s="556" t="s">
        <v>90</v>
      </c>
      <c r="Q22" s="557">
        <v>1</v>
      </c>
      <c r="R22" s="664" t="s">
        <v>121</v>
      </c>
      <c r="S22" s="1757"/>
      <c r="T22" s="1758"/>
      <c r="U22" s="386"/>
      <c r="V22" s="371"/>
      <c r="W22" s="393"/>
      <c r="X22" s="1305" t="str">
        <f>IF(COUNTIF(U22:W22,"&gt;=50")&gt;1,"FEHLER",IF(MAX(U22:W22)&gt;100,"FEHLER",IF(U22="","OFFEN",IF(MAX(U22:W22)&gt;=50,"BE",IF(MAX(U22:W22)&lt;50,"NB","OFFEN")))))</f>
        <v>OFFEN</v>
      </c>
      <c r="Y22" s="1306">
        <f>IF(U22="",0,(MAX(U22:W22)*Q22/100))</f>
        <v>0</v>
      </c>
      <c r="Z22" s="1307" t="str">
        <f>IF(X22="OFFEN","OFFEN",IF(X22="FEHLER","FEHLER",IF(X22="NB",5,ROUND(1+3/50*(100-(Y22*100)),1))))</f>
        <v>OFFEN</v>
      </c>
      <c r="AA22" s="1308">
        <f>IF(X22="BE",H22,0)</f>
        <v>0</v>
      </c>
      <c r="AB22" s="246">
        <f t="shared" si="2"/>
        <v>0</v>
      </c>
      <c r="AC22" s="246">
        <f t="shared" si="1"/>
        <v>0</v>
      </c>
      <c r="AE22" s="1420">
        <f>IF(AC22=0,0,AC22/$AC$79)</f>
        <v>0</v>
      </c>
      <c r="AF22" s="1420">
        <f>IF(AC22=0,0,AE22*MAX(U22:W22))</f>
        <v>0</v>
      </c>
      <c r="AH22" s="1238">
        <v>2</v>
      </c>
      <c r="AI22" s="1238" t="str">
        <f>IF(AH22&lt;=$AC$3,"JA","NEIN")</f>
        <v>JA</v>
      </c>
    </row>
    <row r="23" spans="1:35" ht="17.100000000000001" customHeight="1" thickBot="1">
      <c r="A23" s="219">
        <v>1020</v>
      </c>
      <c r="B23" s="1163" t="s">
        <v>18</v>
      </c>
      <c r="C23" s="1163"/>
      <c r="D23" s="1163"/>
      <c r="E23" s="1163"/>
      <c r="F23" s="1163"/>
      <c r="G23" s="1163"/>
      <c r="H23" s="1163"/>
      <c r="I23" s="1163"/>
      <c r="J23" s="1163"/>
      <c r="K23" s="1163"/>
      <c r="L23" s="1163"/>
      <c r="M23" s="1163"/>
      <c r="N23" s="1163"/>
      <c r="O23" s="1163"/>
      <c r="P23" s="1163"/>
      <c r="Q23" s="1163"/>
      <c r="R23" s="1163"/>
      <c r="S23" s="1163"/>
      <c r="T23" s="1163"/>
      <c r="U23" s="1383"/>
      <c r="V23" s="1383"/>
      <c r="W23" s="1383"/>
      <c r="X23" s="1303"/>
      <c r="Y23" s="1303"/>
      <c r="Z23" s="1303"/>
      <c r="AA23" s="1304"/>
      <c r="AC23" s="246"/>
    </row>
    <row r="24" spans="1:35" ht="15" customHeight="1">
      <c r="A24" s="737">
        <v>10211</v>
      </c>
      <c r="B24" s="750" t="s">
        <v>19</v>
      </c>
      <c r="C24" s="739">
        <v>2</v>
      </c>
      <c r="D24" s="740">
        <v>2</v>
      </c>
      <c r="E24" s="740"/>
      <c r="F24" s="740"/>
      <c r="G24" s="740">
        <f t="shared" ref="G24:G30" si="4">SUM(C24:F24)</f>
        <v>4</v>
      </c>
      <c r="H24" s="496">
        <v>4</v>
      </c>
      <c r="I24" s="1059">
        <v>4</v>
      </c>
      <c r="J24" s="842"/>
      <c r="K24" s="830"/>
      <c r="L24" s="842"/>
      <c r="M24" s="830"/>
      <c r="N24" s="850"/>
      <c r="O24" s="962"/>
      <c r="P24" s="595" t="s">
        <v>89</v>
      </c>
      <c r="Q24" s="596">
        <v>1</v>
      </c>
      <c r="R24" s="592" t="s">
        <v>121</v>
      </c>
      <c r="S24" s="1500"/>
      <c r="T24" s="1681"/>
      <c r="U24" s="380"/>
      <c r="V24" s="374"/>
      <c r="W24" s="216"/>
      <c r="X24" s="1250" t="str">
        <f>IF(COUNTIF(U24:W24,"&gt;=50")&gt;1,"FEHLER",IF(MAX(U24:W24)&gt;100,"FEHLER",IF(U24="","OFFEN",IF(MAX(U24:W24)&gt;=50,"BE",IF(MAX(U24:W24)&lt;50,"NB","OFFEN")))))</f>
        <v>OFFEN</v>
      </c>
      <c r="Y24" s="1251">
        <f>IF(U24="",0,(MAX(U24:W24)*Q24/100))</f>
        <v>0</v>
      </c>
      <c r="Z24" s="1252" t="str">
        <f>IF(X24="OFFEN","OFFEN",IF(X24="FEHLER","FEHLER",IF(X24="NB",5,ROUND(1+3/50*(100-(Y24*100)),1))))</f>
        <v>OFFEN</v>
      </c>
      <c r="AA24" s="1253">
        <f>IF(X24="BE",H24,0)</f>
        <v>0</v>
      </c>
      <c r="AB24" s="246">
        <f t="shared" si="2"/>
        <v>0</v>
      </c>
      <c r="AC24" s="246">
        <f t="shared" si="1"/>
        <v>0</v>
      </c>
      <c r="AE24" s="1420">
        <f>IF(AC24=0,0,AC24/$AC$79)</f>
        <v>0</v>
      </c>
      <c r="AF24" s="1420">
        <f>IF(AC24=0,0,AE24*MAX(U24:W24))</f>
        <v>0</v>
      </c>
      <c r="AH24" s="1238">
        <v>1</v>
      </c>
      <c r="AI24" s="1238" t="str">
        <f>IF(AH24&lt;=$AC$3,"JA","NEIN")</f>
        <v>JA</v>
      </c>
    </row>
    <row r="25" spans="1:35" ht="15" customHeight="1">
      <c r="A25" s="794">
        <v>10221</v>
      </c>
      <c r="B25" s="1777" t="s">
        <v>20</v>
      </c>
      <c r="C25" s="1845">
        <v>1</v>
      </c>
      <c r="D25" s="1747">
        <v>1</v>
      </c>
      <c r="E25" s="1747">
        <v>2</v>
      </c>
      <c r="F25" s="790"/>
      <c r="G25" s="1747">
        <f t="shared" si="4"/>
        <v>4</v>
      </c>
      <c r="H25" s="1801">
        <v>5</v>
      </c>
      <c r="I25" s="1832">
        <v>5</v>
      </c>
      <c r="J25" s="848"/>
      <c r="K25" s="818"/>
      <c r="L25" s="848"/>
      <c r="M25" s="818"/>
      <c r="N25" s="851"/>
      <c r="O25" s="1040"/>
      <c r="P25" s="597" t="s">
        <v>89</v>
      </c>
      <c r="Q25" s="598">
        <v>0.5</v>
      </c>
      <c r="R25" s="1506" t="s">
        <v>121</v>
      </c>
      <c r="S25" s="1553"/>
      <c r="T25" s="1554"/>
      <c r="U25" s="403"/>
      <c r="V25" s="399"/>
      <c r="W25" s="590"/>
      <c r="X25" s="1634" t="str">
        <f>IF(OR(COUNTIF(U25:W25,"&gt;=50")&gt;1,COUNTIF(U26:W26,"&gt;=50")&gt;1),"FEHLER",IF(OR(MAX(U25:W25)&gt;100,MAX(U26:W26)&gt;100),"FEHLER",IF(OR(U25="",U26=""),"OFFEN",IF(AND(MAX(U25:W25)&gt;=50,MAX(U26:W26)&gt;=50),"BE",IF(OR(MAX(U25:W25)&lt;50,MAX(U26:W26)&lt;50),"NB","OFFEN")))))</f>
        <v>OFFEN</v>
      </c>
      <c r="Y25" s="1635">
        <f>ROUNDUP(AG25,2)</f>
        <v>0</v>
      </c>
      <c r="Z25" s="1633" t="str">
        <f>IF(X25="OFFEN","OFFEN",IF(X25="FEHLER","FEHLER",IF(X25="NB",5,ROUND(1+3/50*(100-(Y25*100)),1))))</f>
        <v>OFFEN</v>
      </c>
      <c r="AA25" s="1496">
        <f>IF(X25="BE",H25,0)</f>
        <v>0</v>
      </c>
      <c r="AB25" s="1668">
        <f t="shared" si="2"/>
        <v>0</v>
      </c>
      <c r="AC25" s="246">
        <f t="shared" si="1"/>
        <v>0</v>
      </c>
      <c r="AE25" s="1420">
        <f>IF(AC25=0,0,AC25/$AC$79)</f>
        <v>0</v>
      </c>
      <c r="AF25" s="1237">
        <f>IF(AC25=0,0,(Y25*100)*AE25)</f>
        <v>0</v>
      </c>
      <c r="AG25" s="1238">
        <f>IF(U25="",0,(MAX(U25:W25)*Q25/100))+IF(U26="",0,(MAX(U26:W26)*Q26/100))</f>
        <v>0</v>
      </c>
      <c r="AH25" s="1238">
        <v>1</v>
      </c>
      <c r="AI25" s="1238" t="str">
        <f>IF(AH25&lt;=$AC$3,"JA","NEIN")</f>
        <v>JA</v>
      </c>
    </row>
    <row r="26" spans="1:35" ht="15" customHeight="1">
      <c r="A26" s="792">
        <v>10222</v>
      </c>
      <c r="B26" s="1777"/>
      <c r="C26" s="1846"/>
      <c r="D26" s="1748"/>
      <c r="E26" s="1748"/>
      <c r="F26" s="793"/>
      <c r="G26" s="1748"/>
      <c r="H26" s="1802"/>
      <c r="I26" s="1833"/>
      <c r="J26" s="849"/>
      <c r="K26" s="820"/>
      <c r="L26" s="849"/>
      <c r="M26" s="820"/>
      <c r="N26" s="852"/>
      <c r="O26" s="825"/>
      <c r="P26" s="599" t="s">
        <v>90</v>
      </c>
      <c r="Q26" s="600">
        <v>0.5</v>
      </c>
      <c r="R26" s="1507"/>
      <c r="S26" s="1555"/>
      <c r="T26" s="1556"/>
      <c r="U26" s="1243"/>
      <c r="V26" s="1244"/>
      <c r="W26" s="1245"/>
      <c r="X26" s="1634"/>
      <c r="Y26" s="1635"/>
      <c r="Z26" s="1633"/>
      <c r="AA26" s="1496"/>
      <c r="AB26" s="1668"/>
      <c r="AC26" s="246"/>
    </row>
    <row r="27" spans="1:35" ht="15" customHeight="1">
      <c r="A27" s="741">
        <v>10231</v>
      </c>
      <c r="B27" s="751" t="s">
        <v>21</v>
      </c>
      <c r="C27" s="742">
        <v>2</v>
      </c>
      <c r="D27" s="743">
        <v>1</v>
      </c>
      <c r="E27" s="743"/>
      <c r="F27" s="743"/>
      <c r="G27" s="743">
        <f t="shared" si="4"/>
        <v>3</v>
      </c>
      <c r="H27" s="810">
        <v>3</v>
      </c>
      <c r="I27" s="1065"/>
      <c r="J27" s="854">
        <v>3</v>
      </c>
      <c r="K27" s="826"/>
      <c r="L27" s="854"/>
      <c r="M27" s="826"/>
      <c r="N27" s="856"/>
      <c r="O27" s="963"/>
      <c r="P27" s="658" t="s">
        <v>89</v>
      </c>
      <c r="Q27" s="659">
        <v>1</v>
      </c>
      <c r="R27" s="663" t="s">
        <v>121</v>
      </c>
      <c r="S27" s="1678"/>
      <c r="T27" s="1744"/>
      <c r="U27" s="164"/>
      <c r="V27" s="150"/>
      <c r="W27" s="163"/>
      <c r="X27" s="1258" t="str">
        <f>IF(COUNTIF(U27:W27,"&gt;=50")&gt;1,"FEHLER",IF(MAX(U27:W27)&gt;100,"FEHLER",IF(U27="","OFFEN",IF(MAX(U27:W27)&gt;=50,"BE",IF(MAX(U27:W27)&lt;50,"NB","OFFEN")))))</f>
        <v>OFFEN</v>
      </c>
      <c r="Y27" s="1262">
        <f>IF(U27="",0,(MAX(U27:W27)*Q27/100))</f>
        <v>0</v>
      </c>
      <c r="Z27" s="1260" t="str">
        <f>IF(X27="OFFEN","OFFEN",IF(X27="FEHLER","FEHLER",IF(X27="NB",5,ROUND(1+3/50*(100-(Y27*100)),1))))</f>
        <v>OFFEN</v>
      </c>
      <c r="AA27" s="1261">
        <f>IF(X27="BE",H27,0)</f>
        <v>0</v>
      </c>
      <c r="AB27" s="246">
        <f t="shared" si="2"/>
        <v>0</v>
      </c>
      <c r="AC27" s="246">
        <f t="shared" si="1"/>
        <v>0</v>
      </c>
      <c r="AE27" s="1420">
        <f>IF(AC27=0,0,AC27/$AC$79)</f>
        <v>0</v>
      </c>
      <c r="AF27" s="1420">
        <f>IF(AC27=0,0,AE27*MAX(U27:W27))</f>
        <v>0</v>
      </c>
      <c r="AH27" s="1238">
        <v>2</v>
      </c>
      <c r="AI27" s="1238" t="str">
        <f>IF(AH27&lt;=$AC$3,"JA","NEIN")</f>
        <v>JA</v>
      </c>
    </row>
    <row r="28" spans="1:35" ht="15" customHeight="1">
      <c r="A28" s="783">
        <v>10261</v>
      </c>
      <c r="B28" s="784" t="s">
        <v>41</v>
      </c>
      <c r="C28" s="785">
        <v>2</v>
      </c>
      <c r="D28" s="786">
        <v>2</v>
      </c>
      <c r="E28" s="786"/>
      <c r="F28" s="786"/>
      <c r="G28" s="786">
        <f t="shared" si="4"/>
        <v>4</v>
      </c>
      <c r="H28" s="807">
        <v>4</v>
      </c>
      <c r="I28" s="1060"/>
      <c r="J28" s="855">
        <v>4</v>
      </c>
      <c r="K28" s="827" t="s">
        <v>16</v>
      </c>
      <c r="L28" s="855"/>
      <c r="M28" s="827"/>
      <c r="N28" s="857"/>
      <c r="O28" s="1037"/>
      <c r="P28" s="680" t="s">
        <v>89</v>
      </c>
      <c r="Q28" s="681">
        <v>1</v>
      </c>
      <c r="R28" s="585" t="s">
        <v>121</v>
      </c>
      <c r="S28" s="1502"/>
      <c r="T28" s="1682"/>
      <c r="U28" s="384"/>
      <c r="V28" s="382"/>
      <c r="W28" s="540"/>
      <c r="X28" s="1254" t="str">
        <f>IF(COUNTIF(U28:W28,"&gt;=50")&gt;1,"FEHLER",IF(MAX(U28:W28)&gt;100,"FEHLER",IF(U28="","OFFEN",IF(MAX(U28:W28)&gt;=50,"BE",IF(MAX(U28:W28)&lt;50,"NB","OFFEN")))))</f>
        <v>OFFEN</v>
      </c>
      <c r="Y28" s="1255">
        <f>IF(U28="",0,(MAX(U28:W28)*Q28/100))</f>
        <v>0</v>
      </c>
      <c r="Z28" s="1256" t="str">
        <f>IF(X28="OFFEN","OFFEN",IF(X28="FEHLER","FEHLER",IF(X28="NB",5,ROUND(1+3/50*(100-(Y28*100)),1))))</f>
        <v>OFFEN</v>
      </c>
      <c r="AA28" s="1257">
        <f>IF(X28="BE",H28,0)</f>
        <v>0</v>
      </c>
      <c r="AB28" s="246">
        <f t="shared" si="2"/>
        <v>0</v>
      </c>
      <c r="AC28" s="246">
        <f t="shared" si="1"/>
        <v>0</v>
      </c>
      <c r="AE28" s="1420">
        <f>IF(AC28=0,0,AC28/$AC$79)</f>
        <v>0</v>
      </c>
      <c r="AF28" s="1420">
        <f t="shared" ref="AF28:AF76" si="5">IF(AC28=0,0,AE28*MAX(U28:W28))</f>
        <v>0</v>
      </c>
      <c r="AH28" s="1238">
        <v>2</v>
      </c>
      <c r="AI28" s="1238" t="str">
        <f>IF(AH28&lt;=$AC$3,"JA","NEIN")</f>
        <v>JA</v>
      </c>
    </row>
    <row r="29" spans="1:35" ht="15" customHeight="1">
      <c r="A29" s="741">
        <v>10241</v>
      </c>
      <c r="B29" s="752" t="s">
        <v>22</v>
      </c>
      <c r="C29" s="742">
        <v>2</v>
      </c>
      <c r="D29" s="743">
        <v>1</v>
      </c>
      <c r="E29" s="743"/>
      <c r="F29" s="743"/>
      <c r="G29" s="743">
        <f t="shared" si="4"/>
        <v>3</v>
      </c>
      <c r="H29" s="810">
        <v>3</v>
      </c>
      <c r="I29" s="1065"/>
      <c r="J29" s="854">
        <v>3</v>
      </c>
      <c r="K29" s="826"/>
      <c r="L29" s="854"/>
      <c r="M29" s="826"/>
      <c r="N29" s="856"/>
      <c r="O29" s="963"/>
      <c r="P29" s="658" t="s">
        <v>89</v>
      </c>
      <c r="Q29" s="659">
        <v>1</v>
      </c>
      <c r="R29" s="663" t="s">
        <v>121</v>
      </c>
      <c r="S29" s="1678"/>
      <c r="T29" s="1744"/>
      <c r="U29" s="164"/>
      <c r="V29" s="150"/>
      <c r="W29" s="163"/>
      <c r="X29" s="1258" t="str">
        <f>IF(COUNTIF(U29:W29,"&gt;=50")&gt;1,"FEHLER",IF(MAX(U29:W29)&gt;100,"FEHLER",IF(U29="","OFFEN",IF(MAX(U29:W29)&gt;=50,"BE",IF(MAX(U29:W29)&lt;50,"NB","OFFEN")))))</f>
        <v>OFFEN</v>
      </c>
      <c r="Y29" s="1259">
        <f>IF(U29="",0,(MAX(U29:W29)*Q29/100))</f>
        <v>0</v>
      </c>
      <c r="Z29" s="1260" t="str">
        <f>IF(X29="OFFEN","OFFEN",IF(X29="FEHLER","FEHLER",IF(X29="NB",5,ROUND(1+3/50*(100-(Y29*100)),1))))</f>
        <v>OFFEN</v>
      </c>
      <c r="AA29" s="1261">
        <f>IF(X29="BE",H29,0)</f>
        <v>0</v>
      </c>
      <c r="AB29" s="246">
        <f t="shared" si="2"/>
        <v>0</v>
      </c>
      <c r="AC29" s="246">
        <f t="shared" si="1"/>
        <v>0</v>
      </c>
      <c r="AE29" s="1420">
        <f>IF(AC29=0,0,AC29/$AC$79)</f>
        <v>0</v>
      </c>
      <c r="AF29" s="1420">
        <f>IF(AC29=0,0,AE29*MAX(U29:W29))</f>
        <v>0</v>
      </c>
      <c r="AH29" s="1238">
        <v>2</v>
      </c>
      <c r="AI29" s="1238" t="str">
        <f>IF(AH29&lt;=$AC$3,"JA","NEIN")</f>
        <v>JA</v>
      </c>
    </row>
    <row r="30" spans="1:35" ht="15" customHeight="1" thickBot="1">
      <c r="A30" s="787">
        <v>10251</v>
      </c>
      <c r="B30" s="1198" t="s">
        <v>23</v>
      </c>
      <c r="C30" s="789">
        <v>2</v>
      </c>
      <c r="D30" s="790">
        <v>1</v>
      </c>
      <c r="E30" s="790"/>
      <c r="F30" s="790"/>
      <c r="G30" s="790">
        <f t="shared" si="4"/>
        <v>3</v>
      </c>
      <c r="H30" s="808">
        <v>3</v>
      </c>
      <c r="I30" s="1062"/>
      <c r="J30" s="848">
        <v>3</v>
      </c>
      <c r="K30" s="818"/>
      <c r="L30" s="848"/>
      <c r="M30" s="818"/>
      <c r="N30" s="851"/>
      <c r="O30" s="1040"/>
      <c r="P30" s="597" t="s">
        <v>89</v>
      </c>
      <c r="Q30" s="598">
        <v>1</v>
      </c>
      <c r="R30" s="1141" t="s">
        <v>121</v>
      </c>
      <c r="S30" s="1841"/>
      <c r="T30" s="1842"/>
      <c r="U30" s="403"/>
      <c r="V30" s="399"/>
      <c r="W30" s="590"/>
      <c r="X30" s="1299" t="str">
        <f>IF(COUNTIF(U30:W30,"&gt;=50")&gt;1,"FEHLER",IF(MAX(U30:W30)&gt;100,"FEHLER",IF(U30="","OFFEN",IF(MAX(U30:W30)&gt;=50,"BE",IF(MAX(U30:W30)&lt;50,"NB","OFFEN")))))</f>
        <v>OFFEN</v>
      </c>
      <c r="Y30" s="1309">
        <f>IF(U30="",0,(MAX(U30:W30)*Q30/100))</f>
        <v>0</v>
      </c>
      <c r="Z30" s="1301" t="str">
        <f>IF(X30="OFFEN","OFFEN",IF(X30="FEHLER","FEHLER",IF(X30="NB",5,ROUND(1+3/50*(100-(Y30*100)),1))))</f>
        <v>OFFEN</v>
      </c>
      <c r="AA30" s="1302">
        <f>IF(X30="BE",H30,0)</f>
        <v>0</v>
      </c>
      <c r="AB30" s="246">
        <f t="shared" si="2"/>
        <v>0</v>
      </c>
      <c r="AC30" s="246">
        <f t="shared" si="1"/>
        <v>0</v>
      </c>
      <c r="AE30" s="1420">
        <f>IF(AC30=0,0,AC30/$AC$79)</f>
        <v>0</v>
      </c>
      <c r="AF30" s="1420">
        <f t="shared" si="5"/>
        <v>0</v>
      </c>
      <c r="AH30" s="1238">
        <v>2</v>
      </c>
      <c r="AI30" s="1238" t="str">
        <f>IF(AH30&lt;=$AC$3,"JA","NEIN")</f>
        <v>JA</v>
      </c>
    </row>
    <row r="31" spans="1:35" ht="17.100000000000001" customHeight="1" thickBot="1">
      <c r="A31" s="219">
        <v>1040</v>
      </c>
      <c r="B31" s="1163" t="s">
        <v>24</v>
      </c>
      <c r="C31" s="1163"/>
      <c r="D31" s="1163"/>
      <c r="E31" s="1163"/>
      <c r="F31" s="1163"/>
      <c r="G31" s="1163"/>
      <c r="H31" s="1163"/>
      <c r="I31" s="1163"/>
      <c r="J31" s="1163"/>
      <c r="K31" s="1163"/>
      <c r="L31" s="1163"/>
      <c r="M31" s="1163"/>
      <c r="N31" s="1163"/>
      <c r="O31" s="1163"/>
      <c r="P31" s="1163"/>
      <c r="Q31" s="1163"/>
      <c r="R31" s="1163"/>
      <c r="S31" s="1163"/>
      <c r="T31" s="1163"/>
      <c r="U31" s="1383"/>
      <c r="V31" s="1383"/>
      <c r="W31" s="1383"/>
      <c r="X31" s="1303"/>
      <c r="Y31" s="1303"/>
      <c r="Z31" s="1303"/>
      <c r="AA31" s="1304"/>
      <c r="AC31" s="246"/>
    </row>
    <row r="32" spans="1:35" ht="15" customHeight="1">
      <c r="A32" s="753">
        <v>10411</v>
      </c>
      <c r="B32" s="754" t="s">
        <v>269</v>
      </c>
      <c r="C32" s="755"/>
      <c r="D32" s="1779">
        <v>2</v>
      </c>
      <c r="E32" s="756"/>
      <c r="F32" s="1779">
        <v>3</v>
      </c>
      <c r="G32" s="1779">
        <f>SUM(C32:F32)</f>
        <v>5</v>
      </c>
      <c r="H32" s="1780">
        <v>5</v>
      </c>
      <c r="I32" s="1781">
        <v>5</v>
      </c>
      <c r="J32" s="859"/>
      <c r="K32" s="828"/>
      <c r="L32" s="861"/>
      <c r="M32" s="828"/>
      <c r="N32" s="861"/>
      <c r="O32" s="840"/>
      <c r="P32" s="546" t="s">
        <v>89</v>
      </c>
      <c r="Q32" s="547">
        <v>0.5</v>
      </c>
      <c r="R32" s="1485" t="s">
        <v>122</v>
      </c>
      <c r="S32" s="1551"/>
      <c r="T32" s="1552"/>
      <c r="U32" s="535"/>
      <c r="V32" s="213"/>
      <c r="W32" s="594"/>
      <c r="X32" s="1532" t="str">
        <f>IF(OR(COUNTIF(U32:W32,"&gt;=50")&gt;1,COUNTIF(U33:W33,"&gt;=50")&gt;1),"FEHLER",IF(OR(MAX(U32:W32)&gt;100,MAX(U33:W33)&gt;100),"FEHLER",IF(OR(U32="",U33=""),"OFFEN",IF(AND(MAX(U32:W32)&gt;=50,MAX(U33:W33)&gt;=50),"BE",IF(OR(MAX(U32:W32)&lt;50,MAX(U33:W33)&lt;50),"NB","OFFEN")))))</f>
        <v>OFFEN</v>
      </c>
      <c r="Y32" s="1673">
        <f>ROUNDUP(AG32,2)</f>
        <v>0</v>
      </c>
      <c r="Z32" s="1643" t="str">
        <f>IF(X32="OFFEN","OFFEN",IF(X32="FEHLER","FEHLER",IF(X32="NB",5,ROUND(1+3/50*(100-(Y32*100)),1))))</f>
        <v>OFFEN</v>
      </c>
      <c r="AA32" s="1483">
        <f>IF(X32="BE",H32,0)</f>
        <v>0</v>
      </c>
      <c r="AB32" s="1668">
        <f t="shared" ref="AB32" si="6">IF(X32="BE",1,0)</f>
        <v>0</v>
      </c>
      <c r="AC32" s="246">
        <f t="shared" si="1"/>
        <v>0</v>
      </c>
      <c r="AE32" s="1420">
        <f>IF(AC32=0,0,AC32/$AC$79)</f>
        <v>0</v>
      </c>
      <c r="AF32" s="1237">
        <f>IF(AC32=0,0,(Y32*100)*AE32)</f>
        <v>0</v>
      </c>
      <c r="AG32" s="1238">
        <f>IF(U32="",0,(MAX(U32:W32)*Q32/100))+IF(U33="",0,(MAX(U33:W33)*Q33/100))</f>
        <v>0</v>
      </c>
      <c r="AH32" s="1238">
        <v>1</v>
      </c>
      <c r="AI32" s="1238" t="str">
        <f>IF(AH32&lt;=$AC$3,"JA","NEIN")</f>
        <v>JA</v>
      </c>
    </row>
    <row r="33" spans="1:35" ht="15" customHeight="1" thickBot="1">
      <c r="A33" s="758">
        <v>10412</v>
      </c>
      <c r="B33" s="1199" t="s">
        <v>268</v>
      </c>
      <c r="C33" s="1200"/>
      <c r="D33" s="1779"/>
      <c r="E33" s="756"/>
      <c r="F33" s="1779"/>
      <c r="G33" s="1779"/>
      <c r="H33" s="1780"/>
      <c r="I33" s="1874"/>
      <c r="J33" s="1030"/>
      <c r="K33" s="1201"/>
      <c r="L33" s="1202"/>
      <c r="M33" s="1201"/>
      <c r="N33" s="1202"/>
      <c r="O33" s="1203"/>
      <c r="P33" s="665" t="s">
        <v>90</v>
      </c>
      <c r="Q33" s="666">
        <v>0.5</v>
      </c>
      <c r="R33" s="1855"/>
      <c r="S33" s="1549"/>
      <c r="T33" s="1550"/>
      <c r="U33" s="1372"/>
      <c r="V33" s="1373"/>
      <c r="W33" s="1374"/>
      <c r="X33" s="1852"/>
      <c r="Y33" s="1873"/>
      <c r="Z33" s="1854"/>
      <c r="AA33" s="1847"/>
      <c r="AB33" s="1668"/>
      <c r="AC33" s="246"/>
    </row>
    <row r="34" spans="1:35" ht="17.100000000000001" customHeight="1" thickBot="1">
      <c r="A34" s="219">
        <v>1030</v>
      </c>
      <c r="B34" s="1163" t="s">
        <v>25</v>
      </c>
      <c r="C34" s="1163"/>
      <c r="D34" s="1163"/>
      <c r="E34" s="1163"/>
      <c r="F34" s="1163"/>
      <c r="G34" s="1163"/>
      <c r="H34" s="1163"/>
      <c r="I34" s="1163"/>
      <c r="J34" s="1163"/>
      <c r="K34" s="1163"/>
      <c r="L34" s="1163"/>
      <c r="M34" s="1163"/>
      <c r="N34" s="1163"/>
      <c r="O34" s="1163"/>
      <c r="P34" s="1163"/>
      <c r="Q34" s="1163"/>
      <c r="R34" s="1163"/>
      <c r="S34" s="1163"/>
      <c r="T34" s="1163"/>
      <c r="U34" s="1383"/>
      <c r="V34" s="1383"/>
      <c r="W34" s="1383"/>
      <c r="X34" s="1303"/>
      <c r="Y34" s="1303"/>
      <c r="Z34" s="1303"/>
      <c r="AA34" s="1304"/>
      <c r="AC34" s="246"/>
    </row>
    <row r="35" spans="1:35" ht="15" customHeight="1" thickBot="1">
      <c r="A35" s="762">
        <v>10341</v>
      </c>
      <c r="B35" s="1204" t="s">
        <v>26</v>
      </c>
      <c r="C35" s="755">
        <v>2</v>
      </c>
      <c r="D35" s="756">
        <v>2</v>
      </c>
      <c r="E35" s="756"/>
      <c r="F35" s="756"/>
      <c r="G35" s="756">
        <f>SUM(C35:F35)</f>
        <v>4</v>
      </c>
      <c r="H35" s="811">
        <v>4</v>
      </c>
      <c r="I35" s="1096"/>
      <c r="J35" s="859" t="s">
        <v>16</v>
      </c>
      <c r="K35" s="838"/>
      <c r="L35" s="859">
        <v>4</v>
      </c>
      <c r="M35" s="828"/>
      <c r="N35" s="861"/>
      <c r="O35" s="1066"/>
      <c r="P35" s="546" t="s">
        <v>89</v>
      </c>
      <c r="Q35" s="547">
        <v>1</v>
      </c>
      <c r="R35" s="1142" t="s">
        <v>121</v>
      </c>
      <c r="S35" s="1509"/>
      <c r="T35" s="1843"/>
      <c r="U35" s="535"/>
      <c r="V35" s="213"/>
      <c r="W35" s="594"/>
      <c r="X35" s="1310" t="str">
        <f>IF(COUNTIF(U35:W35,"&gt;=50")&gt;1,"FEHLER",IF(MAX(U35:W35)&gt;100,"FEHLER",IF(U35="","OFFEN",IF(MAX(U35:W35)&gt;=50,"BE",IF(MAX(U35:W35)&lt;50,"NB","OFFEN")))))</f>
        <v>OFFEN</v>
      </c>
      <c r="Y35" s="1311">
        <f>IF(U35="",0,(MAX(U35:W35)*Q35/100))</f>
        <v>0</v>
      </c>
      <c r="Z35" s="1312" t="str">
        <f>IF(X35="OFFEN","OFFEN",IF(X35="FEHLER","FEHLER",IF(X35="NB",5,ROUND(1+3/50*(100-(Y35*100)),1))))</f>
        <v>OFFEN</v>
      </c>
      <c r="AA35" s="1313">
        <f>IF(X35="BE",H35,0)</f>
        <v>0</v>
      </c>
      <c r="AC35" s="246">
        <f t="shared" si="1"/>
        <v>0</v>
      </c>
      <c r="AE35" s="1420">
        <f>IF(AC35=0,0,AC35/$AC$79)</f>
        <v>0</v>
      </c>
      <c r="AF35" s="1420">
        <f>IF(AC35=0,0,AE35*MAX(U35:W35))</f>
        <v>0</v>
      </c>
      <c r="AH35" s="1238">
        <v>4</v>
      </c>
      <c r="AI35" s="1238" t="str">
        <f>IF(AH35&lt;=$AC$3,"JA","NEIN")</f>
        <v>NEIN</v>
      </c>
    </row>
    <row r="36" spans="1:35" ht="17.100000000000001" customHeight="1" thickBot="1">
      <c r="A36" s="219">
        <v>1110</v>
      </c>
      <c r="B36" s="1163" t="s">
        <v>30</v>
      </c>
      <c r="C36" s="1163"/>
      <c r="D36" s="1163"/>
      <c r="E36" s="1163"/>
      <c r="F36" s="1163"/>
      <c r="G36" s="1163"/>
      <c r="H36" s="1163"/>
      <c r="I36" s="1163"/>
      <c r="J36" s="1163"/>
      <c r="K36" s="1163"/>
      <c r="L36" s="1163"/>
      <c r="M36" s="1163"/>
      <c r="N36" s="1163"/>
      <c r="O36" s="1163"/>
      <c r="P36" s="1163"/>
      <c r="Q36" s="1163"/>
      <c r="R36" s="1163"/>
      <c r="S36" s="1163"/>
      <c r="T36" s="1163"/>
      <c r="U36" s="1383"/>
      <c r="V36" s="1383"/>
      <c r="W36" s="1383"/>
      <c r="X36" s="1303"/>
      <c r="Y36" s="1303"/>
      <c r="Z36" s="1303"/>
      <c r="AA36" s="1304"/>
      <c r="AC36" s="246"/>
    </row>
    <row r="37" spans="1:35" ht="15" customHeight="1">
      <c r="A37" s="737">
        <v>11011</v>
      </c>
      <c r="B37" s="802" t="s">
        <v>31</v>
      </c>
      <c r="C37" s="773">
        <v>1</v>
      </c>
      <c r="D37" s="774">
        <v>2</v>
      </c>
      <c r="E37" s="774"/>
      <c r="F37" s="774"/>
      <c r="G37" s="774">
        <f t="shared" ref="G37:G46" si="7">SUM(C37:F37)</f>
        <v>3</v>
      </c>
      <c r="H37" s="336">
        <v>3</v>
      </c>
      <c r="I37" s="1059"/>
      <c r="J37" s="842"/>
      <c r="K37" s="830">
        <v>3</v>
      </c>
      <c r="L37" s="842" t="s">
        <v>16</v>
      </c>
      <c r="M37" s="830"/>
      <c r="N37" s="842"/>
      <c r="O37" s="832"/>
      <c r="P37" s="595" t="s">
        <v>89</v>
      </c>
      <c r="Q37" s="596">
        <v>1</v>
      </c>
      <c r="R37" s="592" t="s">
        <v>121</v>
      </c>
      <c r="S37" s="1500"/>
      <c r="T37" s="1681"/>
      <c r="U37" s="380"/>
      <c r="V37" s="374"/>
      <c r="W37" s="216"/>
      <c r="X37" s="1250" t="str">
        <f>IF(COUNTIF(U37:W37,"&gt;=50")&gt;1,"FEHLER",IF(MAX(U37:W37)&gt;100,"FEHLER",IF(U37="","OFFEN",IF(MAX(U37:W37)&gt;=50,"BE",IF(MAX(U37:W37)&lt;50,"NB","OFFEN")))))</f>
        <v>OFFEN</v>
      </c>
      <c r="Y37" s="1274">
        <f>IF(U37="",0,(MAX(U37:W37)*Q37/100))</f>
        <v>0</v>
      </c>
      <c r="Z37" s="1252" t="str">
        <f>IF(X37="OFFEN","OFFEN",IF(X37="FEHLER","FEHLER",IF(X37="NB",5,ROUND(1+3/50*(100-(Y37*100)),1))))</f>
        <v>OFFEN</v>
      </c>
      <c r="AA37" s="1253">
        <f>IF(X37="BE",H37,0)</f>
        <v>0</v>
      </c>
      <c r="AC37" s="246">
        <f t="shared" si="1"/>
        <v>0</v>
      </c>
      <c r="AE37" s="1420">
        <f>IF(AC37=0,0,AC37/$AC$79)</f>
        <v>0</v>
      </c>
      <c r="AF37" s="1420">
        <f>IF(AC37=0,0,AE37*MAX(U37:W37))</f>
        <v>0</v>
      </c>
      <c r="AH37" s="1238">
        <v>3</v>
      </c>
      <c r="AI37" s="1238" t="str">
        <f>IF(AH37&lt;=$AC$3,"JA","NEIN")</f>
        <v>NEIN</v>
      </c>
    </row>
    <row r="38" spans="1:35" ht="15" customHeight="1">
      <c r="A38" s="791">
        <v>11041</v>
      </c>
      <c r="B38" s="1778" t="s">
        <v>34</v>
      </c>
      <c r="C38" s="1796">
        <v>2</v>
      </c>
      <c r="D38" s="1747">
        <v>1</v>
      </c>
      <c r="E38" s="1747">
        <v>1</v>
      </c>
      <c r="F38" s="790"/>
      <c r="G38" s="1747">
        <f t="shared" si="7"/>
        <v>4</v>
      </c>
      <c r="H38" s="1801">
        <v>5</v>
      </c>
      <c r="I38" s="1062"/>
      <c r="J38" s="848"/>
      <c r="K38" s="1830">
        <v>5</v>
      </c>
      <c r="L38" s="848"/>
      <c r="M38" s="818"/>
      <c r="N38" s="848"/>
      <c r="O38" s="833"/>
      <c r="P38" s="597" t="s">
        <v>89</v>
      </c>
      <c r="Q38" s="598">
        <v>0.75</v>
      </c>
      <c r="R38" s="1506" t="s">
        <v>121</v>
      </c>
      <c r="S38" s="1553"/>
      <c r="T38" s="1554"/>
      <c r="U38" s="403"/>
      <c r="V38" s="399"/>
      <c r="W38" s="590"/>
      <c r="X38" s="1634" t="str">
        <f>IF(OR(COUNTIF(U38:W38,"&gt;=50")&gt;1,COUNTIF(U39:W39,"&gt;=50")&gt;1),"FEHLER",IF(OR(MAX(U38:W38)&gt;100,MAX(U39:W39)&gt;100),"FEHLER",IF(OR(U38="",U39=""),"OFFEN",IF(AND(MAX(U38:W38)&gt;=50,MAX(U39:W39)&gt;=50),"BE",IF(OR(MAX(U38:W38)&lt;50,MAX(U39:W39)&lt;50),"NB","OFFEN")))))</f>
        <v>OFFEN</v>
      </c>
      <c r="Y38" s="1621">
        <f>ROUNDUP(AG38,2)</f>
        <v>0</v>
      </c>
      <c r="Z38" s="1633" t="str">
        <f>IF(X38="OFFEN","OFFEN",IF(X38="FEHLER","FEHLER",IF(X38="NB",5,ROUND(1+3/50*(100-(Y38*100)),1))))</f>
        <v>OFFEN</v>
      </c>
      <c r="AA38" s="1496">
        <f>IF(X38="BE",H38,0)</f>
        <v>0</v>
      </c>
      <c r="AC38" s="246">
        <f t="shared" si="1"/>
        <v>0</v>
      </c>
      <c r="AE38" s="1420">
        <f>IF(AC38=0,0,AC38/$AC$79)</f>
        <v>0</v>
      </c>
      <c r="AF38" s="1237">
        <f>IF(AC38=0,0,(Y38*100)*AE38)</f>
        <v>0</v>
      </c>
      <c r="AG38" s="1238">
        <f>IF(U38="",0,(MAX(U38:W38)*Q38/100))+IF(U39="",0,(MAX(U39:W39)*Q39/100))</f>
        <v>0</v>
      </c>
      <c r="AH38" s="1238">
        <v>3</v>
      </c>
      <c r="AI38" s="1238" t="str">
        <f>IF(AH38&lt;=$AC$3,"JA","NEIN")</f>
        <v>NEIN</v>
      </c>
    </row>
    <row r="39" spans="1:35" ht="15" customHeight="1">
      <c r="A39" s="792">
        <v>11042</v>
      </c>
      <c r="B39" s="1778"/>
      <c r="C39" s="1797"/>
      <c r="D39" s="1748"/>
      <c r="E39" s="1748"/>
      <c r="F39" s="793"/>
      <c r="G39" s="1748"/>
      <c r="H39" s="1802"/>
      <c r="I39" s="1063"/>
      <c r="J39" s="849"/>
      <c r="K39" s="1831"/>
      <c r="L39" s="849"/>
      <c r="M39" s="820"/>
      <c r="N39" s="849"/>
      <c r="O39" s="834"/>
      <c r="P39" s="599" t="s">
        <v>90</v>
      </c>
      <c r="Q39" s="600">
        <v>0.25</v>
      </c>
      <c r="R39" s="1507"/>
      <c r="S39" s="1555"/>
      <c r="T39" s="1556"/>
      <c r="U39" s="1243"/>
      <c r="V39" s="1244"/>
      <c r="W39" s="1245"/>
      <c r="X39" s="1634"/>
      <c r="Y39" s="1621"/>
      <c r="Z39" s="1633"/>
      <c r="AA39" s="1496"/>
      <c r="AC39" s="246"/>
      <c r="AI39" s="1238" t="str">
        <f>AI38</f>
        <v>NEIN</v>
      </c>
    </row>
    <row r="40" spans="1:35" ht="15" customHeight="1">
      <c r="A40" s="744">
        <v>11051</v>
      </c>
      <c r="B40" s="1794" t="s">
        <v>35</v>
      </c>
      <c r="C40" s="1759">
        <v>2</v>
      </c>
      <c r="D40" s="1761">
        <v>1</v>
      </c>
      <c r="E40" s="1761">
        <v>1</v>
      </c>
      <c r="F40" s="745"/>
      <c r="G40" s="1761">
        <f t="shared" si="7"/>
        <v>4</v>
      </c>
      <c r="H40" s="1772">
        <v>5</v>
      </c>
      <c r="I40" s="1071"/>
      <c r="J40" s="844"/>
      <c r="K40" s="1806">
        <v>5</v>
      </c>
      <c r="L40" s="844"/>
      <c r="M40" s="817"/>
      <c r="N40" s="844"/>
      <c r="O40" s="835"/>
      <c r="P40" s="556" t="s">
        <v>89</v>
      </c>
      <c r="Q40" s="557">
        <v>0.5</v>
      </c>
      <c r="R40" s="1508" t="s">
        <v>121</v>
      </c>
      <c r="S40" s="1551"/>
      <c r="T40" s="1552"/>
      <c r="U40" s="386"/>
      <c r="V40" s="371"/>
      <c r="W40" s="393"/>
      <c r="X40" s="1587" t="str">
        <f>IF(OR(COUNTIF(U40:W40,"&gt;=50")&gt;1,COUNTIF(U41:W41,"&gt;=50")&gt;1),"FEHLER",IF(OR(MAX(U40:W40)&gt;100,MAX(U41:W41)&gt;100),"FEHLER",IF(OR(U40="",U41=""),"OFFEN",IF(AND(MAX(U40:W40)&gt;=50,MAX(U41:W41)&gt;=50),"BE",IF(OR(MAX(U40:W40)&lt;50,MAX(U41:W41)&lt;50),"NB","OFFEN")))))</f>
        <v>OFFEN</v>
      </c>
      <c r="Y40" s="1614">
        <f>ROUNDUP(AG40,2)</f>
        <v>0</v>
      </c>
      <c r="Z40" s="1631" t="str">
        <f>IF(X40="OFFEN","OFFEN",IF(X40="FEHLER","FEHLER",IF(X40="NB",5,ROUND(1+3/50*(100-(Y40*100)),1))))</f>
        <v>OFFEN</v>
      </c>
      <c r="AA40" s="1484">
        <f>IF(X40="BE",H40,0)</f>
        <v>0</v>
      </c>
      <c r="AC40" s="246">
        <f t="shared" si="1"/>
        <v>0</v>
      </c>
      <c r="AE40" s="1420">
        <f>IF(AC40=0,0,AC40/$AC$79)</f>
        <v>0</v>
      </c>
      <c r="AF40" s="1237">
        <f>IF(AC40=0,0,(Y40*100)*AE40)</f>
        <v>0</v>
      </c>
      <c r="AG40" s="1238">
        <f>IF(U40="",0,(MAX(U40:W40)*Q40/100))+IF(U41="",0,(MAX(U41:W41)*Q41/100))</f>
        <v>0</v>
      </c>
      <c r="AH40" s="1238">
        <v>3</v>
      </c>
      <c r="AI40" s="1238" t="str">
        <f>IF(AH40&lt;=$AC$3,"JA","NEIN")</f>
        <v>NEIN</v>
      </c>
    </row>
    <row r="41" spans="1:35" ht="15" customHeight="1">
      <c r="A41" s="746">
        <v>11052</v>
      </c>
      <c r="B41" s="1794"/>
      <c r="C41" s="1760"/>
      <c r="D41" s="1762"/>
      <c r="E41" s="1762"/>
      <c r="F41" s="740"/>
      <c r="G41" s="1762"/>
      <c r="H41" s="1773"/>
      <c r="I41" s="1072"/>
      <c r="J41" s="845"/>
      <c r="K41" s="1807"/>
      <c r="L41" s="845"/>
      <c r="M41" s="815"/>
      <c r="N41" s="845"/>
      <c r="O41" s="836"/>
      <c r="P41" s="548" t="s">
        <v>90</v>
      </c>
      <c r="Q41" s="549">
        <v>0.5</v>
      </c>
      <c r="R41" s="1486"/>
      <c r="S41" s="1549"/>
      <c r="T41" s="1550"/>
      <c r="U41" s="1240"/>
      <c r="V41" s="1241"/>
      <c r="W41" s="1242"/>
      <c r="X41" s="1587"/>
      <c r="Y41" s="1614"/>
      <c r="Z41" s="1631"/>
      <c r="AA41" s="1484"/>
      <c r="AC41" s="246"/>
      <c r="AI41" s="1238" t="str">
        <f>AI40</f>
        <v>NEIN</v>
      </c>
    </row>
    <row r="42" spans="1:35" ht="15" customHeight="1">
      <c r="A42" s="791">
        <v>11061</v>
      </c>
      <c r="B42" s="1778" t="s">
        <v>36</v>
      </c>
      <c r="C42" s="1796">
        <v>2</v>
      </c>
      <c r="D42" s="1747">
        <v>1</v>
      </c>
      <c r="E42" s="1747">
        <v>1</v>
      </c>
      <c r="F42" s="790"/>
      <c r="G42" s="1747">
        <f t="shared" si="7"/>
        <v>4</v>
      </c>
      <c r="H42" s="1801">
        <v>5</v>
      </c>
      <c r="I42" s="1062"/>
      <c r="J42" s="848"/>
      <c r="K42" s="818"/>
      <c r="L42" s="1799">
        <v>5</v>
      </c>
      <c r="M42" s="818"/>
      <c r="N42" s="1799"/>
      <c r="O42" s="833"/>
      <c r="P42" s="597" t="s">
        <v>89</v>
      </c>
      <c r="Q42" s="598">
        <v>0.75</v>
      </c>
      <c r="R42" s="1506" t="s">
        <v>121</v>
      </c>
      <c r="S42" s="1553"/>
      <c r="T42" s="1554"/>
      <c r="U42" s="403"/>
      <c r="V42" s="399"/>
      <c r="W42" s="590"/>
      <c r="X42" s="1634" t="str">
        <f>IF(OR(COUNTIF(U42:W42,"&gt;=50")&gt;1,COUNTIF(U43:W43,"&gt;=50")&gt;1),"FEHLER",IF(OR(MAX(U42:W42)&gt;100,MAX(U43:W43)&gt;100),"FEHLER",IF(OR(U42="",U43=""),"OFFEN",IF(AND(MAX(U42:W42)&gt;=50,MAX(U43:W43)&gt;=50),"BE",IF(OR(MAX(U42:W42)&lt;50,MAX(U43:W43)&lt;50),"NB","OFFEN")))))</f>
        <v>OFFEN</v>
      </c>
      <c r="Y42" s="1621">
        <f>ROUNDUP(AG42,2)</f>
        <v>0</v>
      </c>
      <c r="Z42" s="1633" t="str">
        <f>IF(X42="OFFEN","OFFEN",IF(X42="FEHLER","FEHLER",IF(X42="NB",5,ROUND(1+3/50*(100-(Y42*100)),1))))</f>
        <v>OFFEN</v>
      </c>
      <c r="AA42" s="1496">
        <f>IF(X42="BE",H42,0)</f>
        <v>0</v>
      </c>
      <c r="AC42" s="246">
        <f t="shared" si="1"/>
        <v>0</v>
      </c>
      <c r="AE42" s="1420">
        <f>IF(AC42=0,0,AC42/$AC$79)</f>
        <v>0</v>
      </c>
      <c r="AF42" s="1237">
        <f>IF(AC42=0,0,(Y42*100)*AE42)</f>
        <v>0</v>
      </c>
      <c r="AG42" s="1238">
        <f>IF(U42="",0,(MAX(U42:W42)*Q42/100))+IF(U43="",0,(MAX(U43:W43)*Q43/100))</f>
        <v>0</v>
      </c>
      <c r="AH42" s="1238">
        <v>4</v>
      </c>
      <c r="AI42" s="1238" t="str">
        <f>IF(AH42&lt;=$AC$3,"JA","NEIN")</f>
        <v>NEIN</v>
      </c>
    </row>
    <row r="43" spans="1:35" ht="15" customHeight="1">
      <c r="A43" s="792">
        <v>11062</v>
      </c>
      <c r="B43" s="1778"/>
      <c r="C43" s="1797"/>
      <c r="D43" s="1748"/>
      <c r="E43" s="1748"/>
      <c r="F43" s="793"/>
      <c r="G43" s="1748"/>
      <c r="H43" s="1802"/>
      <c r="I43" s="1063"/>
      <c r="J43" s="849"/>
      <c r="K43" s="820"/>
      <c r="L43" s="1800"/>
      <c r="M43" s="820"/>
      <c r="N43" s="1800"/>
      <c r="O43" s="834"/>
      <c r="P43" s="599" t="s">
        <v>90</v>
      </c>
      <c r="Q43" s="600">
        <v>0.25</v>
      </c>
      <c r="R43" s="1507"/>
      <c r="S43" s="1555"/>
      <c r="T43" s="1556"/>
      <c r="U43" s="1243"/>
      <c r="V43" s="1244"/>
      <c r="W43" s="1245"/>
      <c r="X43" s="1634"/>
      <c r="Y43" s="1621"/>
      <c r="Z43" s="1633"/>
      <c r="AA43" s="1496"/>
      <c r="AC43" s="246"/>
      <c r="AI43" s="1238" t="str">
        <f>AI42</f>
        <v>NEIN</v>
      </c>
    </row>
    <row r="44" spans="1:35" ht="15" customHeight="1">
      <c r="A44" s="744">
        <v>11081</v>
      </c>
      <c r="B44" s="1794" t="s">
        <v>37</v>
      </c>
      <c r="C44" s="1759">
        <v>1</v>
      </c>
      <c r="D44" s="1761">
        <v>1</v>
      </c>
      <c r="E44" s="1761">
        <v>1</v>
      </c>
      <c r="F44" s="745"/>
      <c r="G44" s="1761">
        <v>3</v>
      </c>
      <c r="H44" s="1772">
        <v>4</v>
      </c>
      <c r="I44" s="1071"/>
      <c r="J44" s="844"/>
      <c r="K44" s="817"/>
      <c r="L44" s="1774">
        <v>4</v>
      </c>
      <c r="M44" s="817"/>
      <c r="N44" s="844"/>
      <c r="O44" s="835"/>
      <c r="P44" s="556" t="s">
        <v>89</v>
      </c>
      <c r="Q44" s="557">
        <v>0.65</v>
      </c>
      <c r="R44" s="1508" t="s">
        <v>121</v>
      </c>
      <c r="S44" s="1551"/>
      <c r="T44" s="1552"/>
      <c r="U44" s="386"/>
      <c r="V44" s="371"/>
      <c r="W44" s="393"/>
      <c r="X44" s="1587" t="str">
        <f>IF(OR(COUNTIF(U44:W44,"&gt;=50")&gt;1,COUNTIF(U45:W45,"&gt;=50")&gt;1),"FEHLER",IF(OR(MAX(U44:W44)&gt;100,MAX(U45:W45)&gt;100),"FEHLER",IF(OR(U44="",U45=""),"OFFEN",IF(AND(MAX(U44:W44)&gt;=50,MAX(U45:W45)&gt;=50),"BE",IF(OR(MAX(U44:W44)&lt;50,MAX(U45:W45)&lt;50),"NB","OFFEN")))))</f>
        <v>OFFEN</v>
      </c>
      <c r="Y44" s="1614">
        <f>ROUNDUP(AG44,2)</f>
        <v>0</v>
      </c>
      <c r="Z44" s="1631" t="str">
        <f>IF(X44="OFFEN","OFFEN",IF(X44="FEHLER","FEHLER",IF(X44="NB",5,ROUND(1+3/50*(100-(Y44*100)),1))))</f>
        <v>OFFEN</v>
      </c>
      <c r="AA44" s="1484">
        <f>IF(X44="BE",H44,0)</f>
        <v>0</v>
      </c>
      <c r="AC44" s="246">
        <f t="shared" si="1"/>
        <v>0</v>
      </c>
      <c r="AE44" s="1420">
        <f>IF(AC44=0,0,AC44/$AC$79)</f>
        <v>0</v>
      </c>
      <c r="AF44" s="1237">
        <f>IF(AC44=0,0,(Y44*100)*AE44)</f>
        <v>0</v>
      </c>
      <c r="AG44" s="1238">
        <f>IF(U44="",0,(MAX(U44:W44)*Q44/100))+IF(U45="",0,(MAX(U45:W45)*Q45/100))</f>
        <v>0</v>
      </c>
      <c r="AH44" s="1238">
        <v>4</v>
      </c>
      <c r="AI44" s="1238" t="str">
        <f>IF(AH44&lt;=$AC$3,"JA","NEIN")</f>
        <v>NEIN</v>
      </c>
    </row>
    <row r="45" spans="1:35" ht="15" customHeight="1">
      <c r="A45" s="746">
        <v>11082</v>
      </c>
      <c r="B45" s="1795"/>
      <c r="C45" s="1760"/>
      <c r="D45" s="1762"/>
      <c r="E45" s="1762"/>
      <c r="F45" s="740"/>
      <c r="G45" s="1762"/>
      <c r="H45" s="1773"/>
      <c r="I45" s="1072"/>
      <c r="J45" s="845"/>
      <c r="K45" s="815"/>
      <c r="L45" s="1775"/>
      <c r="M45" s="815"/>
      <c r="N45" s="845"/>
      <c r="O45" s="836"/>
      <c r="P45" s="548" t="s">
        <v>90</v>
      </c>
      <c r="Q45" s="549">
        <v>0.35</v>
      </c>
      <c r="R45" s="1486"/>
      <c r="S45" s="1549"/>
      <c r="T45" s="1550"/>
      <c r="U45" s="1240"/>
      <c r="V45" s="1241"/>
      <c r="W45" s="1242"/>
      <c r="X45" s="1587"/>
      <c r="Y45" s="1614"/>
      <c r="Z45" s="1631"/>
      <c r="AA45" s="1484"/>
      <c r="AC45" s="246"/>
      <c r="AI45" s="1238" t="str">
        <f>AI44</f>
        <v>NEIN</v>
      </c>
    </row>
    <row r="46" spans="1:35" ht="15" customHeight="1">
      <c r="A46" s="791">
        <v>11101</v>
      </c>
      <c r="B46" s="803" t="s">
        <v>267</v>
      </c>
      <c r="C46" s="806">
        <v>2</v>
      </c>
      <c r="D46" s="790"/>
      <c r="E46" s="790" t="s">
        <v>16</v>
      </c>
      <c r="F46" s="790"/>
      <c r="G46" s="790">
        <f t="shared" si="7"/>
        <v>2</v>
      </c>
      <c r="H46" s="1786">
        <v>5</v>
      </c>
      <c r="I46" s="1062"/>
      <c r="J46" s="848"/>
      <c r="K46" s="1834">
        <v>5</v>
      </c>
      <c r="L46" s="848"/>
      <c r="M46" s="818"/>
      <c r="N46" s="848"/>
      <c r="O46" s="833"/>
      <c r="P46" s="597" t="s">
        <v>89</v>
      </c>
      <c r="Q46" s="598">
        <v>0.6</v>
      </c>
      <c r="R46" s="1506" t="s">
        <v>121</v>
      </c>
      <c r="S46" s="1553"/>
      <c r="T46" s="1554"/>
      <c r="U46" s="403"/>
      <c r="V46" s="399"/>
      <c r="W46" s="590"/>
      <c r="X46" s="1634" t="str">
        <f>IF(OR(COUNTIF(U46:W46,"&gt;=50")&gt;1,COUNTIF(U47:W47,"&gt;=50")&gt;1),"FEHLER",IF(OR(MAX(U46:W46)&gt;100,MAX(U47:W47)&gt;100),"FEHLER",IF(OR(U46="",U47=""),"OFFEN",IF(AND(MAX(U46:W46)&gt;=50,MAX(U47:W47)&gt;=50),"BE",IF(OR(MAX(U46:W46)&lt;50,MAX(U47:W47)&lt;50),"NB","OFFEN")))))</f>
        <v>OFFEN</v>
      </c>
      <c r="Y46" s="1621">
        <f>ROUNDUP(AG46,2)</f>
        <v>0</v>
      </c>
      <c r="Z46" s="1633" t="str">
        <f>IF(X46="OFFEN","OFFEN",IF(X46="FEHLER","FEHLER",IF(X46="NB",5,ROUND(1+3/50*(100-(Y46*100)),1))))</f>
        <v>OFFEN</v>
      </c>
      <c r="AA46" s="1496">
        <f>IF(X46="BE",H46,0)</f>
        <v>0</v>
      </c>
      <c r="AC46" s="246">
        <f>AA46</f>
        <v>0</v>
      </c>
      <c r="AE46" s="1420">
        <f>IF(AC46=0,0,AC46/$AC$79)</f>
        <v>0</v>
      </c>
      <c r="AF46" s="1237">
        <f>IF(AC46=0,0,(Y46*100)*AE46)</f>
        <v>0</v>
      </c>
      <c r="AG46" s="1238">
        <f>IF(U46="",0,(MAX(U46:W46)*Q46/100))+IF(U47="",0,(MAX(U47:W47)*Q47/100))</f>
        <v>0</v>
      </c>
      <c r="AH46" s="1238">
        <v>3</v>
      </c>
      <c r="AI46" s="1238" t="str">
        <f>IF(AH46&lt;=$AC$3,"JA","NEIN")</f>
        <v>NEIN</v>
      </c>
    </row>
    <row r="47" spans="1:35" ht="15" customHeight="1">
      <c r="A47" s="792">
        <v>11102</v>
      </c>
      <c r="B47" s="804" t="s">
        <v>39</v>
      </c>
      <c r="C47" s="795" t="s">
        <v>16</v>
      </c>
      <c r="D47" s="793"/>
      <c r="E47" s="793">
        <v>2</v>
      </c>
      <c r="F47" s="793"/>
      <c r="G47" s="793">
        <v>2</v>
      </c>
      <c r="H47" s="1836"/>
      <c r="I47" s="1063"/>
      <c r="J47" s="849"/>
      <c r="K47" s="1835"/>
      <c r="L47" s="849"/>
      <c r="M47" s="820"/>
      <c r="N47" s="849"/>
      <c r="O47" s="834"/>
      <c r="P47" s="723" t="s">
        <v>90</v>
      </c>
      <c r="Q47" s="600">
        <v>0.4</v>
      </c>
      <c r="R47" s="1507"/>
      <c r="S47" s="1555"/>
      <c r="T47" s="1556"/>
      <c r="U47" s="1243"/>
      <c r="V47" s="1244"/>
      <c r="W47" s="1245"/>
      <c r="X47" s="1634"/>
      <c r="Y47" s="1621"/>
      <c r="Z47" s="1633"/>
      <c r="AA47" s="1496"/>
      <c r="AC47" s="246"/>
      <c r="AI47" s="1238" t="str">
        <f>AI46</f>
        <v>NEIN</v>
      </c>
    </row>
    <row r="48" spans="1:35" ht="15" customHeight="1" thickBot="1">
      <c r="A48" s="747">
        <v>11121</v>
      </c>
      <c r="B48" s="1205" t="s">
        <v>40</v>
      </c>
      <c r="C48" s="1144">
        <v>2</v>
      </c>
      <c r="D48" s="745">
        <v>2</v>
      </c>
      <c r="E48" s="745"/>
      <c r="F48" s="745"/>
      <c r="G48" s="745">
        <f>SUM(C48:F48)</f>
        <v>4</v>
      </c>
      <c r="H48" s="809">
        <v>4</v>
      </c>
      <c r="I48" s="1071"/>
      <c r="J48" s="844"/>
      <c r="K48" s="817">
        <v>4</v>
      </c>
      <c r="L48" s="844" t="s">
        <v>16</v>
      </c>
      <c r="M48" s="817"/>
      <c r="N48" s="844"/>
      <c r="O48" s="835"/>
      <c r="P48" s="556" t="s">
        <v>89</v>
      </c>
      <c r="Q48" s="557">
        <v>1</v>
      </c>
      <c r="R48" s="664" t="s">
        <v>121</v>
      </c>
      <c r="S48" s="1757"/>
      <c r="T48" s="1758"/>
      <c r="U48" s="386"/>
      <c r="V48" s="371"/>
      <c r="W48" s="393"/>
      <c r="X48" s="1305" t="str">
        <f>IF(COUNTIF(U48:W48,"&gt;=50")&gt;1,"FEHLER",IF(MAX(U48:W48)&gt;100,"FEHLER",IF(U48="","OFFEN",IF(MAX(U48:W48)&gt;=50,"BE",IF(MAX(U48:W48)&lt;50,"NB","OFFEN")))))</f>
        <v>OFFEN</v>
      </c>
      <c r="Y48" s="1306">
        <f>IF(U48="",0,(MAX(U48:W48)*Q48/100))</f>
        <v>0</v>
      </c>
      <c r="Z48" s="1307" t="str">
        <f>IF(X48="OFFEN","OFFEN",IF(X48="FEHLER","FEHLER",IF(X48="NB",5,ROUND(1+3/50*(100-(Y48*100)),1))))</f>
        <v>OFFEN</v>
      </c>
      <c r="AA48" s="1308">
        <f>IF(X48="BE",H48,0)</f>
        <v>0</v>
      </c>
      <c r="AC48" s="246">
        <f t="shared" si="1"/>
        <v>0</v>
      </c>
      <c r="AE48" s="1420">
        <f>IF(AC48=0,0,AC48/$AC$79)</f>
        <v>0</v>
      </c>
      <c r="AF48" s="1420">
        <f>IF(AC48=0,0,AE48*MAX(U48:W48))</f>
        <v>0</v>
      </c>
      <c r="AH48" s="1238">
        <v>3</v>
      </c>
      <c r="AI48" s="1238" t="str">
        <f>IF(AH48&lt;=$AC$3,"JA","NEIN")</f>
        <v>NEIN</v>
      </c>
    </row>
    <row r="49" spans="1:35" ht="17.100000000000001" customHeight="1" thickBot="1">
      <c r="A49" s="219">
        <v>2500</v>
      </c>
      <c r="B49" s="1163" t="s">
        <v>51</v>
      </c>
      <c r="C49" s="1163"/>
      <c r="D49" s="1163"/>
      <c r="E49" s="1163"/>
      <c r="F49" s="1163"/>
      <c r="G49" s="1163"/>
      <c r="H49" s="1163"/>
      <c r="I49" s="1163"/>
      <c r="J49" s="1163"/>
      <c r="K49" s="1163"/>
      <c r="L49" s="1163"/>
      <c r="M49" s="1163"/>
      <c r="N49" s="1163"/>
      <c r="O49" s="1163"/>
      <c r="P49" s="1163"/>
      <c r="Q49" s="1163"/>
      <c r="R49" s="1163"/>
      <c r="S49" s="1163"/>
      <c r="T49" s="1163"/>
      <c r="U49" s="1383"/>
      <c r="V49" s="1383"/>
      <c r="W49" s="1383"/>
      <c r="X49" s="1303"/>
      <c r="Y49" s="1303"/>
      <c r="Z49" s="1303"/>
      <c r="AA49" s="1304"/>
      <c r="AC49" s="246"/>
    </row>
    <row r="50" spans="1:35" ht="15" customHeight="1">
      <c r="A50" s="753">
        <v>25011</v>
      </c>
      <c r="B50" s="1858" t="s">
        <v>52</v>
      </c>
      <c r="C50" s="1870">
        <v>2</v>
      </c>
      <c r="D50" s="1871">
        <v>1</v>
      </c>
      <c r="E50" s="1871">
        <v>2</v>
      </c>
      <c r="F50" s="1871"/>
      <c r="G50" s="1871">
        <v>5</v>
      </c>
      <c r="H50" s="1872">
        <v>6</v>
      </c>
      <c r="I50" s="1781"/>
      <c r="J50" s="1866"/>
      <c r="K50" s="1867">
        <v>6</v>
      </c>
      <c r="L50" s="1866"/>
      <c r="M50" s="1867"/>
      <c r="N50" s="1866"/>
      <c r="O50" s="1862"/>
      <c r="P50" s="546" t="s">
        <v>89</v>
      </c>
      <c r="Q50" s="547">
        <v>0.6</v>
      </c>
      <c r="R50" s="1485" t="s">
        <v>121</v>
      </c>
      <c r="S50" s="1551"/>
      <c r="T50" s="1552"/>
      <c r="U50" s="535"/>
      <c r="V50" s="213"/>
      <c r="W50" s="594"/>
      <c r="X50" s="1532" t="str">
        <f>IF(OR(COUNTIF(U50:W50,"&gt;=50")&gt;1,COUNTIF(U51:W51,"&gt;=50")&gt;1),"FEHLER",IF(OR(MAX(U50:W50)&gt;100,MAX(U51:W51)&gt;100),"FEHLER",IF(OR(U50="",U51=""),"OFFEN",IF(AND(MAX(U50:W50)&gt;=50,MAX(U51:W51)&gt;=50),"BE",IF(OR(MAX(U50:W50)&lt;50,MAX(U51:W51)&lt;50),"NB","OFFEN")))))</f>
        <v>OFFEN</v>
      </c>
      <c r="Y50" s="1534">
        <f>ROUNDUP(AG50,2)</f>
        <v>0</v>
      </c>
      <c r="Z50" s="1643" t="str">
        <f>IF(X50="OFFEN","OFFEN",IF(X50="FEHLER","FEHLER",IF(X50="NB",5,ROUND(1+3/50*(100-(Y50*100)),1))))</f>
        <v>OFFEN</v>
      </c>
      <c r="AA50" s="1483">
        <f>IF(X50="BE",H50,0)</f>
        <v>0</v>
      </c>
      <c r="AC50" s="246">
        <f t="shared" si="1"/>
        <v>0</v>
      </c>
      <c r="AE50" s="1420">
        <f>IF(AC50=0,0,AC50/$AC$79)</f>
        <v>0</v>
      </c>
      <c r="AF50" s="1237">
        <f>IF(AC50=0,0,(Y50*100)*AE50)</f>
        <v>0</v>
      </c>
      <c r="AG50" s="1238">
        <f>IF(U50="",0,(MAX(U50:W50)*Q50/100))+IF(U51="",0,(MAX(U51:W51)*Q51/100))</f>
        <v>0</v>
      </c>
      <c r="AH50" s="1238">
        <v>3</v>
      </c>
      <c r="AI50" s="1238" t="str">
        <f>IF(AH50&lt;=$AC$3,"JA","NEIN")</f>
        <v>NEIN</v>
      </c>
    </row>
    <row r="51" spans="1:35" ht="15" customHeight="1">
      <c r="A51" s="746">
        <v>25012</v>
      </c>
      <c r="B51" s="1859"/>
      <c r="C51" s="1760"/>
      <c r="D51" s="1762"/>
      <c r="E51" s="1762"/>
      <c r="F51" s="1762"/>
      <c r="G51" s="1762"/>
      <c r="H51" s="1773"/>
      <c r="I51" s="1793"/>
      <c r="J51" s="1775"/>
      <c r="K51" s="1807"/>
      <c r="L51" s="1775"/>
      <c r="M51" s="1807"/>
      <c r="N51" s="1775"/>
      <c r="O51" s="1863"/>
      <c r="P51" s="548" t="s">
        <v>90</v>
      </c>
      <c r="Q51" s="549">
        <v>0.4</v>
      </c>
      <c r="R51" s="1486"/>
      <c r="S51" s="1549"/>
      <c r="T51" s="1550"/>
      <c r="U51" s="1240"/>
      <c r="V51" s="1241"/>
      <c r="W51" s="1242"/>
      <c r="X51" s="1587"/>
      <c r="Y51" s="1614"/>
      <c r="Z51" s="1631"/>
      <c r="AA51" s="1484"/>
      <c r="AC51" s="246"/>
      <c r="AI51" s="1238" t="str">
        <f>AI50</f>
        <v>NEIN</v>
      </c>
    </row>
    <row r="52" spans="1:35" ht="15" customHeight="1">
      <c r="A52" s="794">
        <v>25021</v>
      </c>
      <c r="B52" s="1860" t="s">
        <v>53</v>
      </c>
      <c r="C52" s="1796">
        <v>3</v>
      </c>
      <c r="D52" s="1747">
        <v>1</v>
      </c>
      <c r="E52" s="1747">
        <v>2</v>
      </c>
      <c r="F52" s="1747"/>
      <c r="G52" s="1747">
        <v>6</v>
      </c>
      <c r="H52" s="1801">
        <v>8</v>
      </c>
      <c r="I52" s="1832"/>
      <c r="J52" s="1799"/>
      <c r="K52" s="1830"/>
      <c r="L52" s="1799">
        <v>8</v>
      </c>
      <c r="M52" s="1830"/>
      <c r="N52" s="1799"/>
      <c r="O52" s="1868"/>
      <c r="P52" s="721" t="s">
        <v>89</v>
      </c>
      <c r="Q52" s="722">
        <v>0.6</v>
      </c>
      <c r="R52" s="1506" t="s">
        <v>121</v>
      </c>
      <c r="S52" s="1553"/>
      <c r="T52" s="1554"/>
      <c r="U52" s="1146"/>
      <c r="V52" s="551"/>
      <c r="W52" s="1379"/>
      <c r="X52" s="1634" t="str">
        <f>IF(OR(COUNTIF(U52:W52,"&gt;=50")&gt;1,COUNTIF(U53:W53,"&gt;=50")&gt;1),"FEHLER",IF(OR(MAX(U52:W52)&gt;100,MAX(U53:W53)&gt;100),"FEHLER",IF(OR(U52="",U53=""),"OFFEN",IF(AND(MAX(U52:W52)&gt;=50,MAX(U53:W53)&gt;=50),"BE",IF(OR(MAX(U52:W52)&lt;50,MAX(U53:W53)&lt;50),"NB","OFFEN")))))</f>
        <v>OFFEN</v>
      </c>
      <c r="Y52" s="1621">
        <f>ROUNDUP(AG52,2)</f>
        <v>0</v>
      </c>
      <c r="Z52" s="1633" t="str">
        <f>IF(X52="OFFEN","OFFEN",IF(X52="FEHLER","FEHLER",IF(X52="NB",5,ROUND(1+3/50*(100-(Y52*100)),1))))</f>
        <v>OFFEN</v>
      </c>
      <c r="AA52" s="1496">
        <f>IF(X52="BE",H52,0)</f>
        <v>0</v>
      </c>
      <c r="AC52" s="246">
        <f t="shared" si="1"/>
        <v>0</v>
      </c>
      <c r="AE52" s="1420">
        <f>IF(AC52=0,0,AC52/$AC$79)</f>
        <v>0</v>
      </c>
      <c r="AF52" s="1237">
        <f>IF(AC52=0,0,(Y52*100)*AE52)</f>
        <v>0</v>
      </c>
      <c r="AG52" s="1238">
        <f>IF(U52="",0,(MAX(U52:W52)*Q52/100))+IF(U53="",0,(MAX(U53:W53)*Q53/100))</f>
        <v>0</v>
      </c>
      <c r="AH52" s="1238">
        <v>4</v>
      </c>
      <c r="AI52" s="1238" t="str">
        <f>IF(AH52&lt;=$AC$3,"JA","NEIN")</f>
        <v>NEIN</v>
      </c>
    </row>
    <row r="53" spans="1:35" ht="15" customHeight="1">
      <c r="A53" s="792">
        <v>25022</v>
      </c>
      <c r="B53" s="1861"/>
      <c r="C53" s="1797"/>
      <c r="D53" s="1748"/>
      <c r="E53" s="1748"/>
      <c r="F53" s="1748"/>
      <c r="G53" s="1748"/>
      <c r="H53" s="1802"/>
      <c r="I53" s="1833"/>
      <c r="J53" s="1800"/>
      <c r="K53" s="1831"/>
      <c r="L53" s="1800"/>
      <c r="M53" s="1831"/>
      <c r="N53" s="1800"/>
      <c r="O53" s="1869"/>
      <c r="P53" s="599" t="s">
        <v>90</v>
      </c>
      <c r="Q53" s="600">
        <v>0.4</v>
      </c>
      <c r="R53" s="1507"/>
      <c r="S53" s="1555"/>
      <c r="T53" s="1556"/>
      <c r="U53" s="1243"/>
      <c r="V53" s="1244"/>
      <c r="W53" s="1245"/>
      <c r="X53" s="1634"/>
      <c r="Y53" s="1621"/>
      <c r="Z53" s="1633"/>
      <c r="AA53" s="1496"/>
      <c r="AC53" s="246"/>
      <c r="AI53" s="1238" t="str">
        <f>AI52</f>
        <v>NEIN</v>
      </c>
    </row>
    <row r="54" spans="1:35" ht="15" customHeight="1">
      <c r="A54" s="744">
        <v>25031</v>
      </c>
      <c r="B54" s="1788" t="s">
        <v>54</v>
      </c>
      <c r="C54" s="1864">
        <v>1</v>
      </c>
      <c r="D54" s="1761">
        <v>1</v>
      </c>
      <c r="E54" s="1761">
        <v>2</v>
      </c>
      <c r="F54" s="745"/>
      <c r="G54" s="1761">
        <v>4</v>
      </c>
      <c r="H54" s="1772">
        <v>5</v>
      </c>
      <c r="I54" s="1071"/>
      <c r="J54" s="844"/>
      <c r="K54" s="817"/>
      <c r="L54" s="1774">
        <v>5</v>
      </c>
      <c r="M54" s="817"/>
      <c r="N54" s="844"/>
      <c r="O54" s="835"/>
      <c r="P54" s="556" t="s">
        <v>89</v>
      </c>
      <c r="Q54" s="557">
        <v>0.6</v>
      </c>
      <c r="R54" s="1508" t="s">
        <v>121</v>
      </c>
      <c r="S54" s="1551"/>
      <c r="T54" s="1552"/>
      <c r="U54" s="386"/>
      <c r="V54" s="371"/>
      <c r="W54" s="393"/>
      <c r="X54" s="1587" t="str">
        <f>IF(OR(COUNTIF(U54:W54,"&gt;=50")&gt;1,COUNTIF(U55:W55,"&gt;=50")&gt;1),"FEHLER",IF(OR(MAX(U54:W54)&gt;100,MAX(U55:W55)&gt;100),"FEHLER",IF(OR(U54="",U55=""),"OFFEN",IF(AND(MAX(U54:W54)&gt;=50,MAX(U55:W55)&gt;=50),"BE",IF(OR(MAX(U54:W54)&lt;50,MAX(U55:W55)&lt;50),"NB","OFFEN")))))</f>
        <v>OFFEN</v>
      </c>
      <c r="Y54" s="1614">
        <f>ROUNDUP(AG54,2)</f>
        <v>0</v>
      </c>
      <c r="Z54" s="1631" t="str">
        <f>IF(X54="OFFEN","OFFEN",IF(X54="FEHLER","FEHLER",IF(X54="NB",5,ROUND(1+3/50*(100-(Y54*100)),1))))</f>
        <v>OFFEN</v>
      </c>
      <c r="AA54" s="1484">
        <f>IF(X54="BE",H54,0)</f>
        <v>0</v>
      </c>
      <c r="AC54" s="246">
        <f t="shared" si="1"/>
        <v>0</v>
      </c>
      <c r="AE54" s="1420">
        <f>IF(AC54=0,0,AC54/$AC$79)</f>
        <v>0</v>
      </c>
      <c r="AF54" s="1237">
        <f>IF(AC54=0,0,(Y54*100)*AE54)</f>
        <v>0</v>
      </c>
      <c r="AG54" s="1238">
        <f>IF(U54="",0,(MAX(U54:W54)*Q54/100))+IF(U55="",0,(MAX(U55:W55)*Q55/100))</f>
        <v>0</v>
      </c>
      <c r="AH54" s="1238">
        <v>4</v>
      </c>
      <c r="AI54" s="1238" t="str">
        <f>IF(AH54&lt;=$AC$3,"JA","NEIN")</f>
        <v>NEIN</v>
      </c>
    </row>
    <row r="55" spans="1:35" ht="15" customHeight="1">
      <c r="A55" s="746">
        <v>25032</v>
      </c>
      <c r="B55" s="1788"/>
      <c r="C55" s="1865"/>
      <c r="D55" s="1762"/>
      <c r="E55" s="1762"/>
      <c r="F55" s="740"/>
      <c r="G55" s="1762"/>
      <c r="H55" s="1773"/>
      <c r="I55" s="1072"/>
      <c r="J55" s="845"/>
      <c r="K55" s="815"/>
      <c r="L55" s="1775"/>
      <c r="M55" s="815"/>
      <c r="N55" s="845"/>
      <c r="O55" s="836"/>
      <c r="P55" s="548" t="s">
        <v>90</v>
      </c>
      <c r="Q55" s="549">
        <v>0.4</v>
      </c>
      <c r="R55" s="1486"/>
      <c r="S55" s="1549"/>
      <c r="T55" s="1550"/>
      <c r="U55" s="1240"/>
      <c r="V55" s="1241"/>
      <c r="W55" s="1242"/>
      <c r="X55" s="1587"/>
      <c r="Y55" s="1614"/>
      <c r="Z55" s="1631"/>
      <c r="AA55" s="1484"/>
      <c r="AC55" s="246"/>
      <c r="AI55" s="1238" t="str">
        <f>AI54</f>
        <v>NEIN</v>
      </c>
    </row>
    <row r="56" spans="1:35" ht="15" customHeight="1">
      <c r="A56" s="791">
        <v>25041</v>
      </c>
      <c r="B56" s="1777" t="s">
        <v>55</v>
      </c>
      <c r="C56" s="1845">
        <v>2</v>
      </c>
      <c r="D56" s="1747">
        <v>2</v>
      </c>
      <c r="E56" s="1747">
        <v>1</v>
      </c>
      <c r="F56" s="790"/>
      <c r="G56" s="1747">
        <v>5</v>
      </c>
      <c r="H56" s="1801">
        <v>6</v>
      </c>
      <c r="I56" s="1062"/>
      <c r="J56" s="848"/>
      <c r="K56" s="818"/>
      <c r="L56" s="848"/>
      <c r="M56" s="818"/>
      <c r="N56" s="1799">
        <v>6</v>
      </c>
      <c r="O56" s="833"/>
      <c r="P56" s="597" t="s">
        <v>89</v>
      </c>
      <c r="Q56" s="598">
        <v>0.7</v>
      </c>
      <c r="R56" s="1506" t="s">
        <v>121</v>
      </c>
      <c r="S56" s="1553"/>
      <c r="T56" s="1554"/>
      <c r="U56" s="403"/>
      <c r="V56" s="399"/>
      <c r="W56" s="590"/>
      <c r="X56" s="1634" t="str">
        <f>IF(OR(COUNTIF(U56:W56,"&gt;=50")&gt;1,COUNTIF(U57:W57,"&gt;=50")&gt;1),"FEHLER",IF(OR(MAX(U56:W56)&gt;100,MAX(U57:W57)&gt;100),"FEHLER",IF(OR(U56="",U57=""),"OFFEN",IF(AND(MAX(U56:W56)&gt;=50,MAX(U57:W57)&gt;=50),"BE",IF(OR(MAX(U56:W56)&lt;50,MAX(U57:W57)&lt;50),"NB","OFFEN")))))</f>
        <v>OFFEN</v>
      </c>
      <c r="Y56" s="1621">
        <f>ROUNDUP(AG56,2)</f>
        <v>0</v>
      </c>
      <c r="Z56" s="1633" t="str">
        <f>IF(X56="OFFEN","OFFEN",IF(X56="FEHLER","FEHLER",IF(X56="NB",5,ROUND(1+3/50*(100-(Y56*100)),1))))</f>
        <v>OFFEN</v>
      </c>
      <c r="AA56" s="1496">
        <f>IF(X56="BE",H56,0)</f>
        <v>0</v>
      </c>
      <c r="AC56" s="246">
        <f t="shared" si="1"/>
        <v>0</v>
      </c>
      <c r="AE56" s="1420">
        <f>IF(AC56=0,0,AC56/$AC$79)</f>
        <v>0</v>
      </c>
      <c r="AF56" s="1237">
        <f>IF(AC56=0,0,(Y56*100)*AE56)</f>
        <v>0</v>
      </c>
      <c r="AG56" s="1238">
        <f>IF(U56="",0,(MAX(U56:W56)*Q56/100))+IF(U57="",0,(MAX(U57:W57)*Q57/100))</f>
        <v>0</v>
      </c>
      <c r="AH56" s="1238">
        <v>6</v>
      </c>
      <c r="AI56" s="1238" t="str">
        <f>IF(AH56&lt;=$AC$3,"JA","NEIN")</f>
        <v>NEIN</v>
      </c>
    </row>
    <row r="57" spans="1:35" ht="15" customHeight="1">
      <c r="A57" s="792">
        <v>25042</v>
      </c>
      <c r="B57" s="1777"/>
      <c r="C57" s="1846"/>
      <c r="D57" s="1748"/>
      <c r="E57" s="1748"/>
      <c r="F57" s="793"/>
      <c r="G57" s="1748"/>
      <c r="H57" s="1802"/>
      <c r="I57" s="1063"/>
      <c r="J57" s="849"/>
      <c r="K57" s="820"/>
      <c r="L57" s="849"/>
      <c r="M57" s="820"/>
      <c r="N57" s="1800"/>
      <c r="O57" s="834"/>
      <c r="P57" s="599" t="s">
        <v>90</v>
      </c>
      <c r="Q57" s="600">
        <v>0.3</v>
      </c>
      <c r="R57" s="1507"/>
      <c r="S57" s="1555"/>
      <c r="T57" s="1556"/>
      <c r="U57" s="1243"/>
      <c r="V57" s="1244"/>
      <c r="W57" s="1245"/>
      <c r="X57" s="1634"/>
      <c r="Y57" s="1621"/>
      <c r="Z57" s="1633"/>
      <c r="AA57" s="1496"/>
      <c r="AC57" s="246"/>
      <c r="AI57" s="1238" t="str">
        <f>AI56</f>
        <v>NEIN</v>
      </c>
    </row>
    <row r="58" spans="1:35" ht="15" customHeight="1">
      <c r="A58" s="744">
        <v>25051</v>
      </c>
      <c r="B58" s="752" t="s">
        <v>56</v>
      </c>
      <c r="C58" s="775">
        <v>2</v>
      </c>
      <c r="D58" s="743">
        <v>1</v>
      </c>
      <c r="E58" s="743"/>
      <c r="F58" s="743"/>
      <c r="G58" s="743">
        <v>3</v>
      </c>
      <c r="H58" s="810">
        <v>3</v>
      </c>
      <c r="I58" s="1065"/>
      <c r="J58" s="854"/>
      <c r="K58" s="826">
        <v>3</v>
      </c>
      <c r="L58" s="854"/>
      <c r="M58" s="826"/>
      <c r="N58" s="854"/>
      <c r="O58" s="866"/>
      <c r="P58" s="556" t="s">
        <v>89</v>
      </c>
      <c r="Q58" s="557">
        <v>1</v>
      </c>
      <c r="R58" s="664" t="s">
        <v>121</v>
      </c>
      <c r="S58" s="1678"/>
      <c r="T58" s="1744"/>
      <c r="U58" s="164"/>
      <c r="V58" s="150"/>
      <c r="W58" s="163"/>
      <c r="X58" s="1314" t="str">
        <f>IF(MAX(U58:W58)&gt;100,"FEHLER",IF(U58="","OFFEN",IF(MAX(U58:W58)&gt;=50,"BE",IF(MAX(U58:W58)&lt;50,"NB","OFFEN"))))</f>
        <v>OFFEN</v>
      </c>
      <c r="Y58" s="1259">
        <f>IF(U58="",0,(MAX(U58:W58)*Q58/100))</f>
        <v>0</v>
      </c>
      <c r="Z58" s="1260" t="str">
        <f>IF(X58="OFFEN","OFFEN",IF(X58="FEHLER","FEHLER",IF(X45="NB",5,ROUND(1+3/50*(100-(Y58*100)),1))))</f>
        <v>OFFEN</v>
      </c>
      <c r="AA58" s="1261">
        <f>IF(X58="BE",H58,0)</f>
        <v>0</v>
      </c>
      <c r="AC58" s="246">
        <f t="shared" si="1"/>
        <v>0</v>
      </c>
      <c r="AE58" s="1420">
        <f>IF(AC58=0,0,AC58/$AC$79)</f>
        <v>0</v>
      </c>
      <c r="AF58" s="1420">
        <f>IF(AC58=0,0,AE58*MAX(U58:W58))</f>
        <v>0</v>
      </c>
      <c r="AH58" s="1238">
        <v>3</v>
      </c>
      <c r="AI58" s="1238" t="str">
        <f>IF(AH58&lt;=$AC$3,"JA","NEIN")</f>
        <v>NEIN</v>
      </c>
    </row>
    <row r="59" spans="1:35" ht="15" customHeight="1">
      <c r="A59" s="791">
        <v>25091</v>
      </c>
      <c r="B59" s="1778" t="s">
        <v>59</v>
      </c>
      <c r="C59" s="1796">
        <v>2</v>
      </c>
      <c r="D59" s="1747">
        <v>1</v>
      </c>
      <c r="E59" s="1747">
        <v>2</v>
      </c>
      <c r="F59" s="790"/>
      <c r="G59" s="1747">
        <f t="shared" ref="G59" si="8">SUM(C59:F59)</f>
        <v>5</v>
      </c>
      <c r="H59" s="1801">
        <v>6</v>
      </c>
      <c r="I59" s="1062"/>
      <c r="J59" s="848"/>
      <c r="K59" s="818"/>
      <c r="L59" s="848"/>
      <c r="M59" s="818"/>
      <c r="N59" s="1799">
        <v>6</v>
      </c>
      <c r="O59" s="833"/>
      <c r="P59" s="597" t="s">
        <v>89</v>
      </c>
      <c r="Q59" s="598">
        <v>0.6</v>
      </c>
      <c r="R59" s="1506" t="s">
        <v>121</v>
      </c>
      <c r="S59" s="1553"/>
      <c r="T59" s="1554"/>
      <c r="U59" s="403"/>
      <c r="V59" s="399"/>
      <c r="W59" s="590"/>
      <c r="X59" s="1634" t="str">
        <f>IF(OR(COUNTIF(U59:W59,"&gt;=50")&gt;1,COUNTIF(U60:W60,"&gt;=50")&gt;1),"FEHLER",IF(OR(MAX(U59:W59)&gt;100,MAX(U60:W60)&gt;100),"FEHLER",IF(OR(U59="",U60=""),"OFFEN",IF(AND(MAX(U59:W59)&gt;=50,MAX(U60:W60)&gt;=50),"BE",IF(OR(MAX(U59:W59)&lt;50,MAX(U60:W60)&lt;50),"NB","OFFEN")))))</f>
        <v>OFFEN</v>
      </c>
      <c r="Y59" s="1621">
        <f>ROUNDUP(AG59,2)</f>
        <v>0</v>
      </c>
      <c r="Z59" s="1633" t="str">
        <f>IF(X59="OFFEN","OFFEN",IF(X59="FEHLER","FEHLER",IF(X59="NB",5,ROUND(1+3/50*(100-(Y59*100)),1))))</f>
        <v>OFFEN</v>
      </c>
      <c r="AA59" s="1496">
        <f>IF(X59="BE",H59,0)</f>
        <v>0</v>
      </c>
      <c r="AC59" s="246">
        <f t="shared" si="1"/>
        <v>0</v>
      </c>
      <c r="AE59" s="1420">
        <f>IF(AC59=0,0,AC59/$AC$79)</f>
        <v>0</v>
      </c>
      <c r="AF59" s="1237">
        <f>IF(AC59=0,0,(Y59*100)*AE59)</f>
        <v>0</v>
      </c>
      <c r="AG59" s="1238">
        <f>IF(U59="",0,(MAX(U59:W59)*Q59/100))+IF(U60="",0,(MAX(U60:W60)*Q60/100))</f>
        <v>0</v>
      </c>
      <c r="AH59" s="1238">
        <v>6</v>
      </c>
      <c r="AI59" s="1238" t="str">
        <f>IF(AH59&lt;=$AC$3,"JA","NEIN")</f>
        <v>NEIN</v>
      </c>
    </row>
    <row r="60" spans="1:35" ht="15" customHeight="1">
      <c r="A60" s="792">
        <v>25092</v>
      </c>
      <c r="B60" s="1778"/>
      <c r="C60" s="1797"/>
      <c r="D60" s="1748"/>
      <c r="E60" s="1748"/>
      <c r="F60" s="793"/>
      <c r="G60" s="1748"/>
      <c r="H60" s="1802"/>
      <c r="I60" s="1063"/>
      <c r="J60" s="849"/>
      <c r="K60" s="820"/>
      <c r="L60" s="849"/>
      <c r="M60" s="820"/>
      <c r="N60" s="1800"/>
      <c r="O60" s="834"/>
      <c r="P60" s="599" t="s">
        <v>90</v>
      </c>
      <c r="Q60" s="600">
        <v>0.4</v>
      </c>
      <c r="R60" s="1507"/>
      <c r="S60" s="1555"/>
      <c r="T60" s="1556"/>
      <c r="U60" s="1243"/>
      <c r="V60" s="1244"/>
      <c r="W60" s="1245"/>
      <c r="X60" s="1634"/>
      <c r="Y60" s="1621"/>
      <c r="Z60" s="1633"/>
      <c r="AA60" s="1496"/>
      <c r="AC60" s="246"/>
      <c r="AI60" s="1238" t="str">
        <f>AI59</f>
        <v>NEIN</v>
      </c>
    </row>
    <row r="61" spans="1:35" ht="15" customHeight="1">
      <c r="A61" s="744">
        <v>25111</v>
      </c>
      <c r="B61" s="1794" t="s">
        <v>61</v>
      </c>
      <c r="C61" s="1759">
        <v>2</v>
      </c>
      <c r="D61" s="1761">
        <v>1</v>
      </c>
      <c r="E61" s="1761">
        <v>2</v>
      </c>
      <c r="F61" s="745"/>
      <c r="G61" s="1761">
        <v>5</v>
      </c>
      <c r="H61" s="1772">
        <v>6</v>
      </c>
      <c r="I61" s="1071"/>
      <c r="J61" s="844"/>
      <c r="K61" s="817"/>
      <c r="L61" s="1774"/>
      <c r="M61" s="817"/>
      <c r="N61" s="1774">
        <v>6</v>
      </c>
      <c r="O61" s="835"/>
      <c r="P61" s="556" t="s">
        <v>89</v>
      </c>
      <c r="Q61" s="557">
        <v>0.7</v>
      </c>
      <c r="R61" s="1508" t="s">
        <v>121</v>
      </c>
      <c r="S61" s="1551"/>
      <c r="T61" s="1552"/>
      <c r="U61" s="386"/>
      <c r="V61" s="371"/>
      <c r="W61" s="393"/>
      <c r="X61" s="1587" t="str">
        <f>IF(OR(COUNTIF(U61:W61,"&gt;=50")&gt;1,COUNTIF(U62:W62,"&gt;=50")&gt;1),"FEHLER",IF(OR(MAX(U61:W61)&gt;100,MAX(U62:W62)&gt;100),"FEHLER",IF(OR(U61="",U62=""),"OFFEN",IF(AND(MAX(U61:W61)&gt;=50,MAX(U62:W62)&gt;=50),"BE",IF(OR(MAX(U61:W61)&lt;50,MAX(U62:W62)&lt;50),"NB","OFFEN")))))</f>
        <v>OFFEN</v>
      </c>
      <c r="Y61" s="1614">
        <f>ROUNDUP(AG61,2)</f>
        <v>0</v>
      </c>
      <c r="Z61" s="1631" t="str">
        <f>IF(X61="OFFEN","OFFEN",IF(X61="FEHLER","FEHLER",IF(X61="NB",5,ROUND(1+3/50*(100-(Y61*100)),1))))</f>
        <v>OFFEN</v>
      </c>
      <c r="AA61" s="1484">
        <f>IF(X61="BE",H61,0)</f>
        <v>0</v>
      </c>
      <c r="AC61" s="246">
        <f t="shared" si="1"/>
        <v>0</v>
      </c>
      <c r="AE61" s="1420">
        <f>IF(AC61=0,0,AC61/$AC$79)</f>
        <v>0</v>
      </c>
      <c r="AF61" s="1420">
        <f>IF(AC61=0,0,((AE61*MAX(U61:W61))*Q61)+((AE61*MAX(U62:W62))*Q62))</f>
        <v>0</v>
      </c>
      <c r="AG61" s="1238">
        <f>IF(U61="",0,(MAX(U61:W61)*Q61/100))+IF(U62="",0,(MAX(U62:W62)*Q62/100))</f>
        <v>0</v>
      </c>
      <c r="AH61" s="1238">
        <v>6</v>
      </c>
      <c r="AI61" s="1238" t="str">
        <f>IF(AH61&lt;=$AC$3,"JA","NEIN")</f>
        <v>NEIN</v>
      </c>
    </row>
    <row r="62" spans="1:35" ht="15" customHeight="1" thickBot="1">
      <c r="A62" s="746">
        <v>25112</v>
      </c>
      <c r="B62" s="1795"/>
      <c r="C62" s="1856"/>
      <c r="D62" s="1779"/>
      <c r="E62" s="1779"/>
      <c r="F62" s="756"/>
      <c r="G62" s="1779"/>
      <c r="H62" s="1780"/>
      <c r="I62" s="1126"/>
      <c r="J62" s="1030"/>
      <c r="K62" s="1206"/>
      <c r="L62" s="1857"/>
      <c r="M62" s="1206"/>
      <c r="N62" s="1857"/>
      <c r="O62" s="1207"/>
      <c r="P62" s="665" t="s">
        <v>90</v>
      </c>
      <c r="Q62" s="666">
        <v>0.3</v>
      </c>
      <c r="R62" s="1855"/>
      <c r="S62" s="1549"/>
      <c r="T62" s="1550"/>
      <c r="U62" s="1372"/>
      <c r="V62" s="1373"/>
      <c r="W62" s="1374"/>
      <c r="X62" s="1852"/>
      <c r="Y62" s="1853"/>
      <c r="Z62" s="1854"/>
      <c r="AA62" s="1847"/>
      <c r="AC62" s="246"/>
      <c r="AI62" s="1238" t="str">
        <f>AI61</f>
        <v>NEIN</v>
      </c>
    </row>
    <row r="63" spans="1:35" ht="17.100000000000001" customHeight="1" thickBot="1">
      <c r="A63" s="219">
        <v>3000</v>
      </c>
      <c r="B63" s="1163" t="s">
        <v>72</v>
      </c>
      <c r="C63" s="1163"/>
      <c r="D63" s="1163"/>
      <c r="E63" s="1163"/>
      <c r="F63" s="1163"/>
      <c r="G63" s="1163"/>
      <c r="H63" s="1163"/>
      <c r="I63" s="1163"/>
      <c r="J63" s="1163"/>
      <c r="K63" s="1163"/>
      <c r="L63" s="1163"/>
      <c r="M63" s="1163"/>
      <c r="N63" s="1163"/>
      <c r="O63" s="1163"/>
      <c r="P63" s="1163"/>
      <c r="Q63" s="1163"/>
      <c r="R63" s="1163"/>
      <c r="S63" s="1163"/>
      <c r="T63" s="1163"/>
      <c r="U63" s="1383"/>
      <c r="V63" s="1383"/>
      <c r="W63" s="1383"/>
      <c r="X63" s="1303"/>
      <c r="Y63" s="1303"/>
      <c r="Z63" s="1303"/>
      <c r="AA63" s="1304"/>
      <c r="AC63" s="246"/>
    </row>
    <row r="64" spans="1:35" ht="15" customHeight="1">
      <c r="A64" s="737">
        <v>30011</v>
      </c>
      <c r="B64" s="738" t="s">
        <v>73</v>
      </c>
      <c r="C64" s="739">
        <v>2</v>
      </c>
      <c r="D64" s="740">
        <v>2</v>
      </c>
      <c r="E64" s="740"/>
      <c r="F64" s="740"/>
      <c r="G64" s="740">
        <f>SUM(C64:F64)</f>
        <v>4</v>
      </c>
      <c r="H64" s="496">
        <v>4</v>
      </c>
      <c r="I64" s="1059"/>
      <c r="J64" s="842"/>
      <c r="K64" s="830"/>
      <c r="L64" s="842">
        <v>4</v>
      </c>
      <c r="M64" s="830"/>
      <c r="N64" s="842"/>
      <c r="O64" s="962"/>
      <c r="P64" s="595" t="s">
        <v>89</v>
      </c>
      <c r="Q64" s="596">
        <v>1</v>
      </c>
      <c r="R64" s="592" t="s">
        <v>121</v>
      </c>
      <c r="S64" s="1500"/>
      <c r="T64" s="1681"/>
      <c r="U64" s="380"/>
      <c r="V64" s="374"/>
      <c r="W64" s="216"/>
      <c r="X64" s="1250" t="str">
        <f>IF(COUNTIF(U64:W64,"&gt;=50")&gt;1,"FEHLER",IF(MAX(U64:W64)&gt;100,"FEHLER",IF(U64="","OFFEN",IF(MAX(U64:W64)&gt;=50,"BE",IF(MAX(U64:W64)&lt;50,"NB","OFFEN")))))</f>
        <v>OFFEN</v>
      </c>
      <c r="Y64" s="1274">
        <f>IF(U64="",0,(MAX(U64:W64)*Q64/100))</f>
        <v>0</v>
      </c>
      <c r="Z64" s="1252" t="str">
        <f>IF(X64="OFFEN","OFFEN",IF(X64="FEHLER","FEHLER",IF(X64="NB",5,ROUND(1+3/50*(100-(Y64*100)),1))))</f>
        <v>OFFEN</v>
      </c>
      <c r="AA64" s="1253">
        <f>IF(X64="BE",H64,0)</f>
        <v>0</v>
      </c>
      <c r="AC64" s="246">
        <f t="shared" si="1"/>
        <v>0</v>
      </c>
      <c r="AE64" s="1420">
        <f>IF(AC64=0,0,AC64/$AC$79)</f>
        <v>0</v>
      </c>
      <c r="AF64" s="1420">
        <f t="shared" si="5"/>
        <v>0</v>
      </c>
      <c r="AH64" s="1238">
        <v>4</v>
      </c>
      <c r="AI64" s="1238" t="str">
        <f>IF(AH64&lt;=$AC$3,"JA","NEIN")</f>
        <v>NEIN</v>
      </c>
    </row>
    <row r="65" spans="1:84" ht="15" customHeight="1">
      <c r="A65" s="783">
        <v>30311</v>
      </c>
      <c r="B65" s="798" t="s">
        <v>75</v>
      </c>
      <c r="C65" s="785">
        <v>1</v>
      </c>
      <c r="D65" s="786"/>
      <c r="E65" s="786">
        <v>1</v>
      </c>
      <c r="F65" s="786">
        <v>1</v>
      </c>
      <c r="G65" s="786">
        <f>SUM(C65:F65)</f>
        <v>3</v>
      </c>
      <c r="H65" s="807">
        <v>6</v>
      </c>
      <c r="I65" s="1060"/>
      <c r="J65" s="855"/>
      <c r="K65" s="827"/>
      <c r="L65" s="855"/>
      <c r="M65" s="827"/>
      <c r="N65" s="855">
        <v>6</v>
      </c>
      <c r="O65" s="1037"/>
      <c r="P65" s="680" t="s">
        <v>91</v>
      </c>
      <c r="Q65" s="681">
        <v>1</v>
      </c>
      <c r="R65" s="585" t="s">
        <v>121</v>
      </c>
      <c r="S65" s="1502"/>
      <c r="T65" s="1682"/>
      <c r="U65" s="384"/>
      <c r="V65" s="382"/>
      <c r="W65" s="540"/>
      <c r="X65" s="1254" t="str">
        <f>IF(COUNTIF(U65:W65,"&gt;=50")&gt;1,"FEHLER",IF(MAX(U65:W65)&gt;100,"FEHLER",IF(U65="","OFFEN",IF(MAX(U65:W65)&gt;=50,"BE",IF(MAX(U65:W65)&lt;50,"NB","OFFEN")))))</f>
        <v>OFFEN</v>
      </c>
      <c r="Y65" s="1275">
        <f>IF(U65="",0,(MAX(U65:W65)*Q65/100))</f>
        <v>0</v>
      </c>
      <c r="Z65" s="1256" t="str">
        <f>IF(X65="OFFEN","OFFEN",IF(X65="FEHLER","FEHLER",IF(X65="NB",5,ROUND(1+3/50*(100-(Y65*100)),1))))</f>
        <v>OFFEN</v>
      </c>
      <c r="AA65" s="1257">
        <f>IF(X65="BE",H65,0)</f>
        <v>0</v>
      </c>
      <c r="AC65" s="246">
        <f t="shared" si="1"/>
        <v>0</v>
      </c>
      <c r="AE65" s="1420">
        <f>IF(AC65=0,0,AC65/$AC$79)</f>
        <v>0</v>
      </c>
      <c r="AF65" s="1420">
        <f t="shared" si="5"/>
        <v>0</v>
      </c>
      <c r="AH65" s="1238">
        <v>6</v>
      </c>
      <c r="AI65" s="1238" t="str">
        <f>IF(AH65&lt;=$AC$3,"JA","NEIN")</f>
        <v>NEIN</v>
      </c>
    </row>
    <row r="66" spans="1:84" ht="15" customHeight="1" thickBot="1">
      <c r="A66" s="747">
        <v>60000</v>
      </c>
      <c r="B66" s="1208" t="s">
        <v>76</v>
      </c>
      <c r="C66" s="766">
        <v>2</v>
      </c>
      <c r="D66" s="767">
        <v>2</v>
      </c>
      <c r="E66" s="767"/>
      <c r="F66" s="764"/>
      <c r="G66" s="768">
        <v>4</v>
      </c>
      <c r="H66" s="765">
        <v>5</v>
      </c>
      <c r="I66" s="1209"/>
      <c r="J66" s="1210"/>
      <c r="K66" s="765"/>
      <c r="L66" s="1210"/>
      <c r="M66" s="765"/>
      <c r="N66" s="1210">
        <v>5</v>
      </c>
      <c r="O66" s="1211"/>
      <c r="P66" s="556" t="s">
        <v>90</v>
      </c>
      <c r="Q66" s="557">
        <v>1</v>
      </c>
      <c r="R66" s="664" t="s">
        <v>121</v>
      </c>
      <c r="S66" s="1757"/>
      <c r="T66" s="1758"/>
      <c r="U66" s="386"/>
      <c r="V66" s="371"/>
      <c r="W66" s="393"/>
      <c r="X66" s="1305" t="str">
        <f>IF(COUNTIF(U66:W66,"&gt;=50")&gt;1,"FEHLER",IF(MAX(U66:W66)&gt;100,"FEHLER",IF(U66="","OFFEN",IF(MAX(U66:W66)&gt;=50,"BE",IF(MAX(U66:W66)&lt;50,"NB","OFFEN")))))</f>
        <v>OFFEN</v>
      </c>
      <c r="Y66" s="1315">
        <f>IF(U66="",0,(MAX(U66:W66)*Q66/100))</f>
        <v>0</v>
      </c>
      <c r="Z66" s="1307" t="str">
        <f>IF(X66="OFFEN","OFFEN",IF(X66="FEHLER","FEHLER",IF(X66="NB",5,ROUND(1+3/50*(100-(Y66*100)),1))))</f>
        <v>OFFEN</v>
      </c>
      <c r="AA66" s="1308">
        <f>IF(X66="BE",H66,0)</f>
        <v>0</v>
      </c>
      <c r="AC66" s="246">
        <f t="shared" si="1"/>
        <v>0</v>
      </c>
      <c r="AE66" s="1420">
        <f>IF(AC66=0,0,AC66/$AC$79)</f>
        <v>0</v>
      </c>
      <c r="AF66" s="1420">
        <f t="shared" si="5"/>
        <v>0</v>
      </c>
      <c r="AH66" s="1238">
        <v>6</v>
      </c>
      <c r="AI66" s="1238" t="str">
        <f>IF(AH66&lt;=$AC$3,"JA","NEIN")</f>
        <v>NEIN</v>
      </c>
    </row>
    <row r="67" spans="1:84" ht="17.100000000000001" customHeight="1" thickBot="1">
      <c r="A67" s="219">
        <v>3500</v>
      </c>
      <c r="B67" s="1163" t="s">
        <v>79</v>
      </c>
      <c r="C67" s="1163"/>
      <c r="D67" s="1163"/>
      <c r="E67" s="1163"/>
      <c r="F67" s="1163"/>
      <c r="G67" s="1163"/>
      <c r="H67" s="1163"/>
      <c r="I67" s="1163"/>
      <c r="J67" s="1163"/>
      <c r="K67" s="1163"/>
      <c r="L67" s="1163"/>
      <c r="M67" s="1163"/>
      <c r="N67" s="1163"/>
      <c r="O67" s="1163"/>
      <c r="P67" s="1163"/>
      <c r="Q67" s="1163"/>
      <c r="R67" s="1163"/>
      <c r="S67" s="1163"/>
      <c r="T67" s="1163"/>
      <c r="U67" s="1383"/>
      <c r="V67" s="1383"/>
      <c r="W67" s="1383"/>
      <c r="X67" s="1303"/>
      <c r="Y67" s="1303"/>
      <c r="Z67" s="1303"/>
      <c r="AA67" s="1304"/>
      <c r="AC67" s="246"/>
    </row>
    <row r="68" spans="1:84" ht="15" customHeight="1">
      <c r="A68" s="737">
        <v>35011</v>
      </c>
      <c r="B68" s="769" t="s">
        <v>270</v>
      </c>
      <c r="C68" s="770"/>
      <c r="D68" s="757"/>
      <c r="E68" s="757"/>
      <c r="F68" s="757"/>
      <c r="G68" s="757"/>
      <c r="H68" s="813">
        <v>28</v>
      </c>
      <c r="I68" s="1096"/>
      <c r="J68" s="859"/>
      <c r="K68" s="838"/>
      <c r="L68" s="859"/>
      <c r="M68" s="838">
        <v>28</v>
      </c>
      <c r="N68" s="859"/>
      <c r="O68" s="840"/>
      <c r="P68" s="1848" t="s">
        <v>123</v>
      </c>
      <c r="Q68" s="1613"/>
      <c r="R68" s="679" t="s">
        <v>122</v>
      </c>
      <c r="S68" s="1500"/>
      <c r="T68" s="1681"/>
      <c r="U68" s="1541" t="s">
        <v>274</v>
      </c>
      <c r="V68" s="1542"/>
      <c r="W68" s="1543"/>
      <c r="X68" s="1250" t="str">
        <f>IF(U68="OFFEN","OFFEN","BE")</f>
        <v>OFFEN</v>
      </c>
      <c r="Y68" s="1282" t="str">
        <f>IF(X68="OFFEN","OFFEN","unbewertet")</f>
        <v>OFFEN</v>
      </c>
      <c r="Z68" s="1283" t="str">
        <f>IF(X68="OFFEN","OFFEN","(keine Note)")</f>
        <v>OFFEN</v>
      </c>
      <c r="AA68" s="1253">
        <f>IF(X68="BE",28,0)</f>
        <v>0</v>
      </c>
      <c r="AC68" s="246">
        <v>0</v>
      </c>
      <c r="AH68" s="1238">
        <v>5</v>
      </c>
      <c r="AI68" s="1238" t="str">
        <f>IF(AH68&lt;=$AC$3,"JA","NEIN")</f>
        <v>NEIN</v>
      </c>
    </row>
    <row r="69" spans="1:84" ht="15" customHeight="1" thickBot="1">
      <c r="A69" s="796">
        <v>35021</v>
      </c>
      <c r="B69" s="1212" t="s">
        <v>271</v>
      </c>
      <c r="C69" s="1213"/>
      <c r="D69" s="790"/>
      <c r="E69" s="790"/>
      <c r="F69" s="790"/>
      <c r="G69" s="790"/>
      <c r="H69" s="808">
        <v>2</v>
      </c>
      <c r="I69" s="1062"/>
      <c r="J69" s="848"/>
      <c r="K69" s="818"/>
      <c r="L69" s="848"/>
      <c r="M69" s="818">
        <v>2</v>
      </c>
      <c r="N69" s="848"/>
      <c r="O69" s="1214"/>
      <c r="P69" s="1215" t="s">
        <v>91</v>
      </c>
      <c r="Q69" s="685">
        <v>1</v>
      </c>
      <c r="R69" s="1216" t="s">
        <v>121</v>
      </c>
      <c r="S69" s="1841"/>
      <c r="T69" s="1842"/>
      <c r="U69" s="403"/>
      <c r="V69" s="399"/>
      <c r="W69" s="590"/>
      <c r="X69" s="1299" t="str">
        <f>IF(COUNTIF(U69:W69,"&gt;=50")&gt;1,"FEHLER",IF(MAX(U69:W69)&gt;100,"FEHLER",IF(U69="","OFFEN",IF(MAX(U69:W69)&gt;=50,"BE",IF(MAX(U69:W69)&lt;50,"NB","OFFEN")))))</f>
        <v>OFFEN</v>
      </c>
      <c r="Y69" s="1316">
        <f>IF(U69="",0,(MAX(U69:W69)*Q8/100))</f>
        <v>0</v>
      </c>
      <c r="Z69" s="1301" t="str">
        <f>IF(X69="OFFEN","OFFEN",IF(X69="FEHLER","FEHLER",IF(X69="NB",5,ROUND(1+3/50*(100-(Y69*100)),1))))</f>
        <v>OFFEN</v>
      </c>
      <c r="AA69" s="1302">
        <f>IF(X69="BE",H69,0)</f>
        <v>0</v>
      </c>
      <c r="AC69" s="246">
        <f t="shared" si="1"/>
        <v>0</v>
      </c>
      <c r="AE69" s="1420">
        <f>IF(AC69=0,0,AC69/$AC$79)</f>
        <v>0</v>
      </c>
      <c r="AF69" s="1420">
        <f t="shared" si="5"/>
        <v>0</v>
      </c>
      <c r="AH69" s="1238">
        <v>5</v>
      </c>
      <c r="AI69" s="1238" t="str">
        <f>IF(AH69&lt;=$AC$3,"JA","NEIN")</f>
        <v>NEIN</v>
      </c>
    </row>
    <row r="70" spans="1:84" ht="17.100000000000001" customHeight="1" thickBot="1">
      <c r="A70" s="219">
        <v>6000</v>
      </c>
      <c r="B70" s="1163" t="s">
        <v>127</v>
      </c>
      <c r="C70" s="1163"/>
      <c r="D70" s="1163"/>
      <c r="E70" s="1163"/>
      <c r="F70" s="1163"/>
      <c r="G70" s="1163"/>
      <c r="H70" s="1163"/>
      <c r="I70" s="1163"/>
      <c r="J70" s="1163"/>
      <c r="K70" s="1163"/>
      <c r="L70" s="1163"/>
      <c r="M70" s="1163"/>
      <c r="N70" s="1163"/>
      <c r="O70" s="1163"/>
      <c r="P70" s="1163"/>
      <c r="Q70" s="1163"/>
      <c r="R70" s="1163"/>
      <c r="S70" s="1163"/>
      <c r="T70" s="1163"/>
      <c r="U70" s="1383"/>
      <c r="V70" s="1383"/>
      <c r="W70" s="1383"/>
      <c r="X70" s="1303"/>
      <c r="Y70" s="1303"/>
      <c r="Z70" s="1303"/>
      <c r="AA70" s="1304"/>
      <c r="AC70" s="246"/>
    </row>
    <row r="71" spans="1:84" ht="15" customHeight="1">
      <c r="A71" s="737">
        <v>60000</v>
      </c>
      <c r="B71" s="738" t="s">
        <v>80</v>
      </c>
      <c r="C71" s="739">
        <v>2</v>
      </c>
      <c r="D71" s="740">
        <v>2</v>
      </c>
      <c r="E71" s="740"/>
      <c r="F71" s="740"/>
      <c r="G71" s="740">
        <f>SUM(C71:F71)</f>
        <v>4</v>
      </c>
      <c r="H71" s="496">
        <v>5</v>
      </c>
      <c r="I71" s="1059"/>
      <c r="J71" s="842"/>
      <c r="K71" s="830"/>
      <c r="L71" s="842"/>
      <c r="M71" s="830"/>
      <c r="N71" s="842"/>
      <c r="O71" s="832">
        <v>5</v>
      </c>
      <c r="P71" s="595" t="s">
        <v>90</v>
      </c>
      <c r="Q71" s="596">
        <v>1</v>
      </c>
      <c r="R71" s="592" t="s">
        <v>122</v>
      </c>
      <c r="S71" s="1500"/>
      <c r="T71" s="1681"/>
      <c r="U71" s="380"/>
      <c r="V71" s="374"/>
      <c r="W71" s="216"/>
      <c r="X71" s="1250" t="str">
        <f>IF(COUNTIF(U71:W71,"&gt;=50")&gt;1,"FEHLER",IF(MAX(U71:W71)&gt;100,"FEHLER",IF(U71="","OFFEN",IF(MAX(U71:W71)&gt;=50,"BE",IF(MAX(U71:W71)&lt;50,"NB","OFFEN")))))</f>
        <v>OFFEN</v>
      </c>
      <c r="Y71" s="1274">
        <f>IF(U71="",0,(MAX(U71:W71)*Q71/100))</f>
        <v>0</v>
      </c>
      <c r="Z71" s="1252" t="str">
        <f>IF(X71="OFFEN","OFFEN",IF(X71="FEHLER","FEHLER",IF(X71="NB",5,ROUND(1+3/50*(100-(Y71*100)),1))))</f>
        <v>OFFEN</v>
      </c>
      <c r="AA71" s="1253">
        <f>IF(X71="BE",H71,0)</f>
        <v>0</v>
      </c>
      <c r="AC71" s="246">
        <f t="shared" si="1"/>
        <v>0</v>
      </c>
      <c r="AE71" s="1420">
        <f>IF(AC71=0,0,AC71/$AC$79)</f>
        <v>0</v>
      </c>
      <c r="AF71" s="1420">
        <f t="shared" si="5"/>
        <v>0</v>
      </c>
      <c r="AH71" s="1238">
        <v>7</v>
      </c>
      <c r="AI71" s="1238" t="str">
        <f>IF(AH71&lt;=$AC$3,"JA","NEIN")</f>
        <v>NEIN</v>
      </c>
    </row>
    <row r="72" spans="1:84" ht="15" customHeight="1">
      <c r="A72" s="783">
        <v>60000</v>
      </c>
      <c r="B72" s="784" t="s">
        <v>81</v>
      </c>
      <c r="C72" s="785">
        <v>2</v>
      </c>
      <c r="D72" s="786">
        <v>2</v>
      </c>
      <c r="E72" s="786"/>
      <c r="F72" s="786"/>
      <c r="G72" s="786">
        <f>SUM(C72:F72)</f>
        <v>4</v>
      </c>
      <c r="H72" s="807">
        <v>5</v>
      </c>
      <c r="I72" s="1060"/>
      <c r="J72" s="855"/>
      <c r="K72" s="827"/>
      <c r="L72" s="855"/>
      <c r="M72" s="827"/>
      <c r="N72" s="855"/>
      <c r="O72" s="1043">
        <v>5</v>
      </c>
      <c r="P72" s="680" t="s">
        <v>90</v>
      </c>
      <c r="Q72" s="681">
        <v>1</v>
      </c>
      <c r="R72" s="585" t="s">
        <v>122</v>
      </c>
      <c r="S72" s="1502"/>
      <c r="T72" s="1682"/>
      <c r="U72" s="384"/>
      <c r="V72" s="382"/>
      <c r="W72" s="540"/>
      <c r="X72" s="1254" t="str">
        <f>IF(COUNTIF(U72:W72,"&gt;=50")&gt;1,"FEHLER",IF(MAX(U72:W72)&gt;100,"FEHLER",IF(U72="","OFFEN",IF(MAX(U72:W72)&gt;=50,"BE",IF(MAX(U72:W72)&lt;50,"NB","OFFEN")))))</f>
        <v>OFFEN</v>
      </c>
      <c r="Y72" s="1275">
        <f>IF(U72="",0,(MAX(U72:W72)*Q72/100))</f>
        <v>0</v>
      </c>
      <c r="Z72" s="1256" t="str">
        <f>IF(X72="OFFEN","OFFEN",IF(X72="FEHLER","FEHLER",IF(X72="NB",5,ROUND(1+3/50*(100-(Y72*100)),1))))</f>
        <v>OFFEN</v>
      </c>
      <c r="AA72" s="1257">
        <f>IF(X72="BE",H72,0)</f>
        <v>0</v>
      </c>
      <c r="AC72" s="246">
        <f t="shared" si="1"/>
        <v>0</v>
      </c>
      <c r="AE72" s="1420">
        <f>IF(AC72=0,0,AC72/$AC$79)</f>
        <v>0</v>
      </c>
      <c r="AF72" s="1420">
        <f t="shared" si="5"/>
        <v>0</v>
      </c>
      <c r="AH72" s="1238">
        <v>7</v>
      </c>
      <c r="AI72" s="1238" t="str">
        <f>IF(AH72&lt;=$AC$3,"JA","NEIN")</f>
        <v>NEIN</v>
      </c>
    </row>
    <row r="73" spans="1:84" ht="15" customHeight="1" thickBot="1">
      <c r="A73" s="747">
        <v>60000</v>
      </c>
      <c r="B73" s="780" t="s">
        <v>82</v>
      </c>
      <c r="C73" s="748">
        <v>2</v>
      </c>
      <c r="D73" s="745">
        <v>2</v>
      </c>
      <c r="E73" s="745"/>
      <c r="F73" s="745"/>
      <c r="G73" s="745">
        <f>SUM(C73:F73)</f>
        <v>4</v>
      </c>
      <c r="H73" s="809">
        <v>5</v>
      </c>
      <c r="I73" s="1071"/>
      <c r="J73" s="844"/>
      <c r="K73" s="817"/>
      <c r="L73" s="844"/>
      <c r="M73" s="817"/>
      <c r="N73" s="844"/>
      <c r="O73" s="835">
        <v>5</v>
      </c>
      <c r="P73" s="556" t="s">
        <v>90</v>
      </c>
      <c r="Q73" s="557">
        <v>1</v>
      </c>
      <c r="R73" s="664" t="s">
        <v>122</v>
      </c>
      <c r="S73" s="1757"/>
      <c r="T73" s="1758"/>
      <c r="U73" s="386"/>
      <c r="V73" s="371"/>
      <c r="W73" s="393"/>
      <c r="X73" s="1305" t="str">
        <f>IF(COUNTIF(U73:W73,"&gt;=50")&gt;1,"FEHLER",IF(MAX(U73:W73)&gt;100,"FEHLER",IF(U73="","OFFEN",IF(MAX(U73:W73)&gt;=50,"BE",IF(MAX(U73:W73)&lt;50,"NB","OFFEN")))))</f>
        <v>OFFEN</v>
      </c>
      <c r="Y73" s="1315">
        <f>IF(U73="",0,(MAX(U73:W73)*Q73/100))</f>
        <v>0</v>
      </c>
      <c r="Z73" s="1307" t="str">
        <f>IF(X73="OFFEN","OFFEN",IF(X73="FEHLER","FEHLER",IF(X73="NB",5,ROUND(1+3/50*(100-(Y73*100)),1))))</f>
        <v>OFFEN</v>
      </c>
      <c r="AA73" s="1308">
        <f>IF(X73="BE",H73,0)</f>
        <v>0</v>
      </c>
      <c r="AC73" s="246">
        <f t="shared" si="1"/>
        <v>0</v>
      </c>
      <c r="AE73" s="1420">
        <f>IF(AC73=0,0,AC73/$AC$79)</f>
        <v>0</v>
      </c>
      <c r="AF73" s="1420">
        <f t="shared" si="5"/>
        <v>0</v>
      </c>
      <c r="AH73" s="1238">
        <v>7</v>
      </c>
      <c r="AI73" s="1238" t="str">
        <f>IF(AH73&lt;=$AC$3,"JA","NEIN")</f>
        <v>NEIN</v>
      </c>
    </row>
    <row r="74" spans="1:84" ht="17.100000000000001" customHeight="1" thickBot="1">
      <c r="A74" s="219">
        <v>8000</v>
      </c>
      <c r="B74" s="1163" t="s">
        <v>132</v>
      </c>
      <c r="C74" s="1163"/>
      <c r="D74" s="1163"/>
      <c r="E74" s="1163"/>
      <c r="F74" s="1163"/>
      <c r="G74" s="1163"/>
      <c r="H74" s="1163"/>
      <c r="I74" s="1163"/>
      <c r="J74" s="1163"/>
      <c r="K74" s="1163"/>
      <c r="L74" s="1163"/>
      <c r="M74" s="1163"/>
      <c r="N74" s="1163"/>
      <c r="O74" s="1163"/>
      <c r="P74" s="1163"/>
      <c r="Q74" s="1163"/>
      <c r="R74" s="1163"/>
      <c r="S74" s="1163"/>
      <c r="T74" s="1163"/>
      <c r="U74" s="1383"/>
      <c r="V74" s="1383"/>
      <c r="W74" s="1383"/>
      <c r="X74" s="1303"/>
      <c r="Y74" s="1303"/>
      <c r="Z74" s="1303"/>
      <c r="AA74" s="1304"/>
      <c r="AC74" s="246"/>
    </row>
    <row r="75" spans="1:84" ht="15" customHeight="1">
      <c r="A75" s="737">
        <v>80001</v>
      </c>
      <c r="B75" s="738" t="s">
        <v>192</v>
      </c>
      <c r="C75" s="739"/>
      <c r="D75" s="740"/>
      <c r="E75" s="740"/>
      <c r="F75" s="740"/>
      <c r="G75" s="495">
        <f>SUM(C75:F75)</f>
        <v>0</v>
      </c>
      <c r="H75" s="496">
        <v>12</v>
      </c>
      <c r="I75" s="1059"/>
      <c r="J75" s="842"/>
      <c r="K75" s="830"/>
      <c r="L75" s="842"/>
      <c r="M75" s="830"/>
      <c r="N75" s="842"/>
      <c r="O75" s="832">
        <v>12</v>
      </c>
      <c r="P75" s="595" t="s">
        <v>90</v>
      </c>
      <c r="Q75" s="596">
        <v>1</v>
      </c>
      <c r="R75" s="592" t="s">
        <v>122</v>
      </c>
      <c r="S75" s="1500"/>
      <c r="T75" s="1681"/>
      <c r="U75" s="380"/>
      <c r="V75" s="374"/>
      <c r="W75" s="216"/>
      <c r="X75" s="1250" t="str">
        <f>IF(COUNTIF(U75:W75,"&gt;=50")&gt;1,"FEHLER",IF(MAX(U75:W75)&gt;100,"FEHLER",IF(U75="","OFFEN",IF(MAX(U75:W75)&gt;=50,"BE",IF(MAX(U75:W75)&lt;50,"NB","OFFEN")))))</f>
        <v>OFFEN</v>
      </c>
      <c r="Y75" s="1274">
        <f>IF(U75="",0,(MAX(U75:W75)*Q75/100))</f>
        <v>0</v>
      </c>
      <c r="Z75" s="1252" t="str">
        <f>IF(X75="OFFEN","OFFEN",IF(X75="FEHLER","FEHLER",IF(X75="NB",5,ROUND(1+3/50*(100-(Y75*100)),1))))</f>
        <v>OFFEN</v>
      </c>
      <c r="AA75" s="1253">
        <f>IF(X75="BE",H75,0)</f>
        <v>0</v>
      </c>
      <c r="AC75" s="246">
        <f t="shared" si="1"/>
        <v>0</v>
      </c>
      <c r="AE75" s="1420">
        <f>IF(AC75=0,0,AC75/$AC$79)</f>
        <v>0</v>
      </c>
      <c r="AF75" s="1420">
        <f t="shared" si="5"/>
        <v>0</v>
      </c>
      <c r="AI75" s="246" t="str">
        <f>IF(COUNTIF($AA$13:$AA$69,0)&lt;=0,"JA","NEIN")</f>
        <v>NEIN</v>
      </c>
    </row>
    <row r="76" spans="1:84" ht="15" customHeight="1" thickBot="1">
      <c r="A76" s="787">
        <v>80011</v>
      </c>
      <c r="B76" s="788" t="s">
        <v>193</v>
      </c>
      <c r="C76" s="799"/>
      <c r="D76" s="800"/>
      <c r="E76" s="800"/>
      <c r="F76" s="800"/>
      <c r="G76" s="801">
        <f>SUM(C76:F76)</f>
        <v>0</v>
      </c>
      <c r="H76" s="814">
        <v>3</v>
      </c>
      <c r="I76" s="1061"/>
      <c r="J76" s="846"/>
      <c r="K76" s="839"/>
      <c r="L76" s="846"/>
      <c r="M76" s="839"/>
      <c r="N76" s="846"/>
      <c r="O76" s="1051">
        <v>3</v>
      </c>
      <c r="P76" s="687" t="s">
        <v>91</v>
      </c>
      <c r="Q76" s="688">
        <v>1</v>
      </c>
      <c r="R76" s="586" t="s">
        <v>121</v>
      </c>
      <c r="S76" s="1498"/>
      <c r="T76" s="1680"/>
      <c r="U76" s="458"/>
      <c r="V76" s="425"/>
      <c r="W76" s="588"/>
      <c r="X76" s="1263" t="str">
        <f>IF(COUNTIF(U76:W76,"&gt;=50")&gt;1,"FEHLER",IF(MAX(U76:W76)&gt;100,"FEHLER",IF(U76="","OFFEN",IF(MAX(U76:W76)&gt;=50,"BE",IF(MAX(U76:W76)&lt;50,"NB","OFFEN")))))</f>
        <v>OFFEN</v>
      </c>
      <c r="Y76" s="1281">
        <f>IF(U76="",0,(MAX(U76:W76)*Q76/100))</f>
        <v>0</v>
      </c>
      <c r="Z76" s="1265" t="str">
        <f>IF(X76="OFFEN","OFFEN",IF(X76="FEHLER","FEHLER",IF(X76="NB",5,ROUND(1+3/50*(100-(Y76*100)),1))))</f>
        <v>OFFEN</v>
      </c>
      <c r="AA76" s="1266">
        <f>IF(X76="BE",H76,0)</f>
        <v>0</v>
      </c>
      <c r="AC76" s="246">
        <f t="shared" si="1"/>
        <v>0</v>
      </c>
      <c r="AE76" s="1420">
        <f>IF(AC76=0,0,AC76/$AC$79)</f>
        <v>0</v>
      </c>
      <c r="AF76" s="1420">
        <f t="shared" si="5"/>
        <v>0</v>
      </c>
      <c r="AI76" s="246" t="str">
        <f>IF(COUNTIF($AA$13:$AA$75,0)&lt;=0,"JA","NEIN")</f>
        <v>NEIN</v>
      </c>
    </row>
    <row r="77" spans="1:84" s="70" customFormat="1" ht="15" customHeight="1" thickBot="1">
      <c r="A77" s="1615" t="s">
        <v>84</v>
      </c>
      <c r="B77" s="1616"/>
      <c r="C77" s="1616"/>
      <c r="D77" s="1616"/>
      <c r="E77" s="1616"/>
      <c r="F77" s="1616"/>
      <c r="G77" s="1616"/>
      <c r="H77" s="1616"/>
      <c r="I77" s="1095">
        <f>SUM(I12:I76)</f>
        <v>29</v>
      </c>
      <c r="J77" s="188">
        <f t="shared" ref="J77:O77" si="9">SUM(J13:J76)</f>
        <v>31</v>
      </c>
      <c r="K77" s="188">
        <f t="shared" si="9"/>
        <v>31</v>
      </c>
      <c r="L77" s="188">
        <f t="shared" si="9"/>
        <v>30</v>
      </c>
      <c r="M77" s="188">
        <f t="shared" si="9"/>
        <v>30</v>
      </c>
      <c r="N77" s="188">
        <f t="shared" si="9"/>
        <v>29</v>
      </c>
      <c r="O77" s="189">
        <f t="shared" si="9"/>
        <v>30</v>
      </c>
      <c r="P77" s="78"/>
      <c r="Q77" s="71"/>
      <c r="R77" s="71"/>
      <c r="S77" s="78"/>
      <c r="T77" s="78"/>
      <c r="U77" s="1607" t="s">
        <v>128</v>
      </c>
      <c r="V77" s="1608"/>
      <c r="W77" s="1608"/>
      <c r="X77" s="1608"/>
      <c r="Y77" s="1488" t="str">
        <f>IF(AA81&gt;210,"FEHLER",IF(AA81=210,"BE","OFFEN"))</f>
        <v>OFFEN</v>
      </c>
      <c r="Z77" s="1490" t="str">
        <f>IF(Y77="FEHLER","FEHLER",IF(Y77="OFFEN","OFFEN",Z79))</f>
        <v>OFFEN</v>
      </c>
      <c r="AA77" s="78"/>
      <c r="AB77" s="246"/>
      <c r="AC77" s="246"/>
      <c r="AD77" s="1238"/>
      <c r="AE77" s="1420"/>
      <c r="AF77" s="1420"/>
      <c r="AG77" s="1238"/>
      <c r="AH77" s="1238"/>
      <c r="AI77" s="1238"/>
      <c r="AJ77" s="1238"/>
      <c r="AK77" s="273"/>
      <c r="AL77" s="1055"/>
      <c r="AM77" s="1055"/>
      <c r="AN77" s="273"/>
      <c r="AO77" s="273"/>
      <c r="AP77" s="273"/>
      <c r="AQ77" s="273"/>
      <c r="AR77" s="1055"/>
      <c r="AS77" s="1055"/>
      <c r="AT77" s="1055"/>
      <c r="AU77" s="1055"/>
      <c r="AV77" s="1055"/>
      <c r="AW77" s="1055"/>
      <c r="AX77" s="1055"/>
      <c r="AY77" s="1055"/>
      <c r="AZ77" s="1055"/>
      <c r="BA77" s="1055"/>
      <c r="BB77" s="1055"/>
      <c r="BC77" s="1055"/>
      <c r="BD77" s="85"/>
      <c r="BE77" s="85"/>
      <c r="BF77" s="85"/>
      <c r="BG77" s="85"/>
      <c r="BH77" s="85"/>
      <c r="BI77" s="85"/>
      <c r="BJ77" s="85"/>
      <c r="BK77" s="85"/>
      <c r="BL77" s="85"/>
      <c r="BM77" s="85"/>
      <c r="BN77" s="85"/>
      <c r="BO77" s="85"/>
      <c r="BP77" s="85"/>
      <c r="BQ77" s="85"/>
      <c r="BR77" s="85"/>
      <c r="BS77" s="85"/>
      <c r="BT77" s="85"/>
      <c r="BU77" s="85"/>
      <c r="BV77" s="85"/>
      <c r="BW77" s="85"/>
      <c r="BX77" s="85"/>
      <c r="BY77" s="85"/>
      <c r="BZ77" s="85"/>
      <c r="CA77" s="85"/>
      <c r="CB77" s="85"/>
      <c r="CC77" s="85"/>
      <c r="CD77" s="85"/>
      <c r="CE77" s="85"/>
      <c r="CF77" s="85"/>
    </row>
    <row r="78" spans="1:84" s="70" customFormat="1" ht="15" customHeight="1" thickBot="1">
      <c r="A78" s="1608" t="s">
        <v>85</v>
      </c>
      <c r="B78" s="1608"/>
      <c r="C78" s="1608"/>
      <c r="D78" s="1608"/>
      <c r="E78" s="1608"/>
      <c r="F78" s="1608"/>
      <c r="G78" s="1608"/>
      <c r="H78" s="1608"/>
      <c r="I78" s="1849">
        <f>SUM(I77:O77)</f>
        <v>210</v>
      </c>
      <c r="J78" s="1850"/>
      <c r="K78" s="1850"/>
      <c r="L78" s="1850"/>
      <c r="M78" s="1850"/>
      <c r="N78" s="1850"/>
      <c r="O78" s="1851"/>
      <c r="P78" s="78"/>
      <c r="Q78" s="71"/>
      <c r="R78" s="71"/>
      <c r="S78" s="78"/>
      <c r="T78" s="78"/>
      <c r="U78" s="1603"/>
      <c r="V78" s="1604"/>
      <c r="W78" s="1604"/>
      <c r="X78" s="1604"/>
      <c r="Y78" s="1489"/>
      <c r="Z78" s="1491"/>
      <c r="AA78" s="147"/>
      <c r="AB78" s="246"/>
      <c r="AC78" s="246"/>
      <c r="AD78" s="1238"/>
      <c r="AE78" s="1420"/>
      <c r="AF78" s="1420"/>
      <c r="AG78" s="1238"/>
      <c r="AH78" s="1238"/>
      <c r="AI78" s="1238"/>
      <c r="AJ78" s="1238"/>
      <c r="AK78" s="273"/>
      <c r="AL78" s="1055"/>
      <c r="AM78" s="1055"/>
      <c r="AN78" s="273"/>
      <c r="AO78" s="273"/>
      <c r="AP78" s="273"/>
      <c r="AQ78" s="273"/>
      <c r="AR78" s="1055"/>
      <c r="AS78" s="1055"/>
      <c r="AT78" s="1055"/>
      <c r="AU78" s="1055"/>
      <c r="AV78" s="1055"/>
      <c r="AW78" s="1055"/>
      <c r="AX78" s="1055"/>
      <c r="AY78" s="1055"/>
      <c r="AZ78" s="1055"/>
      <c r="BA78" s="1055"/>
      <c r="BB78" s="1055"/>
      <c r="BC78" s="1055"/>
      <c r="BD78" s="85"/>
      <c r="BE78" s="85"/>
      <c r="BF78" s="85"/>
      <c r="BG78" s="85"/>
      <c r="BH78" s="85"/>
      <c r="BI78" s="85"/>
      <c r="BJ78" s="85"/>
      <c r="BK78" s="85"/>
      <c r="BL78" s="85"/>
      <c r="BM78" s="85"/>
      <c r="BN78" s="85"/>
      <c r="BO78" s="85"/>
      <c r="BP78" s="85"/>
      <c r="BQ78" s="85"/>
      <c r="BR78" s="85"/>
      <c r="BS78" s="85"/>
      <c r="BT78" s="85"/>
      <c r="BU78" s="85"/>
      <c r="BV78" s="85"/>
      <c r="BW78" s="85"/>
      <c r="BX78" s="85"/>
      <c r="BY78" s="85"/>
      <c r="BZ78" s="85"/>
      <c r="CA78" s="85"/>
      <c r="CB78" s="85"/>
      <c r="CC78" s="85"/>
      <c r="CD78" s="85"/>
      <c r="CE78" s="85"/>
      <c r="CF78" s="85"/>
    </row>
    <row r="79" spans="1:84" s="70" customFormat="1" ht="15" customHeight="1">
      <c r="A79" s="72"/>
      <c r="B79" s="73"/>
      <c r="C79" s="74"/>
      <c r="D79" s="74"/>
      <c r="E79" s="74"/>
      <c r="F79" s="74"/>
      <c r="G79" s="74"/>
      <c r="H79" s="74"/>
      <c r="I79" s="74"/>
      <c r="J79" s="74"/>
      <c r="K79" s="74"/>
      <c r="L79" s="74"/>
      <c r="M79" s="74"/>
      <c r="N79" s="74"/>
      <c r="O79" s="75"/>
      <c r="P79" s="78"/>
      <c r="Q79" s="71"/>
      <c r="R79" s="71"/>
      <c r="S79" s="78"/>
      <c r="T79" s="78"/>
      <c r="U79" s="1727" t="s">
        <v>129</v>
      </c>
      <c r="V79" s="1728"/>
      <c r="W79" s="1728"/>
      <c r="X79" s="1728"/>
      <c r="Y79" s="245"/>
      <c r="Z79" s="1731" t="str">
        <f>IF(AF79=0,"OFFEN",IF(AA81&gt;210,"FEHLER",IF(AA81&lt;&gt;0,ROUND(1+3/50*(100-AF79),1),"OFFEN")))</f>
        <v>OFFEN</v>
      </c>
      <c r="AA79" s="147"/>
      <c r="AB79" s="246"/>
      <c r="AC79" s="246">
        <f>SUM(AC13:AC76)</f>
        <v>0</v>
      </c>
      <c r="AD79" s="1238"/>
      <c r="AE79" s="1420"/>
      <c r="AF79" s="1420">
        <f>ROUNDUP(SUM(AF13:AF76),0)</f>
        <v>0</v>
      </c>
      <c r="AG79" s="1238"/>
      <c r="AH79" s="1238"/>
      <c r="AI79" s="1238"/>
      <c r="AJ79" s="1238"/>
      <c r="AK79" s="273"/>
      <c r="AL79" s="1055"/>
      <c r="AM79" s="1055"/>
      <c r="AN79" s="273"/>
      <c r="AO79" s="273"/>
      <c r="AP79" s="273"/>
      <c r="AQ79" s="273"/>
      <c r="AR79" s="1055"/>
      <c r="AS79" s="1055"/>
      <c r="AT79" s="1055"/>
      <c r="AU79" s="1055"/>
      <c r="AV79" s="1055"/>
      <c r="AW79" s="1055"/>
      <c r="AX79" s="1055"/>
      <c r="AY79" s="1055"/>
      <c r="AZ79" s="1055"/>
      <c r="BA79" s="1055"/>
      <c r="BB79" s="1055"/>
      <c r="BC79" s="1055"/>
      <c r="BD79" s="85"/>
      <c r="BE79" s="85"/>
      <c r="BF79" s="85"/>
      <c r="BG79" s="85"/>
      <c r="BH79" s="85"/>
      <c r="BI79" s="85"/>
      <c r="BJ79" s="85"/>
      <c r="BK79" s="85"/>
      <c r="BL79" s="85"/>
      <c r="BM79" s="85"/>
      <c r="BN79" s="85"/>
      <c r="BO79" s="85"/>
      <c r="BP79" s="85"/>
      <c r="BQ79" s="85"/>
      <c r="BR79" s="85"/>
      <c r="BS79" s="85"/>
      <c r="BT79" s="85"/>
      <c r="BU79" s="85"/>
      <c r="BV79" s="85"/>
      <c r="BW79" s="85"/>
      <c r="BX79" s="85"/>
      <c r="BY79" s="85"/>
      <c r="BZ79" s="85"/>
      <c r="CA79" s="85"/>
      <c r="CB79" s="85"/>
      <c r="CC79" s="85"/>
      <c r="CD79" s="85"/>
      <c r="CE79" s="85"/>
      <c r="CF79" s="85"/>
    </row>
    <row r="80" spans="1:84" ht="15" customHeight="1" thickBot="1">
      <c r="A80" s="238"/>
      <c r="B80" s="238"/>
      <c r="C80" s="71"/>
      <c r="D80" s="71"/>
      <c r="E80" s="71"/>
      <c r="F80" s="71"/>
      <c r="G80" s="76"/>
      <c r="H80" s="77"/>
      <c r="I80" s="71"/>
      <c r="J80" s="71"/>
      <c r="K80" s="71"/>
      <c r="L80" s="71"/>
      <c r="M80" s="71"/>
      <c r="N80" s="71"/>
      <c r="O80" s="71"/>
      <c r="P80" s="78"/>
      <c r="Q80" s="71"/>
      <c r="R80" s="71"/>
      <c r="S80" s="78"/>
      <c r="T80" s="78"/>
      <c r="U80" s="1729"/>
      <c r="V80" s="1730"/>
      <c r="W80" s="1730"/>
      <c r="X80" s="1730"/>
      <c r="Y80" s="137"/>
      <c r="Z80" s="1732"/>
      <c r="AA80" s="147"/>
      <c r="AC80" s="246"/>
    </row>
    <row r="81" spans="1:55" ht="15" customHeight="1">
      <c r="A81" s="238"/>
      <c r="B81" s="238"/>
      <c r="C81" s="74"/>
      <c r="D81" s="74"/>
      <c r="E81" s="74"/>
      <c r="F81" s="74"/>
      <c r="G81" s="74"/>
      <c r="H81" s="74"/>
      <c r="I81" s="74"/>
      <c r="J81" s="74"/>
      <c r="K81" s="74"/>
      <c r="L81" s="74"/>
      <c r="M81" s="74"/>
      <c r="N81" s="74"/>
      <c r="O81" s="75"/>
      <c r="P81" s="78"/>
      <c r="Q81" s="71"/>
      <c r="R81" s="71"/>
      <c r="S81" s="78"/>
      <c r="T81" s="78"/>
      <c r="U81" s="1600" t="s">
        <v>130</v>
      </c>
      <c r="V81" s="1601"/>
      <c r="W81" s="1601"/>
      <c r="X81" s="1601"/>
      <c r="Y81" s="1601"/>
      <c r="Z81" s="1602"/>
      <c r="AA81" s="1598">
        <f>SUM(AA13:AA76)</f>
        <v>0</v>
      </c>
      <c r="AC81" s="246"/>
    </row>
    <row r="82" spans="1:55" ht="15" customHeight="1" thickBot="1">
      <c r="A82" s="72"/>
      <c r="B82" s="73"/>
      <c r="C82" s="74"/>
      <c r="D82" s="74"/>
      <c r="E82" s="74"/>
      <c r="F82" s="74"/>
      <c r="G82" s="74"/>
      <c r="H82" s="74"/>
      <c r="I82" s="74"/>
      <c r="J82" s="74"/>
      <c r="K82" s="74"/>
      <c r="L82" s="74"/>
      <c r="M82" s="74"/>
      <c r="N82" s="74"/>
      <c r="O82" s="75"/>
      <c r="P82" s="78"/>
      <c r="Q82" s="71"/>
      <c r="R82" s="71"/>
      <c r="S82" s="78"/>
      <c r="T82" s="78"/>
      <c r="U82" s="1603"/>
      <c r="V82" s="1604"/>
      <c r="W82" s="1604"/>
      <c r="X82" s="1604"/>
      <c r="Y82" s="1604"/>
      <c r="Z82" s="1605"/>
      <c r="AA82" s="1599"/>
      <c r="AC82" s="246"/>
    </row>
    <row r="83" spans="1:55" ht="12" customHeight="1">
      <c r="A83" s="312"/>
      <c r="B83" s="73"/>
      <c r="C83" s="74"/>
      <c r="D83" s="74"/>
      <c r="E83" s="74"/>
      <c r="F83" s="74"/>
      <c r="G83" s="74"/>
      <c r="H83" s="74"/>
      <c r="I83" s="74"/>
      <c r="J83" s="74"/>
      <c r="K83" s="74"/>
      <c r="L83" s="74"/>
      <c r="M83" s="74"/>
      <c r="N83" s="74"/>
      <c r="O83" s="75"/>
      <c r="P83" s="85"/>
      <c r="Q83" s="71"/>
      <c r="R83" s="71"/>
      <c r="S83" s="85"/>
      <c r="T83" s="85"/>
      <c r="U83" s="397"/>
      <c r="V83" s="397"/>
      <c r="W83" s="397"/>
      <c r="X83" s="249"/>
      <c r="Y83" s="249"/>
      <c r="Z83" s="249"/>
      <c r="AA83" s="271"/>
    </row>
    <row r="84" spans="1:55" s="8" customFormat="1" ht="12" customHeight="1">
      <c r="A84" s="310" t="s">
        <v>185</v>
      </c>
      <c r="B84" s="134"/>
      <c r="C84" s="1531" t="s">
        <v>186</v>
      </c>
      <c r="D84" s="1531"/>
      <c r="E84" s="1531"/>
      <c r="F84" s="1531"/>
      <c r="G84" s="1531"/>
      <c r="H84" s="1531"/>
      <c r="I84" s="1531"/>
      <c r="J84" s="1531"/>
      <c r="K84" s="1531"/>
      <c r="L84" s="1531"/>
      <c r="M84" s="1531"/>
      <c r="N84" s="1531"/>
      <c r="O84" s="1531"/>
      <c r="P84" s="203"/>
      <c r="Q84" s="238"/>
      <c r="U84" s="11"/>
      <c r="V84" s="11"/>
      <c r="W84" s="11"/>
      <c r="AB84" s="246"/>
      <c r="AC84" s="1238"/>
      <c r="AD84" s="1238"/>
      <c r="AE84" s="1420"/>
      <c r="AF84" s="1420"/>
      <c r="AG84" s="1238"/>
      <c r="AH84" s="1238"/>
      <c r="AI84" s="1238"/>
      <c r="AJ84" s="1238"/>
      <c r="AK84" s="351"/>
      <c r="AL84" s="1054"/>
      <c r="AM84" s="1054"/>
      <c r="AN84" s="351"/>
      <c r="AO84" s="351"/>
      <c r="AP84" s="351"/>
      <c r="AQ84" s="351"/>
      <c r="AR84" s="1054"/>
      <c r="AS84" s="1054"/>
      <c r="AT84" s="1054"/>
      <c r="AU84" s="1054"/>
      <c r="AV84" s="1054"/>
      <c r="AW84" s="1054"/>
      <c r="AX84" s="1054"/>
      <c r="AY84" s="1054"/>
      <c r="AZ84" s="1054"/>
      <c r="BA84" s="1054"/>
      <c r="BB84" s="1054"/>
      <c r="BC84" s="1054"/>
    </row>
    <row r="85" spans="1:55">
      <c r="A85" s="311" t="s">
        <v>187</v>
      </c>
      <c r="B85" s="78"/>
      <c r="C85" s="1482" t="s">
        <v>189</v>
      </c>
      <c r="D85" s="1482"/>
      <c r="E85" s="1482"/>
      <c r="F85" s="1482"/>
      <c r="G85" s="1482"/>
      <c r="H85" s="1482"/>
      <c r="I85" s="1482"/>
      <c r="J85" s="1482"/>
      <c r="K85" s="1482"/>
      <c r="L85" s="1482"/>
      <c r="M85" s="1482"/>
      <c r="N85" s="1482"/>
      <c r="O85" s="1482"/>
      <c r="P85" s="203"/>
      <c r="Q85" s="238"/>
      <c r="R85" s="8"/>
      <c r="S85" s="8"/>
      <c r="T85" s="8"/>
      <c r="U85" s="11"/>
      <c r="V85" s="11"/>
      <c r="W85" s="11"/>
      <c r="X85" s="8"/>
      <c r="Y85" s="8"/>
      <c r="Z85" s="8"/>
      <c r="AA85" s="8"/>
    </row>
    <row r="86" spans="1:55" ht="12.75" customHeight="1">
      <c r="A86" s="311" t="s">
        <v>188</v>
      </c>
      <c r="B86" s="78"/>
      <c r="C86" s="1482" t="s">
        <v>190</v>
      </c>
      <c r="D86" s="1482"/>
      <c r="E86" s="1482"/>
      <c r="F86" s="1482"/>
      <c r="G86" s="1482"/>
      <c r="H86" s="1482"/>
      <c r="I86" s="1482"/>
      <c r="J86" s="1482"/>
      <c r="K86" s="1482"/>
      <c r="L86" s="1482"/>
      <c r="M86" s="1482"/>
      <c r="N86" s="1482"/>
      <c r="O86" s="1482"/>
      <c r="P86" s="203"/>
      <c r="Q86" s="238"/>
      <c r="R86" s="8"/>
      <c r="S86" s="8"/>
      <c r="T86" s="8"/>
      <c r="U86" s="11"/>
      <c r="V86" s="11"/>
      <c r="W86" s="11"/>
      <c r="X86" s="8"/>
      <c r="Y86" s="8"/>
      <c r="Z86" s="8"/>
      <c r="AA86" s="8"/>
    </row>
    <row r="87" spans="1:55" ht="12.75" customHeight="1">
      <c r="A87" s="311" t="s">
        <v>277</v>
      </c>
      <c r="B87" s="78"/>
      <c r="C87" s="1482" t="s">
        <v>191</v>
      </c>
      <c r="D87" s="1482"/>
      <c r="E87" s="1482"/>
      <c r="F87" s="1482"/>
      <c r="G87" s="1482"/>
      <c r="H87" s="1482"/>
      <c r="I87" s="1482"/>
      <c r="J87" s="1482"/>
      <c r="K87" s="1482"/>
      <c r="L87" s="1482"/>
      <c r="M87" s="1482"/>
      <c r="N87" s="1482"/>
      <c r="O87" s="1482"/>
      <c r="P87" s="203"/>
      <c r="Q87" s="238"/>
      <c r="R87" s="8"/>
      <c r="S87" s="8"/>
      <c r="T87" s="8"/>
      <c r="U87" s="11"/>
      <c r="V87" s="11"/>
      <c r="W87" s="11"/>
      <c r="X87" s="8"/>
      <c r="Y87" s="8"/>
      <c r="Z87" s="8"/>
      <c r="AA87" s="8"/>
    </row>
    <row r="88" spans="1:55" ht="12.75" customHeight="1">
      <c r="A88" s="311"/>
      <c r="B88" s="78"/>
      <c r="C88" s="78"/>
      <c r="D88" s="78"/>
      <c r="E88" s="78"/>
      <c r="F88" s="78"/>
      <c r="G88" s="78"/>
      <c r="H88" s="78"/>
      <c r="I88" s="78"/>
      <c r="J88" s="78"/>
      <c r="K88" s="256"/>
      <c r="L88" s="256"/>
      <c r="M88" s="256"/>
      <c r="N88" s="300"/>
      <c r="O88" s="299"/>
      <c r="P88" s="301"/>
      <c r="Q88" s="56"/>
      <c r="R88" s="301"/>
      <c r="S88" s="8"/>
      <c r="T88" s="8"/>
      <c r="U88" s="11"/>
      <c r="V88" s="11"/>
      <c r="W88" s="11"/>
      <c r="X88" s="8"/>
      <c r="Y88" s="8"/>
      <c r="Z88" s="8"/>
      <c r="AA88" s="8"/>
    </row>
    <row r="89" spans="1:55" ht="12.75" customHeight="1">
      <c r="A89" s="313"/>
      <c r="B89" s="64"/>
      <c r="C89" s="71"/>
      <c r="D89" s="71"/>
      <c r="E89" s="71"/>
      <c r="F89" s="71"/>
      <c r="G89" s="71"/>
      <c r="H89" s="71"/>
      <c r="I89" s="71"/>
      <c r="J89" s="71"/>
      <c r="K89" s="74"/>
      <c r="L89" s="74"/>
      <c r="M89" s="74"/>
      <c r="N89" s="61"/>
      <c r="O89" s="60"/>
      <c r="P89" s="4"/>
      <c r="Q89" s="10"/>
      <c r="R89" s="4"/>
      <c r="S89" s="8"/>
      <c r="T89" s="8"/>
      <c r="U89" s="11"/>
      <c r="V89" s="11"/>
      <c r="W89" s="11"/>
      <c r="X89" s="8"/>
      <c r="Y89" s="8"/>
      <c r="Z89" s="8"/>
      <c r="AA89" s="8"/>
    </row>
    <row r="90" spans="1:55" ht="12.75" customHeight="1">
      <c r="A90" s="312" t="s">
        <v>194</v>
      </c>
      <c r="B90" s="65"/>
      <c r="C90" s="61"/>
      <c r="D90" s="61"/>
      <c r="E90" s="61"/>
      <c r="F90" s="61"/>
      <c r="G90" s="61"/>
      <c r="H90" s="61"/>
      <c r="I90" s="61"/>
      <c r="J90" s="61"/>
      <c r="K90" s="61"/>
      <c r="L90" s="61"/>
      <c r="M90" s="61"/>
      <c r="N90" s="61"/>
      <c r="O90" s="60"/>
      <c r="P90" s="4"/>
      <c r="Q90" s="10"/>
      <c r="R90" s="4"/>
      <c r="S90" s="8"/>
      <c r="T90" s="8"/>
      <c r="U90" s="11"/>
      <c r="V90" s="11"/>
      <c r="W90" s="11"/>
      <c r="X90" s="8"/>
      <c r="Y90" s="8"/>
      <c r="Z90" s="8"/>
      <c r="AA90" s="8"/>
    </row>
    <row r="91" spans="1:55" ht="12.75" customHeight="1">
      <c r="A91" s="312" t="s">
        <v>195</v>
      </c>
      <c r="B91" s="73"/>
      <c r="C91" s="61"/>
      <c r="D91" s="61"/>
      <c r="E91" s="61"/>
      <c r="F91" s="61"/>
      <c r="G91" s="61"/>
      <c r="H91" s="61"/>
      <c r="I91" s="61"/>
      <c r="J91" s="61"/>
      <c r="K91" s="61"/>
      <c r="L91" s="61"/>
      <c r="M91" s="61"/>
      <c r="N91" s="61"/>
      <c r="O91" s="60"/>
      <c r="P91" s="4"/>
      <c r="Q91" s="10"/>
      <c r="R91" s="4"/>
      <c r="S91" s="8"/>
      <c r="T91" s="8"/>
      <c r="U91" s="11"/>
      <c r="V91" s="11"/>
      <c r="W91" s="11"/>
      <c r="X91" s="8"/>
      <c r="Y91" s="8"/>
      <c r="Z91" s="8"/>
      <c r="AA91" s="8"/>
    </row>
    <row r="92" spans="1:55" ht="14.25">
      <c r="A92" s="313"/>
      <c r="B92" s="6"/>
      <c r="C92" s="61"/>
      <c r="D92" s="61"/>
      <c r="E92" s="61"/>
      <c r="F92" s="61"/>
      <c r="G92" s="61"/>
      <c r="H92" s="61"/>
      <c r="I92" s="61"/>
      <c r="J92" s="61"/>
      <c r="K92" s="61"/>
      <c r="L92" s="61"/>
      <c r="M92" s="61"/>
      <c r="N92" s="61"/>
      <c r="O92" s="60"/>
      <c r="P92" s="4"/>
      <c r="Q92" s="10"/>
      <c r="R92" s="4"/>
      <c r="S92" s="8"/>
      <c r="T92" s="8"/>
      <c r="U92" s="11"/>
      <c r="V92" s="11"/>
      <c r="W92" s="11"/>
      <c r="X92" s="8"/>
      <c r="Y92" s="8"/>
      <c r="Z92" s="8"/>
      <c r="AA92" s="8"/>
    </row>
    <row r="93" spans="1:55" ht="14.25">
      <c r="A93" s="332" t="s">
        <v>223</v>
      </c>
      <c r="B93" s="333"/>
      <c r="C93" s="61"/>
      <c r="D93" s="61"/>
      <c r="E93" s="61"/>
      <c r="F93" s="61"/>
      <c r="G93" s="61"/>
      <c r="H93" s="61"/>
      <c r="I93" s="61"/>
      <c r="J93" s="61"/>
      <c r="K93" s="61"/>
      <c r="L93" s="61"/>
      <c r="M93" s="61"/>
      <c r="N93" s="61"/>
      <c r="O93" s="10"/>
      <c r="P93" s="4"/>
      <c r="Q93" s="10"/>
      <c r="R93" s="4"/>
      <c r="S93" s="8"/>
      <c r="T93" s="8"/>
      <c r="U93" s="11"/>
      <c r="V93" s="11"/>
      <c r="W93" s="11"/>
      <c r="X93" s="8"/>
      <c r="Y93" s="8"/>
      <c r="Z93" s="8"/>
      <c r="AA93" s="8"/>
    </row>
    <row r="94" spans="1:55" s="85" customFormat="1">
      <c r="A94" s="55"/>
      <c r="B94" s="7"/>
      <c r="C94" s="71"/>
      <c r="D94" s="71"/>
      <c r="E94" s="71"/>
      <c r="F94" s="71"/>
      <c r="G94" s="71"/>
      <c r="H94" s="71"/>
      <c r="I94" s="71"/>
      <c r="J94" s="71"/>
      <c r="K94" s="71"/>
      <c r="L94" s="71"/>
      <c r="M94" s="71"/>
      <c r="N94" s="71"/>
      <c r="O94" s="334"/>
      <c r="P94" s="71"/>
      <c r="Q94" s="71"/>
      <c r="R94" s="71"/>
      <c r="S94" s="71"/>
      <c r="T94" s="71"/>
      <c r="U94" s="71"/>
      <c r="V94" s="71"/>
      <c r="W94" s="71"/>
      <c r="X94" s="71"/>
      <c r="Y94" s="335"/>
      <c r="Z94" s="71"/>
      <c r="AA94" s="71"/>
      <c r="AB94" s="246"/>
      <c r="AC94" s="1238"/>
      <c r="AD94" s="1238"/>
      <c r="AE94" s="1420"/>
      <c r="AF94" s="1420"/>
      <c r="AG94" s="1238"/>
      <c r="AH94" s="1238"/>
      <c r="AI94" s="1238"/>
      <c r="AJ94" s="1238"/>
      <c r="AK94" s="273"/>
      <c r="AL94" s="1055"/>
      <c r="AM94" s="1055"/>
      <c r="AN94" s="273"/>
      <c r="AO94" s="273"/>
      <c r="AP94" s="273"/>
      <c r="AQ94" s="273"/>
      <c r="AR94" s="1055"/>
      <c r="AS94" s="1055"/>
      <c r="AT94" s="1055"/>
      <c r="AU94" s="1055"/>
      <c r="AV94" s="1055"/>
      <c r="AW94" s="1055"/>
      <c r="AX94" s="1055"/>
      <c r="AY94" s="1055"/>
      <c r="AZ94" s="1055"/>
      <c r="BA94" s="1055"/>
      <c r="BB94" s="1055"/>
      <c r="BC94" s="1055"/>
    </row>
    <row r="95" spans="1:55">
      <c r="A95" s="1511" t="str">
        <f>Info!$C$8&amp;" ("&amp;Info!$A$8&amp;")"</f>
        <v>Version: 2021_V2.1 (Excel-Version vom 18.03.2024)</v>
      </c>
      <c r="B95" s="1511"/>
      <c r="C95" s="10"/>
      <c r="D95" s="10"/>
      <c r="E95" s="10"/>
      <c r="F95" s="10"/>
      <c r="G95" s="10"/>
      <c r="H95" s="10"/>
      <c r="I95" s="10"/>
      <c r="J95" s="10"/>
      <c r="K95" s="10"/>
      <c r="L95" s="10"/>
      <c r="M95" s="10"/>
      <c r="N95" s="10"/>
      <c r="O95" s="62"/>
      <c r="P95" s="4"/>
      <c r="Q95" s="10"/>
      <c r="R95" s="4"/>
      <c r="S95" s="8"/>
      <c r="T95" s="8"/>
      <c r="U95" s="11"/>
      <c r="V95" s="11"/>
      <c r="W95" s="11"/>
      <c r="X95" s="8"/>
      <c r="Y95" s="8"/>
      <c r="Z95" s="8"/>
      <c r="AA95" s="8"/>
    </row>
    <row r="96" spans="1:55">
      <c r="B96" s="7"/>
      <c r="C96" s="10"/>
      <c r="D96" s="10"/>
      <c r="E96" s="10"/>
      <c r="F96" s="10"/>
      <c r="G96" s="10"/>
      <c r="H96" s="10"/>
      <c r="I96" s="10"/>
      <c r="J96" s="10"/>
      <c r="K96" s="10"/>
      <c r="L96" s="10"/>
      <c r="M96" s="10"/>
      <c r="N96" s="10"/>
      <c r="O96" s="62"/>
      <c r="P96" s="4"/>
      <c r="Q96" s="10"/>
      <c r="R96" s="4"/>
      <c r="S96" s="8"/>
      <c r="T96" s="8"/>
      <c r="U96" s="11"/>
      <c r="V96" s="11"/>
      <c r="W96" s="11"/>
      <c r="X96" s="8"/>
      <c r="Y96" s="8"/>
      <c r="Z96" s="8"/>
      <c r="AA96" s="8"/>
    </row>
    <row r="97" spans="2:27">
      <c r="B97" s="7"/>
      <c r="C97" s="10"/>
      <c r="D97" s="10"/>
      <c r="E97" s="10"/>
      <c r="F97" s="10"/>
      <c r="G97" s="10"/>
      <c r="H97" s="10"/>
      <c r="I97" s="10"/>
      <c r="J97" s="10"/>
      <c r="K97" s="10"/>
      <c r="L97" s="10"/>
      <c r="M97" s="10"/>
      <c r="N97" s="10"/>
      <c r="O97" s="62"/>
      <c r="P97" s="4"/>
      <c r="Q97" s="10"/>
      <c r="R97" s="4"/>
      <c r="S97" s="8"/>
      <c r="T97" s="8"/>
      <c r="U97" s="11"/>
      <c r="V97" s="11"/>
      <c r="W97" s="11"/>
      <c r="X97" s="8"/>
      <c r="Y97" s="8"/>
      <c r="Z97" s="8"/>
      <c r="AA97" s="8"/>
    </row>
    <row r="98" spans="2:27">
      <c r="B98" s="7"/>
      <c r="C98" s="10"/>
      <c r="D98" s="10"/>
      <c r="E98" s="10"/>
      <c r="F98" s="10"/>
      <c r="G98" s="10"/>
      <c r="H98" s="10"/>
      <c r="I98" s="10"/>
      <c r="J98" s="10"/>
      <c r="K98" s="10"/>
      <c r="L98" s="10"/>
      <c r="M98" s="10"/>
      <c r="N98" s="10"/>
      <c r="O98" s="62"/>
      <c r="P98" s="4"/>
      <c r="Q98" s="10"/>
      <c r="R98" s="4"/>
      <c r="S98" s="8"/>
      <c r="T98" s="8"/>
      <c r="U98" s="11"/>
      <c r="V98" s="11"/>
      <c r="W98" s="11"/>
      <c r="X98" s="8"/>
      <c r="Y98" s="8"/>
      <c r="Z98" s="8"/>
      <c r="AA98" s="8"/>
    </row>
    <row r="99" spans="2:27">
      <c r="B99" s="7"/>
      <c r="C99" s="10"/>
      <c r="D99" s="10"/>
      <c r="E99" s="10"/>
      <c r="F99" s="10"/>
      <c r="G99" s="10"/>
      <c r="H99" s="10"/>
      <c r="I99" s="10"/>
      <c r="J99" s="10"/>
      <c r="K99" s="10"/>
      <c r="L99" s="10"/>
      <c r="M99" s="10"/>
      <c r="N99" s="10"/>
      <c r="O99" s="62"/>
      <c r="P99" s="4"/>
      <c r="Q99" s="10"/>
      <c r="R99" s="4"/>
      <c r="S99" s="8"/>
      <c r="T99" s="8"/>
      <c r="U99" s="11"/>
      <c r="V99" s="11"/>
      <c r="W99" s="11"/>
      <c r="X99" s="8"/>
      <c r="Y99" s="8"/>
      <c r="Z99" s="8"/>
      <c r="AA99" s="8"/>
    </row>
    <row r="100" spans="2:27">
      <c r="B100" s="7"/>
      <c r="C100" s="10"/>
      <c r="D100" s="10"/>
      <c r="E100" s="10"/>
      <c r="F100" s="10"/>
      <c r="G100" s="10"/>
      <c r="H100" s="10"/>
      <c r="I100" s="10"/>
      <c r="J100" s="10"/>
      <c r="K100" s="10"/>
      <c r="L100" s="10"/>
      <c r="M100" s="10"/>
      <c r="N100" s="10"/>
      <c r="O100" s="62"/>
      <c r="P100" s="4"/>
      <c r="Q100" s="10"/>
      <c r="R100" s="4"/>
      <c r="S100" s="8"/>
      <c r="T100" s="8"/>
      <c r="U100" s="11"/>
      <c r="V100" s="11"/>
      <c r="W100" s="11"/>
      <c r="X100" s="8"/>
      <c r="Y100" s="8"/>
      <c r="Z100" s="8"/>
      <c r="AA100" s="8"/>
    </row>
    <row r="101" spans="2:27">
      <c r="B101" s="7"/>
      <c r="C101" s="10"/>
      <c r="D101" s="10"/>
      <c r="E101" s="10"/>
      <c r="F101" s="10"/>
      <c r="G101" s="10"/>
      <c r="H101" s="10"/>
      <c r="I101" s="10"/>
      <c r="J101" s="10"/>
      <c r="K101" s="10"/>
      <c r="L101" s="10"/>
      <c r="M101" s="10"/>
      <c r="N101" s="10"/>
      <c r="O101" s="62"/>
      <c r="P101" s="4"/>
      <c r="Q101" s="10"/>
      <c r="R101" s="4"/>
      <c r="S101" s="8"/>
      <c r="T101" s="8"/>
      <c r="U101" s="11"/>
      <c r="V101" s="11"/>
      <c r="W101" s="11"/>
      <c r="X101" s="8"/>
      <c r="Y101" s="8"/>
      <c r="Z101" s="8"/>
      <c r="AA101" s="8"/>
    </row>
    <row r="102" spans="2:27">
      <c r="B102" s="7"/>
      <c r="C102" s="10"/>
      <c r="D102" s="10"/>
      <c r="E102" s="10"/>
      <c r="F102" s="10"/>
      <c r="G102" s="10"/>
      <c r="H102" s="10"/>
      <c r="I102" s="10"/>
      <c r="J102" s="10"/>
      <c r="K102" s="10"/>
      <c r="L102" s="10"/>
      <c r="M102" s="10"/>
      <c r="N102" s="10"/>
      <c r="O102" s="62"/>
      <c r="P102" s="4"/>
      <c r="Q102" s="10"/>
      <c r="R102" s="4"/>
      <c r="S102" s="8"/>
      <c r="T102" s="8"/>
      <c r="U102" s="11"/>
      <c r="V102" s="11"/>
      <c r="W102" s="11"/>
      <c r="X102" s="8"/>
      <c r="Y102" s="8"/>
      <c r="Z102" s="8"/>
      <c r="AA102" s="8"/>
    </row>
    <row r="103" spans="2:27">
      <c r="B103" s="7"/>
      <c r="C103" s="10"/>
      <c r="D103" s="10"/>
      <c r="E103" s="10"/>
      <c r="F103" s="10"/>
      <c r="G103" s="10"/>
      <c r="H103" s="10"/>
      <c r="I103" s="10"/>
      <c r="J103" s="10"/>
      <c r="K103" s="10"/>
      <c r="L103" s="10"/>
      <c r="M103" s="10"/>
      <c r="N103" s="10"/>
      <c r="O103" s="62"/>
      <c r="P103" s="4"/>
      <c r="Q103" s="10"/>
      <c r="R103" s="4"/>
      <c r="S103" s="8"/>
      <c r="T103" s="8"/>
      <c r="U103" s="11"/>
      <c r="V103" s="11"/>
      <c r="W103" s="11"/>
      <c r="X103" s="8"/>
      <c r="Y103" s="8"/>
      <c r="Z103" s="8"/>
      <c r="AA103" s="8"/>
    </row>
    <row r="104" spans="2:27">
      <c r="B104" s="7"/>
      <c r="C104" s="10"/>
      <c r="D104" s="10"/>
      <c r="E104" s="10"/>
      <c r="F104" s="10"/>
      <c r="G104" s="10"/>
      <c r="H104" s="10"/>
      <c r="I104" s="10"/>
      <c r="J104" s="10"/>
      <c r="K104" s="10"/>
      <c r="L104" s="10"/>
      <c r="M104" s="10"/>
      <c r="N104" s="10"/>
      <c r="O104" s="62"/>
      <c r="P104" s="4"/>
      <c r="Q104" s="10"/>
      <c r="R104" s="4"/>
      <c r="S104" s="8"/>
      <c r="T104" s="8"/>
      <c r="U104" s="11"/>
      <c r="V104" s="11"/>
      <c r="W104" s="11"/>
      <c r="X104" s="8"/>
      <c r="Y104" s="8"/>
      <c r="Z104" s="8"/>
      <c r="AA104" s="8"/>
    </row>
    <row r="105" spans="2:27">
      <c r="B105" s="7"/>
      <c r="C105" s="10"/>
      <c r="D105" s="10"/>
      <c r="E105" s="10"/>
      <c r="F105" s="10"/>
      <c r="G105" s="10"/>
      <c r="H105" s="10"/>
      <c r="I105" s="10"/>
      <c r="J105" s="10"/>
      <c r="K105" s="10"/>
      <c r="L105" s="10"/>
      <c r="M105" s="10"/>
      <c r="N105" s="10"/>
      <c r="O105" s="62"/>
      <c r="P105" s="4"/>
      <c r="Q105" s="10"/>
      <c r="R105" s="4"/>
      <c r="S105" s="8"/>
      <c r="T105" s="8"/>
      <c r="U105" s="11"/>
      <c r="V105" s="11"/>
      <c r="W105" s="11"/>
      <c r="X105" s="8"/>
      <c r="Y105" s="8"/>
      <c r="Z105" s="8"/>
      <c r="AA105" s="8"/>
    </row>
    <row r="106" spans="2:27">
      <c r="B106" s="7"/>
      <c r="C106" s="10"/>
      <c r="D106" s="10"/>
      <c r="E106" s="10"/>
      <c r="F106" s="10"/>
      <c r="G106" s="10"/>
      <c r="H106" s="10"/>
      <c r="I106" s="10"/>
      <c r="J106" s="10"/>
      <c r="K106" s="10"/>
      <c r="L106" s="10"/>
      <c r="M106" s="10"/>
      <c r="N106" s="10"/>
      <c r="O106" s="62"/>
      <c r="P106" s="4"/>
      <c r="Q106" s="10"/>
      <c r="R106" s="4"/>
      <c r="S106" s="8"/>
      <c r="T106" s="8"/>
      <c r="U106" s="11"/>
      <c r="V106" s="11"/>
      <c r="W106" s="11"/>
      <c r="X106" s="8"/>
      <c r="Y106" s="8"/>
      <c r="Z106" s="8"/>
      <c r="AA106" s="8"/>
    </row>
    <row r="107" spans="2:27">
      <c r="B107" s="7"/>
      <c r="C107" s="10"/>
      <c r="D107" s="10"/>
      <c r="E107" s="10"/>
      <c r="F107" s="10"/>
      <c r="G107" s="10"/>
      <c r="H107" s="10"/>
      <c r="I107" s="10"/>
      <c r="J107" s="10"/>
      <c r="K107" s="10"/>
      <c r="L107" s="10"/>
      <c r="M107" s="10"/>
      <c r="N107" s="10"/>
      <c r="O107" s="62"/>
      <c r="P107" s="4"/>
      <c r="Q107" s="10"/>
      <c r="R107" s="4"/>
      <c r="S107" s="8"/>
      <c r="T107" s="8"/>
      <c r="U107" s="11"/>
      <c r="V107" s="11"/>
      <c r="W107" s="11"/>
      <c r="X107" s="8"/>
      <c r="Y107" s="8"/>
      <c r="Z107" s="8"/>
      <c r="AA107" s="8"/>
    </row>
    <row r="108" spans="2:27">
      <c r="B108" s="7"/>
      <c r="C108" s="10"/>
      <c r="D108" s="10"/>
      <c r="E108" s="10"/>
      <c r="F108" s="10"/>
      <c r="G108" s="10"/>
      <c r="H108" s="10"/>
      <c r="I108" s="10"/>
      <c r="J108" s="10"/>
      <c r="K108" s="10"/>
      <c r="L108" s="10"/>
      <c r="M108" s="10"/>
      <c r="N108" s="10"/>
      <c r="O108" s="62"/>
      <c r="P108" s="4"/>
      <c r="Q108" s="10"/>
      <c r="R108" s="4"/>
      <c r="S108" s="8"/>
      <c r="T108" s="8"/>
      <c r="U108" s="11"/>
      <c r="V108" s="11"/>
      <c r="W108" s="11"/>
      <c r="X108" s="8"/>
      <c r="Y108" s="8"/>
      <c r="Z108" s="8"/>
      <c r="AA108" s="8"/>
    </row>
    <row r="109" spans="2:27">
      <c r="B109" s="7"/>
      <c r="C109" s="10"/>
      <c r="D109" s="10"/>
      <c r="E109" s="10"/>
      <c r="F109" s="10"/>
      <c r="G109" s="10"/>
      <c r="H109" s="10"/>
      <c r="I109" s="10"/>
      <c r="J109" s="10"/>
      <c r="K109" s="10"/>
      <c r="L109" s="10"/>
      <c r="M109" s="10"/>
      <c r="N109" s="10"/>
      <c r="O109" s="62"/>
      <c r="P109" s="4"/>
      <c r="Q109" s="10"/>
      <c r="R109" s="4"/>
      <c r="S109" s="8"/>
      <c r="T109" s="8"/>
      <c r="U109" s="11"/>
      <c r="V109" s="11"/>
      <c r="W109" s="11"/>
      <c r="X109" s="8"/>
      <c r="Y109" s="8"/>
      <c r="Z109" s="8"/>
      <c r="AA109" s="8"/>
    </row>
    <row r="110" spans="2:27">
      <c r="B110" s="7"/>
      <c r="C110" s="10"/>
      <c r="D110" s="10"/>
      <c r="E110" s="10"/>
      <c r="F110" s="10"/>
      <c r="G110" s="10"/>
      <c r="H110" s="10"/>
      <c r="I110" s="10"/>
      <c r="J110" s="10"/>
      <c r="K110" s="10"/>
      <c r="L110" s="10"/>
      <c r="M110" s="10"/>
      <c r="N110" s="10"/>
      <c r="O110" s="62"/>
      <c r="P110" s="4"/>
      <c r="Q110" s="10"/>
      <c r="R110" s="4"/>
      <c r="S110" s="8"/>
      <c r="T110" s="8"/>
      <c r="U110" s="11"/>
      <c r="V110" s="11"/>
      <c r="W110" s="11"/>
      <c r="X110" s="8"/>
      <c r="Y110" s="8"/>
      <c r="Z110" s="8"/>
      <c r="AA110" s="8"/>
    </row>
    <row r="111" spans="2:27">
      <c r="B111" s="7"/>
      <c r="C111" s="10"/>
      <c r="D111" s="10"/>
      <c r="E111" s="10"/>
      <c r="F111" s="10"/>
      <c r="G111" s="10"/>
      <c r="H111" s="10"/>
      <c r="I111" s="10"/>
      <c r="J111" s="10"/>
      <c r="K111" s="10"/>
      <c r="L111" s="10"/>
      <c r="M111" s="10"/>
      <c r="N111" s="10"/>
      <c r="O111" s="62"/>
      <c r="P111" s="4"/>
      <c r="Q111" s="10"/>
      <c r="R111" s="4"/>
      <c r="S111" s="8"/>
      <c r="T111" s="8"/>
      <c r="U111" s="11"/>
      <c r="V111" s="11"/>
      <c r="W111" s="11"/>
      <c r="X111" s="8"/>
      <c r="Y111" s="8"/>
      <c r="Z111" s="8"/>
      <c r="AA111" s="8"/>
    </row>
    <row r="112" spans="2:27">
      <c r="B112" s="7"/>
      <c r="C112" s="10"/>
      <c r="D112" s="10"/>
      <c r="E112" s="10"/>
      <c r="F112" s="10"/>
      <c r="G112" s="10"/>
      <c r="H112" s="10"/>
      <c r="I112" s="10"/>
      <c r="J112" s="10"/>
      <c r="K112" s="10"/>
      <c r="L112" s="10"/>
      <c r="M112" s="10"/>
      <c r="N112" s="10"/>
      <c r="O112" s="62"/>
      <c r="P112" s="4"/>
      <c r="Q112" s="10"/>
      <c r="R112" s="4"/>
      <c r="S112" s="8"/>
      <c r="T112" s="8"/>
      <c r="U112" s="11"/>
      <c r="V112" s="11"/>
      <c r="W112" s="11"/>
      <c r="X112" s="8"/>
      <c r="Y112" s="8"/>
      <c r="Z112" s="8"/>
      <c r="AA112" s="8"/>
    </row>
    <row r="113" spans="2:27">
      <c r="B113" s="7"/>
      <c r="C113" s="10"/>
      <c r="D113" s="10"/>
      <c r="E113" s="10"/>
      <c r="F113" s="10"/>
      <c r="G113" s="10"/>
      <c r="H113" s="10"/>
      <c r="I113" s="10"/>
      <c r="J113" s="10"/>
      <c r="K113" s="10"/>
      <c r="L113" s="10"/>
      <c r="M113" s="10"/>
      <c r="N113" s="10"/>
      <c r="O113" s="62"/>
      <c r="P113" s="4"/>
      <c r="Q113" s="10"/>
      <c r="R113" s="4"/>
      <c r="S113" s="8"/>
      <c r="T113" s="8"/>
      <c r="U113" s="11"/>
      <c r="V113" s="11"/>
      <c r="W113" s="11"/>
      <c r="X113" s="8"/>
      <c r="Y113" s="8"/>
      <c r="Z113" s="8"/>
      <c r="AA113" s="8"/>
    </row>
    <row r="114" spans="2:27">
      <c r="B114" s="7"/>
      <c r="C114" s="10"/>
      <c r="D114" s="10"/>
      <c r="E114" s="10"/>
      <c r="F114" s="10"/>
      <c r="G114" s="10"/>
      <c r="H114" s="10"/>
      <c r="I114" s="10"/>
      <c r="J114" s="10"/>
      <c r="K114" s="10"/>
      <c r="L114" s="10"/>
      <c r="M114" s="10"/>
      <c r="N114" s="10"/>
      <c r="O114" s="62"/>
      <c r="P114" s="4"/>
      <c r="Q114" s="10"/>
      <c r="R114" s="4"/>
      <c r="S114" s="8"/>
      <c r="T114" s="8"/>
      <c r="U114" s="11"/>
      <c r="V114" s="11"/>
      <c r="W114" s="11"/>
      <c r="X114" s="8"/>
      <c r="Y114" s="8"/>
      <c r="Z114" s="8"/>
      <c r="AA114" s="8"/>
    </row>
    <row r="115" spans="2:27">
      <c r="B115" s="7"/>
      <c r="C115" s="10"/>
      <c r="D115" s="10"/>
      <c r="E115" s="10"/>
      <c r="F115" s="10"/>
      <c r="G115" s="10"/>
      <c r="H115" s="10"/>
      <c r="I115" s="10"/>
      <c r="J115" s="10"/>
      <c r="K115" s="10"/>
      <c r="L115" s="10"/>
      <c r="M115" s="10"/>
      <c r="N115" s="10"/>
      <c r="O115" s="62"/>
      <c r="P115" s="4"/>
      <c r="Q115" s="10"/>
      <c r="R115" s="4"/>
      <c r="S115" s="8"/>
      <c r="T115" s="8"/>
      <c r="U115" s="11"/>
      <c r="V115" s="11"/>
      <c r="W115" s="11"/>
      <c r="X115" s="8"/>
      <c r="Y115" s="8"/>
      <c r="Z115" s="8"/>
      <c r="AA115" s="8"/>
    </row>
    <row r="116" spans="2:27">
      <c r="B116" s="7"/>
      <c r="C116" s="10"/>
      <c r="D116" s="10"/>
      <c r="E116" s="10"/>
      <c r="F116" s="10"/>
      <c r="G116" s="10"/>
      <c r="H116" s="10"/>
      <c r="I116" s="10"/>
      <c r="J116" s="10"/>
      <c r="K116" s="10"/>
      <c r="L116" s="10"/>
      <c r="M116" s="10"/>
      <c r="N116" s="10"/>
      <c r="O116" s="62"/>
      <c r="P116" s="4"/>
      <c r="Q116" s="10"/>
      <c r="R116" s="4"/>
      <c r="S116" s="8"/>
      <c r="T116" s="8"/>
      <c r="U116" s="11"/>
      <c r="V116" s="11"/>
      <c r="W116" s="11"/>
      <c r="X116" s="8"/>
      <c r="Y116" s="8"/>
      <c r="Z116" s="8"/>
      <c r="AA116" s="8"/>
    </row>
    <row r="117" spans="2:27">
      <c r="B117" s="7"/>
      <c r="C117" s="10"/>
      <c r="D117" s="10"/>
      <c r="E117" s="10"/>
      <c r="F117" s="10"/>
      <c r="G117" s="10"/>
      <c r="H117" s="10"/>
      <c r="I117" s="10"/>
      <c r="J117" s="10"/>
      <c r="K117" s="10"/>
      <c r="L117" s="10"/>
      <c r="M117" s="10"/>
      <c r="N117" s="10"/>
      <c r="O117" s="62"/>
      <c r="P117" s="4"/>
      <c r="Q117" s="10"/>
      <c r="R117" s="4"/>
      <c r="S117" s="8"/>
      <c r="T117" s="8"/>
      <c r="U117" s="11"/>
      <c r="V117" s="11"/>
      <c r="W117" s="11"/>
      <c r="X117" s="8"/>
      <c r="Y117" s="8"/>
      <c r="Z117" s="8"/>
      <c r="AA117" s="8"/>
    </row>
    <row r="118" spans="2:27">
      <c r="B118" s="7"/>
      <c r="C118" s="10"/>
      <c r="D118" s="10"/>
      <c r="E118" s="10"/>
      <c r="F118" s="10"/>
      <c r="G118" s="10"/>
      <c r="H118" s="10"/>
      <c r="I118" s="10"/>
      <c r="J118" s="10"/>
      <c r="K118" s="10"/>
      <c r="L118" s="10"/>
      <c r="M118" s="10"/>
      <c r="N118" s="10"/>
      <c r="O118" s="62"/>
      <c r="P118" s="4"/>
      <c r="Q118" s="10"/>
      <c r="R118" s="4"/>
      <c r="S118" s="8"/>
      <c r="T118" s="8"/>
      <c r="U118" s="11"/>
      <c r="V118" s="11"/>
      <c r="W118" s="11"/>
      <c r="X118" s="8"/>
      <c r="Y118" s="8"/>
      <c r="Z118" s="8"/>
      <c r="AA118" s="8"/>
    </row>
    <row r="119" spans="2:27">
      <c r="B119" s="7"/>
      <c r="C119" s="10"/>
      <c r="D119" s="10"/>
      <c r="E119" s="10"/>
      <c r="F119" s="10"/>
      <c r="G119" s="10"/>
      <c r="H119" s="10"/>
      <c r="I119" s="10"/>
      <c r="J119" s="10"/>
      <c r="K119" s="10"/>
      <c r="L119" s="10"/>
      <c r="M119" s="10"/>
      <c r="N119" s="10"/>
      <c r="O119" s="62"/>
      <c r="P119" s="4"/>
      <c r="Q119" s="10"/>
      <c r="R119" s="4"/>
      <c r="S119" s="8"/>
      <c r="T119" s="8"/>
      <c r="U119" s="11"/>
      <c r="V119" s="11"/>
      <c r="W119" s="11"/>
      <c r="X119" s="8"/>
      <c r="Y119" s="8"/>
      <c r="Z119" s="8"/>
      <c r="AA119" s="8"/>
    </row>
    <row r="120" spans="2:27">
      <c r="B120" s="7"/>
      <c r="C120" s="10"/>
      <c r="D120" s="10"/>
      <c r="E120" s="10"/>
      <c r="F120" s="10"/>
      <c r="G120" s="10"/>
      <c r="H120" s="10"/>
      <c r="I120" s="10"/>
      <c r="J120" s="10"/>
      <c r="K120" s="10"/>
      <c r="L120" s="10"/>
      <c r="M120" s="10"/>
      <c r="N120" s="10"/>
      <c r="O120" s="62"/>
      <c r="P120" s="4"/>
      <c r="Q120" s="10"/>
      <c r="R120" s="4"/>
      <c r="S120" s="8"/>
      <c r="T120" s="8"/>
      <c r="U120" s="11"/>
      <c r="V120" s="11"/>
      <c r="W120" s="11"/>
      <c r="X120" s="8"/>
      <c r="Y120" s="8"/>
      <c r="Z120" s="8"/>
      <c r="AA120" s="8"/>
    </row>
    <row r="121" spans="2:27">
      <c r="B121" s="7"/>
      <c r="C121" s="10"/>
      <c r="D121" s="10"/>
      <c r="E121" s="10"/>
      <c r="F121" s="10"/>
      <c r="G121" s="10"/>
      <c r="H121" s="10"/>
      <c r="I121" s="10"/>
      <c r="J121" s="10"/>
      <c r="K121" s="10"/>
      <c r="L121" s="10"/>
      <c r="M121" s="10"/>
      <c r="N121" s="10"/>
      <c r="O121" s="62"/>
      <c r="P121" s="4"/>
      <c r="Q121" s="10"/>
      <c r="R121" s="4"/>
      <c r="S121" s="8"/>
      <c r="T121" s="8"/>
      <c r="U121" s="11"/>
      <c r="V121" s="11"/>
      <c r="W121" s="11"/>
      <c r="X121" s="8"/>
      <c r="Y121" s="8"/>
      <c r="Z121" s="8"/>
      <c r="AA121" s="8"/>
    </row>
    <row r="122" spans="2:27">
      <c r="B122" s="7"/>
      <c r="C122" s="10"/>
      <c r="D122" s="10"/>
      <c r="E122" s="10"/>
      <c r="F122" s="10"/>
      <c r="G122" s="10"/>
      <c r="H122" s="10"/>
      <c r="I122" s="10"/>
      <c r="J122" s="10"/>
      <c r="K122" s="10"/>
      <c r="L122" s="10"/>
      <c r="M122" s="10"/>
      <c r="N122" s="10"/>
      <c r="O122" s="62"/>
      <c r="P122" s="4"/>
      <c r="Q122" s="10"/>
      <c r="R122" s="4"/>
      <c r="S122" s="8"/>
      <c r="T122" s="8"/>
      <c r="U122" s="11"/>
      <c r="V122" s="11"/>
      <c r="W122" s="11"/>
      <c r="X122" s="8"/>
      <c r="Y122" s="8"/>
      <c r="Z122" s="8"/>
      <c r="AA122" s="8"/>
    </row>
    <row r="123" spans="2:27">
      <c r="B123" s="7"/>
      <c r="C123" s="10"/>
      <c r="D123" s="10"/>
      <c r="E123" s="10"/>
      <c r="F123" s="10"/>
      <c r="G123" s="10"/>
      <c r="H123" s="10"/>
      <c r="I123" s="10"/>
      <c r="J123" s="10"/>
      <c r="K123" s="10"/>
      <c r="L123" s="10"/>
      <c r="M123" s="10"/>
      <c r="N123" s="10"/>
      <c r="O123" s="62"/>
      <c r="P123" s="4"/>
      <c r="Q123" s="10"/>
      <c r="R123" s="4"/>
      <c r="S123" s="8"/>
      <c r="T123" s="8"/>
      <c r="U123" s="11"/>
      <c r="V123" s="11"/>
      <c r="W123" s="11"/>
      <c r="X123" s="8"/>
      <c r="Y123" s="8"/>
      <c r="Z123" s="8"/>
      <c r="AA123" s="8"/>
    </row>
    <row r="124" spans="2:27">
      <c r="B124" s="7"/>
      <c r="C124" s="10"/>
      <c r="D124" s="10"/>
      <c r="E124" s="10"/>
      <c r="F124" s="10"/>
      <c r="G124" s="10"/>
      <c r="H124" s="10"/>
      <c r="I124" s="10"/>
      <c r="J124" s="10"/>
      <c r="K124" s="10"/>
      <c r="L124" s="10"/>
      <c r="M124" s="10"/>
      <c r="N124" s="10"/>
      <c r="O124" s="62"/>
      <c r="P124" s="4"/>
      <c r="Q124" s="10"/>
      <c r="R124" s="4"/>
      <c r="S124" s="8"/>
      <c r="T124" s="8"/>
      <c r="U124" s="11"/>
      <c r="V124" s="11"/>
      <c r="W124" s="11"/>
      <c r="X124" s="8"/>
      <c r="Y124" s="8"/>
      <c r="Z124" s="8"/>
      <c r="AA124" s="8"/>
    </row>
    <row r="125" spans="2:27">
      <c r="B125" s="7"/>
      <c r="C125" s="10"/>
      <c r="D125" s="10"/>
      <c r="E125" s="10"/>
      <c r="F125" s="10"/>
      <c r="G125" s="10"/>
      <c r="H125" s="10"/>
      <c r="I125" s="10"/>
      <c r="J125" s="10"/>
      <c r="K125" s="10"/>
      <c r="L125" s="10"/>
      <c r="M125" s="10"/>
      <c r="N125" s="10"/>
      <c r="O125" s="62"/>
      <c r="P125" s="4"/>
      <c r="Q125" s="10"/>
      <c r="R125" s="4"/>
      <c r="S125" s="8"/>
      <c r="T125" s="8"/>
      <c r="U125" s="11"/>
      <c r="V125" s="11"/>
      <c r="W125" s="11"/>
      <c r="X125" s="8"/>
      <c r="Y125" s="8"/>
      <c r="Z125" s="8"/>
      <c r="AA125" s="8"/>
    </row>
    <row r="126" spans="2:27">
      <c r="B126" s="7"/>
      <c r="C126" s="10"/>
      <c r="D126" s="10"/>
      <c r="E126" s="10"/>
      <c r="F126" s="10"/>
      <c r="G126" s="10"/>
      <c r="H126" s="10"/>
      <c r="I126" s="10"/>
      <c r="J126" s="10"/>
      <c r="K126" s="10"/>
      <c r="L126" s="10"/>
      <c r="M126" s="10"/>
      <c r="N126" s="10"/>
      <c r="O126" s="62"/>
      <c r="P126" s="4"/>
      <c r="Q126" s="10"/>
      <c r="R126" s="4"/>
      <c r="S126" s="8"/>
      <c r="T126" s="8"/>
      <c r="U126" s="11"/>
      <c r="V126" s="11"/>
      <c r="W126" s="11"/>
      <c r="X126" s="8"/>
      <c r="Y126" s="8"/>
      <c r="Z126" s="8"/>
      <c r="AA126" s="8"/>
    </row>
    <row r="127" spans="2:27">
      <c r="B127" s="7"/>
      <c r="C127" s="10"/>
      <c r="D127" s="10"/>
      <c r="E127" s="10"/>
      <c r="F127" s="10"/>
      <c r="G127" s="10"/>
      <c r="H127" s="10"/>
      <c r="I127" s="10"/>
      <c r="J127" s="10"/>
      <c r="K127" s="10"/>
      <c r="L127" s="10"/>
      <c r="M127" s="10"/>
      <c r="N127" s="10"/>
      <c r="O127" s="62"/>
      <c r="P127" s="4"/>
      <c r="Q127" s="10"/>
      <c r="R127" s="4"/>
      <c r="S127" s="8"/>
      <c r="T127" s="8"/>
      <c r="U127" s="11"/>
      <c r="V127" s="11"/>
      <c r="W127" s="11"/>
      <c r="X127" s="8"/>
      <c r="Y127" s="8"/>
      <c r="Z127" s="8"/>
      <c r="AA127" s="8"/>
    </row>
    <row r="128" spans="2:27">
      <c r="B128" s="7"/>
      <c r="C128" s="10"/>
      <c r="D128" s="10"/>
      <c r="E128" s="10"/>
      <c r="F128" s="10"/>
      <c r="G128" s="10"/>
      <c r="H128" s="10"/>
      <c r="I128" s="10"/>
      <c r="J128" s="10"/>
      <c r="K128" s="10"/>
      <c r="L128" s="10"/>
      <c r="M128" s="10"/>
      <c r="N128" s="10"/>
      <c r="O128" s="62"/>
      <c r="P128" s="4"/>
      <c r="Q128" s="10"/>
      <c r="R128" s="4"/>
      <c r="S128" s="8"/>
      <c r="T128" s="8"/>
      <c r="U128" s="11"/>
      <c r="V128" s="11"/>
      <c r="W128" s="11"/>
      <c r="X128" s="8"/>
      <c r="Y128" s="8"/>
      <c r="Z128" s="8"/>
      <c r="AA128" s="8"/>
    </row>
    <row r="129" spans="1:55">
      <c r="B129" s="7"/>
      <c r="C129" s="10"/>
      <c r="D129" s="10"/>
      <c r="E129" s="10"/>
      <c r="F129" s="10"/>
      <c r="G129" s="10"/>
      <c r="H129" s="10"/>
      <c r="I129" s="10"/>
      <c r="J129" s="10"/>
      <c r="K129" s="10"/>
      <c r="L129" s="10"/>
      <c r="M129" s="10"/>
      <c r="N129" s="10"/>
      <c r="O129" s="62"/>
      <c r="P129" s="4"/>
      <c r="Q129" s="10"/>
      <c r="R129" s="4"/>
      <c r="S129" s="8"/>
      <c r="T129" s="8"/>
      <c r="U129" s="11"/>
      <c r="V129" s="11"/>
      <c r="W129" s="11"/>
      <c r="X129" s="8"/>
      <c r="Y129" s="8"/>
      <c r="Z129" s="8"/>
      <c r="AA129" s="8"/>
    </row>
    <row r="130" spans="1:55">
      <c r="B130" s="7"/>
      <c r="C130" s="10"/>
      <c r="D130" s="10"/>
      <c r="E130" s="10"/>
      <c r="F130" s="10"/>
      <c r="G130" s="10"/>
      <c r="H130" s="10"/>
      <c r="I130" s="10"/>
      <c r="J130" s="10"/>
      <c r="K130" s="10"/>
      <c r="L130" s="10"/>
      <c r="M130" s="10"/>
      <c r="N130" s="10"/>
      <c r="O130" s="62"/>
      <c r="P130" s="4"/>
      <c r="Q130" s="10"/>
      <c r="R130" s="4"/>
      <c r="S130" s="8"/>
      <c r="T130" s="8"/>
      <c r="U130" s="11"/>
      <c r="V130" s="11"/>
      <c r="W130" s="11"/>
      <c r="X130" s="8"/>
      <c r="Y130" s="8"/>
      <c r="Z130" s="8"/>
      <c r="AA130" s="8"/>
    </row>
    <row r="131" spans="1:55">
      <c r="B131" s="7"/>
      <c r="C131" s="10"/>
      <c r="D131" s="10"/>
      <c r="E131" s="10"/>
      <c r="F131" s="10"/>
      <c r="G131" s="10"/>
      <c r="H131" s="10"/>
      <c r="I131" s="10"/>
      <c r="J131" s="10"/>
      <c r="K131" s="10"/>
      <c r="L131" s="10"/>
      <c r="M131" s="10"/>
      <c r="N131" s="10"/>
      <c r="O131" s="62"/>
      <c r="P131" s="4"/>
      <c r="Q131" s="10"/>
      <c r="R131" s="4"/>
      <c r="S131" s="8"/>
      <c r="T131" s="8"/>
      <c r="U131" s="11"/>
      <c r="V131" s="11"/>
      <c r="W131" s="11"/>
      <c r="X131" s="8"/>
      <c r="Y131" s="8"/>
      <c r="Z131" s="8"/>
      <c r="AA131" s="8"/>
    </row>
    <row r="132" spans="1:55">
      <c r="B132" s="7"/>
      <c r="C132" s="10"/>
      <c r="D132" s="10"/>
      <c r="E132" s="10"/>
      <c r="F132" s="10"/>
      <c r="G132" s="10"/>
      <c r="H132" s="10"/>
      <c r="I132" s="10"/>
      <c r="J132" s="10"/>
      <c r="K132" s="10"/>
      <c r="L132" s="10"/>
      <c r="M132" s="10"/>
      <c r="N132" s="10"/>
      <c r="O132" s="62"/>
      <c r="P132" s="4"/>
      <c r="Q132" s="10"/>
      <c r="R132" s="4"/>
      <c r="S132" s="8"/>
      <c r="T132" s="8"/>
      <c r="U132" s="11"/>
      <c r="V132" s="11"/>
      <c r="W132" s="11"/>
      <c r="X132" s="8"/>
      <c r="Y132" s="8"/>
      <c r="Z132" s="8"/>
      <c r="AA132" s="8"/>
    </row>
    <row r="133" spans="1:55">
      <c r="B133" s="7"/>
      <c r="C133" s="10"/>
      <c r="D133" s="10"/>
      <c r="E133" s="10"/>
      <c r="F133" s="10"/>
      <c r="G133" s="10"/>
      <c r="H133" s="10"/>
      <c r="I133" s="10"/>
      <c r="J133" s="10"/>
      <c r="K133" s="10"/>
      <c r="L133" s="10"/>
      <c r="M133" s="10"/>
      <c r="N133" s="10"/>
      <c r="O133" s="62"/>
      <c r="P133" s="4"/>
      <c r="Q133" s="10"/>
      <c r="R133" s="4"/>
      <c r="S133" s="8"/>
      <c r="T133" s="8"/>
      <c r="U133" s="11"/>
      <c r="V133" s="11"/>
      <c r="W133" s="11"/>
      <c r="X133" s="8"/>
      <c r="Y133" s="8"/>
      <c r="Z133" s="8"/>
      <c r="AA133" s="8"/>
    </row>
    <row r="134" spans="1:55">
      <c r="B134" s="7"/>
      <c r="C134" s="10"/>
      <c r="D134" s="10"/>
      <c r="E134" s="10"/>
      <c r="F134" s="10"/>
      <c r="G134" s="10"/>
      <c r="H134" s="10"/>
      <c r="I134" s="10"/>
      <c r="J134" s="10"/>
      <c r="K134" s="10"/>
      <c r="L134" s="10"/>
      <c r="M134" s="10"/>
      <c r="N134" s="10"/>
      <c r="O134" s="62"/>
      <c r="P134" s="4"/>
      <c r="Q134" s="10"/>
      <c r="R134" s="4"/>
      <c r="S134" s="8"/>
      <c r="T134" s="8"/>
      <c r="U134" s="11"/>
      <c r="V134" s="11"/>
      <c r="W134" s="11"/>
      <c r="X134" s="8"/>
      <c r="Y134" s="8"/>
      <c r="Z134" s="8"/>
      <c r="AA134" s="8"/>
    </row>
    <row r="135" spans="1:55">
      <c r="B135" s="7"/>
      <c r="C135" s="10"/>
      <c r="D135" s="10"/>
      <c r="E135" s="10"/>
      <c r="F135" s="10"/>
      <c r="G135" s="10"/>
      <c r="H135" s="10"/>
      <c r="I135" s="10"/>
      <c r="J135" s="10"/>
      <c r="K135" s="10"/>
      <c r="L135" s="10"/>
      <c r="M135" s="10"/>
      <c r="N135" s="10"/>
      <c r="O135" s="62"/>
      <c r="P135" s="4"/>
      <c r="Q135" s="10"/>
      <c r="R135" s="4"/>
      <c r="S135" s="8"/>
      <c r="T135" s="8"/>
      <c r="U135" s="11"/>
      <c r="V135" s="11"/>
      <c r="W135" s="11"/>
      <c r="X135" s="8"/>
      <c r="Y135" s="8"/>
      <c r="Z135" s="8"/>
      <c r="AA135" s="8"/>
    </row>
    <row r="136" spans="1:55">
      <c r="B136" s="7"/>
      <c r="C136" s="10"/>
      <c r="D136" s="10"/>
      <c r="E136" s="10"/>
      <c r="F136" s="10"/>
      <c r="G136" s="10"/>
      <c r="H136" s="10"/>
      <c r="I136" s="10"/>
      <c r="J136" s="10"/>
      <c r="K136" s="10"/>
      <c r="L136" s="10"/>
      <c r="M136" s="10"/>
      <c r="N136" s="10"/>
      <c r="O136" s="62"/>
      <c r="P136" s="4"/>
      <c r="Q136" s="10"/>
      <c r="R136" s="4"/>
      <c r="S136" s="8"/>
      <c r="T136" s="8"/>
      <c r="U136" s="11"/>
      <c r="V136" s="11"/>
      <c r="W136" s="11"/>
      <c r="X136" s="8"/>
      <c r="Y136" s="8"/>
      <c r="Z136" s="8"/>
      <c r="AA136" s="8"/>
    </row>
    <row r="137" spans="1:55">
      <c r="B137" s="7"/>
      <c r="C137" s="10"/>
      <c r="D137" s="10"/>
      <c r="E137" s="10"/>
      <c r="F137" s="10"/>
      <c r="G137" s="10"/>
      <c r="H137" s="10"/>
      <c r="I137" s="10"/>
      <c r="J137" s="10"/>
      <c r="K137" s="10"/>
      <c r="L137" s="10"/>
      <c r="M137" s="10"/>
      <c r="N137" s="10"/>
      <c r="O137" s="62"/>
      <c r="P137" s="4"/>
      <c r="Q137" s="10"/>
      <c r="R137" s="4"/>
      <c r="S137" s="8"/>
      <c r="T137" s="8"/>
      <c r="U137" s="11"/>
      <c r="V137" s="11"/>
      <c r="W137" s="11"/>
      <c r="X137" s="8"/>
      <c r="Y137" s="8"/>
      <c r="Z137" s="8"/>
      <c r="AA137" s="8"/>
    </row>
    <row r="138" spans="1:55" s="8" customFormat="1">
      <c r="A138" s="55"/>
      <c r="B138" s="7"/>
      <c r="C138" s="10"/>
      <c r="D138" s="10"/>
      <c r="E138" s="10"/>
      <c r="F138" s="10"/>
      <c r="G138" s="10"/>
      <c r="H138" s="10"/>
      <c r="I138" s="10"/>
      <c r="J138" s="10"/>
      <c r="K138" s="10"/>
      <c r="L138" s="10"/>
      <c r="M138" s="10"/>
      <c r="N138" s="10"/>
      <c r="O138" s="62"/>
      <c r="P138" s="4"/>
      <c r="Q138" s="10"/>
      <c r="R138" s="4"/>
      <c r="U138" s="11"/>
      <c r="V138" s="11"/>
      <c r="W138" s="11"/>
      <c r="AB138" s="246"/>
      <c r="AC138" s="1238"/>
      <c r="AD138" s="1238"/>
      <c r="AE138" s="1420"/>
      <c r="AF138" s="1420"/>
      <c r="AG138" s="1238"/>
      <c r="AH138" s="1238"/>
      <c r="AI138" s="1238"/>
      <c r="AJ138" s="1238"/>
      <c r="AK138" s="351"/>
      <c r="AL138" s="1054"/>
      <c r="AM138" s="1054"/>
      <c r="AN138" s="351"/>
      <c r="AO138" s="351"/>
      <c r="AP138" s="351"/>
      <c r="AQ138" s="351"/>
      <c r="AR138" s="1054"/>
      <c r="AS138" s="1054"/>
      <c r="AT138" s="1054"/>
      <c r="AU138" s="1054"/>
      <c r="AV138" s="1054"/>
      <c r="AW138" s="1054"/>
      <c r="AX138" s="1054"/>
      <c r="AY138" s="1054"/>
      <c r="AZ138" s="1054"/>
      <c r="BA138" s="1054"/>
      <c r="BB138" s="1054"/>
      <c r="BC138" s="1054"/>
    </row>
    <row r="139" spans="1:55" s="8" customFormat="1">
      <c r="A139" s="55"/>
      <c r="B139" s="7"/>
      <c r="C139" s="10"/>
      <c r="D139" s="10"/>
      <c r="E139" s="10"/>
      <c r="F139" s="10"/>
      <c r="G139" s="10"/>
      <c r="H139" s="10"/>
      <c r="I139" s="10"/>
      <c r="J139" s="10"/>
      <c r="K139" s="10"/>
      <c r="L139" s="10"/>
      <c r="M139" s="10"/>
      <c r="N139" s="10"/>
      <c r="O139" s="62"/>
      <c r="P139" s="4"/>
      <c r="Q139" s="10"/>
      <c r="R139" s="4"/>
      <c r="U139" s="11"/>
      <c r="V139" s="11"/>
      <c r="W139" s="11"/>
      <c r="AB139" s="246"/>
      <c r="AC139" s="1238"/>
      <c r="AD139" s="1238"/>
      <c r="AE139" s="1420"/>
      <c r="AF139" s="1420"/>
      <c r="AG139" s="1238"/>
      <c r="AH139" s="1238"/>
      <c r="AI139" s="1238"/>
      <c r="AJ139" s="1238"/>
      <c r="AK139" s="351"/>
      <c r="AL139" s="1054"/>
      <c r="AM139" s="1054"/>
      <c r="AN139" s="351"/>
      <c r="AO139" s="351"/>
      <c r="AP139" s="351"/>
      <c r="AQ139" s="351"/>
      <c r="AR139" s="1054"/>
      <c r="AS139" s="1054"/>
      <c r="AT139" s="1054"/>
      <c r="AU139" s="1054"/>
      <c r="AV139" s="1054"/>
      <c r="AW139" s="1054"/>
      <c r="AX139" s="1054"/>
      <c r="AY139" s="1054"/>
      <c r="AZ139" s="1054"/>
      <c r="BA139" s="1054"/>
      <c r="BB139" s="1054"/>
      <c r="BC139" s="1054"/>
    </row>
    <row r="140" spans="1:55" s="8" customFormat="1">
      <c r="A140" s="55"/>
      <c r="B140" s="7"/>
      <c r="C140" s="10"/>
      <c r="D140" s="10"/>
      <c r="E140" s="10"/>
      <c r="F140" s="10"/>
      <c r="G140" s="10"/>
      <c r="H140" s="10"/>
      <c r="I140" s="10"/>
      <c r="J140" s="10"/>
      <c r="K140" s="10"/>
      <c r="L140" s="10"/>
      <c r="M140" s="10"/>
      <c r="N140" s="10"/>
      <c r="O140" s="62"/>
      <c r="P140" s="4"/>
      <c r="Q140" s="10"/>
      <c r="R140" s="4"/>
      <c r="U140" s="11"/>
      <c r="V140" s="11"/>
      <c r="W140" s="11"/>
      <c r="AB140" s="246"/>
      <c r="AC140" s="1238"/>
      <c r="AD140" s="1238"/>
      <c r="AE140" s="1420"/>
      <c r="AF140" s="1420"/>
      <c r="AG140" s="1238"/>
      <c r="AH140" s="1238"/>
      <c r="AI140" s="1238"/>
      <c r="AJ140" s="1238"/>
      <c r="AK140" s="351"/>
      <c r="AL140" s="1054"/>
      <c r="AM140" s="1054"/>
      <c r="AN140" s="351"/>
      <c r="AO140" s="351"/>
      <c r="AP140" s="351"/>
      <c r="AQ140" s="351"/>
      <c r="AR140" s="1054"/>
      <c r="AS140" s="1054"/>
      <c r="AT140" s="1054"/>
      <c r="AU140" s="1054"/>
      <c r="AV140" s="1054"/>
      <c r="AW140" s="1054"/>
      <c r="AX140" s="1054"/>
      <c r="AY140" s="1054"/>
      <c r="AZ140" s="1054"/>
      <c r="BA140" s="1054"/>
      <c r="BB140" s="1054"/>
      <c r="BC140" s="1054"/>
    </row>
    <row r="141" spans="1:55" s="8" customFormat="1">
      <c r="A141" s="55"/>
      <c r="B141" s="7"/>
      <c r="C141" s="10"/>
      <c r="D141" s="10"/>
      <c r="E141" s="10"/>
      <c r="F141" s="10"/>
      <c r="G141" s="10"/>
      <c r="H141" s="10"/>
      <c r="I141" s="10"/>
      <c r="J141" s="10"/>
      <c r="K141" s="10"/>
      <c r="L141" s="10"/>
      <c r="M141" s="10"/>
      <c r="N141" s="10"/>
      <c r="O141" s="62"/>
      <c r="P141" s="4"/>
      <c r="Q141" s="10"/>
      <c r="R141" s="4"/>
      <c r="U141" s="11"/>
      <c r="V141" s="11"/>
      <c r="W141" s="11"/>
      <c r="AB141" s="246"/>
      <c r="AC141" s="1238"/>
      <c r="AD141" s="1238"/>
      <c r="AE141" s="1420"/>
      <c r="AF141" s="1420"/>
      <c r="AG141" s="1238"/>
      <c r="AH141" s="1238"/>
      <c r="AI141" s="1238"/>
      <c r="AJ141" s="1238"/>
      <c r="AK141" s="351"/>
      <c r="AL141" s="1054"/>
      <c r="AM141" s="1054"/>
      <c r="AN141" s="351"/>
      <c r="AO141" s="351"/>
      <c r="AP141" s="351"/>
      <c r="AQ141" s="351"/>
      <c r="AR141" s="1054"/>
      <c r="AS141" s="1054"/>
      <c r="AT141" s="1054"/>
      <c r="AU141" s="1054"/>
      <c r="AV141" s="1054"/>
      <c r="AW141" s="1054"/>
      <c r="AX141" s="1054"/>
      <c r="AY141" s="1054"/>
      <c r="AZ141" s="1054"/>
      <c r="BA141" s="1054"/>
      <c r="BB141" s="1054"/>
      <c r="BC141" s="1054"/>
    </row>
    <row r="142" spans="1:55" s="8" customFormat="1">
      <c r="A142" s="55"/>
      <c r="B142" s="7"/>
      <c r="C142" s="10"/>
      <c r="D142" s="10"/>
      <c r="E142" s="10"/>
      <c r="F142" s="10"/>
      <c r="G142" s="10"/>
      <c r="H142" s="10"/>
      <c r="I142" s="10"/>
      <c r="J142" s="10"/>
      <c r="K142" s="10"/>
      <c r="L142" s="10"/>
      <c r="M142" s="10"/>
      <c r="N142" s="10"/>
      <c r="O142" s="62"/>
      <c r="P142" s="4"/>
      <c r="Q142" s="10"/>
      <c r="R142" s="4"/>
      <c r="U142" s="11"/>
      <c r="V142" s="11"/>
      <c r="W142" s="11"/>
      <c r="AB142" s="246"/>
      <c r="AC142" s="1238"/>
      <c r="AD142" s="1238"/>
      <c r="AE142" s="1420"/>
      <c r="AF142" s="1420"/>
      <c r="AG142" s="1238"/>
      <c r="AH142" s="1238"/>
      <c r="AI142" s="1238"/>
      <c r="AJ142" s="1238"/>
      <c r="AK142" s="351"/>
      <c r="AL142" s="1054"/>
      <c r="AM142" s="1054"/>
      <c r="AN142" s="351"/>
      <c r="AO142" s="351"/>
      <c r="AP142" s="351"/>
      <c r="AQ142" s="351"/>
      <c r="AR142" s="1054"/>
      <c r="AS142" s="1054"/>
      <c r="AT142" s="1054"/>
      <c r="AU142" s="1054"/>
      <c r="AV142" s="1054"/>
      <c r="AW142" s="1054"/>
      <c r="AX142" s="1054"/>
      <c r="AY142" s="1054"/>
      <c r="AZ142" s="1054"/>
      <c r="BA142" s="1054"/>
      <c r="BB142" s="1054"/>
      <c r="BC142" s="1054"/>
    </row>
    <row r="143" spans="1:55" s="8" customFormat="1">
      <c r="A143" s="55"/>
      <c r="B143" s="7"/>
      <c r="C143" s="10"/>
      <c r="D143" s="10"/>
      <c r="E143" s="10"/>
      <c r="F143" s="10"/>
      <c r="G143" s="10"/>
      <c r="H143" s="10"/>
      <c r="I143" s="10"/>
      <c r="J143" s="10"/>
      <c r="K143" s="10"/>
      <c r="L143" s="10"/>
      <c r="M143" s="10"/>
      <c r="N143" s="10"/>
      <c r="O143" s="62"/>
      <c r="P143" s="4"/>
      <c r="Q143" s="10"/>
      <c r="R143" s="4"/>
      <c r="U143" s="11"/>
      <c r="V143" s="11"/>
      <c r="W143" s="11"/>
      <c r="AB143" s="246"/>
      <c r="AC143" s="1238"/>
      <c r="AD143" s="1238"/>
      <c r="AE143" s="1420"/>
      <c r="AF143" s="1420"/>
      <c r="AG143" s="1238"/>
      <c r="AH143" s="1238"/>
      <c r="AI143" s="1238"/>
      <c r="AJ143" s="1238"/>
      <c r="AK143" s="351"/>
      <c r="AL143" s="1054"/>
      <c r="AM143" s="1054"/>
      <c r="AN143" s="351"/>
      <c r="AO143" s="351"/>
      <c r="AP143" s="351"/>
      <c r="AQ143" s="351"/>
      <c r="AR143" s="1054"/>
      <c r="AS143" s="1054"/>
      <c r="AT143" s="1054"/>
      <c r="AU143" s="1054"/>
      <c r="AV143" s="1054"/>
      <c r="AW143" s="1054"/>
      <c r="AX143" s="1054"/>
      <c r="AY143" s="1054"/>
      <c r="AZ143" s="1054"/>
      <c r="BA143" s="1054"/>
      <c r="BB143" s="1054"/>
      <c r="BC143" s="1054"/>
    </row>
    <row r="144" spans="1:55" s="8" customFormat="1">
      <c r="A144" s="55"/>
      <c r="C144" s="10"/>
      <c r="D144" s="10"/>
      <c r="E144" s="10"/>
      <c r="F144" s="10"/>
      <c r="G144" s="10"/>
      <c r="H144" s="10"/>
      <c r="I144" s="10"/>
      <c r="J144" s="10"/>
      <c r="K144" s="10"/>
      <c r="L144" s="10"/>
      <c r="M144" s="10"/>
      <c r="N144" s="10"/>
      <c r="O144" s="62"/>
      <c r="P144" s="4"/>
      <c r="Q144" s="10"/>
      <c r="R144" s="4"/>
      <c r="U144" s="11"/>
      <c r="V144" s="11"/>
      <c r="W144" s="11"/>
      <c r="AB144" s="246"/>
      <c r="AC144" s="1238"/>
      <c r="AD144" s="1238"/>
      <c r="AE144" s="1420"/>
      <c r="AF144" s="1420"/>
      <c r="AG144" s="1238"/>
      <c r="AH144" s="1238"/>
      <c r="AI144" s="1238"/>
      <c r="AJ144" s="1238"/>
      <c r="AK144" s="351"/>
      <c r="AL144" s="1054"/>
      <c r="AM144" s="1054"/>
      <c r="AN144" s="351"/>
      <c r="AO144" s="351"/>
      <c r="AP144" s="351"/>
      <c r="AQ144" s="351"/>
      <c r="AR144" s="1054"/>
      <c r="AS144" s="1054"/>
      <c r="AT144" s="1054"/>
      <c r="AU144" s="1054"/>
      <c r="AV144" s="1054"/>
      <c r="AW144" s="1054"/>
      <c r="AX144" s="1054"/>
      <c r="AY144" s="1054"/>
      <c r="AZ144" s="1054"/>
      <c r="BA144" s="1054"/>
      <c r="BB144" s="1054"/>
      <c r="BC144" s="1054"/>
    </row>
    <row r="145" spans="1:55" s="8" customFormat="1">
      <c r="A145" s="55"/>
      <c r="B145" s="7"/>
      <c r="C145" s="10"/>
      <c r="D145" s="10"/>
      <c r="E145" s="10"/>
      <c r="F145" s="10"/>
      <c r="G145" s="10"/>
      <c r="H145" s="10"/>
      <c r="I145" s="10"/>
      <c r="J145" s="10"/>
      <c r="K145" s="10"/>
      <c r="L145" s="10"/>
      <c r="M145" s="10"/>
      <c r="N145" s="10"/>
      <c r="O145" s="62"/>
      <c r="P145" s="4"/>
      <c r="Q145" s="10"/>
      <c r="R145" s="4"/>
      <c r="U145" s="11"/>
      <c r="V145" s="11"/>
      <c r="W145" s="11"/>
      <c r="AB145" s="246"/>
      <c r="AC145" s="1238"/>
      <c r="AD145" s="1238"/>
      <c r="AE145" s="1420"/>
      <c r="AF145" s="1420"/>
      <c r="AG145" s="1238"/>
      <c r="AH145" s="1238"/>
      <c r="AI145" s="1238"/>
      <c r="AJ145" s="1238"/>
      <c r="AK145" s="351"/>
      <c r="AL145" s="1054"/>
      <c r="AM145" s="1054"/>
      <c r="AN145" s="351"/>
      <c r="AO145" s="351"/>
      <c r="AP145" s="351"/>
      <c r="AQ145" s="351"/>
      <c r="AR145" s="1054"/>
      <c r="AS145" s="1054"/>
      <c r="AT145" s="1054"/>
      <c r="AU145" s="1054"/>
      <c r="AV145" s="1054"/>
      <c r="AW145" s="1054"/>
      <c r="AX145" s="1054"/>
      <c r="AY145" s="1054"/>
      <c r="AZ145" s="1054"/>
      <c r="BA145" s="1054"/>
      <c r="BB145" s="1054"/>
      <c r="BC145" s="1054"/>
    </row>
    <row r="146" spans="1:55" s="8" customFormat="1">
      <c r="A146" s="55"/>
      <c r="B146" s="7"/>
      <c r="C146" s="10"/>
      <c r="D146" s="10"/>
      <c r="E146" s="10"/>
      <c r="F146" s="10"/>
      <c r="G146" s="10"/>
      <c r="H146" s="10"/>
      <c r="I146" s="10"/>
      <c r="J146" s="10"/>
      <c r="K146" s="10"/>
      <c r="L146" s="10"/>
      <c r="M146" s="10"/>
      <c r="N146" s="10"/>
      <c r="O146" s="62"/>
      <c r="P146" s="4"/>
      <c r="Q146" s="10"/>
      <c r="R146" s="4"/>
      <c r="U146" s="11"/>
      <c r="V146" s="11"/>
      <c r="W146" s="11"/>
      <c r="AB146" s="246"/>
      <c r="AC146" s="1238"/>
      <c r="AD146" s="1238"/>
      <c r="AE146" s="1420"/>
      <c r="AF146" s="1420"/>
      <c r="AG146" s="1238"/>
      <c r="AH146" s="1238"/>
      <c r="AI146" s="1238"/>
      <c r="AJ146" s="1238"/>
      <c r="AK146" s="351"/>
      <c r="AL146" s="1054"/>
      <c r="AM146" s="1054"/>
      <c r="AN146" s="351"/>
      <c r="AO146" s="351"/>
      <c r="AP146" s="351"/>
      <c r="AQ146" s="351"/>
      <c r="AR146" s="1054"/>
      <c r="AS146" s="1054"/>
      <c r="AT146" s="1054"/>
      <c r="AU146" s="1054"/>
      <c r="AV146" s="1054"/>
      <c r="AW146" s="1054"/>
      <c r="AX146" s="1054"/>
      <c r="AY146" s="1054"/>
      <c r="AZ146" s="1054"/>
      <c r="BA146" s="1054"/>
      <c r="BB146" s="1054"/>
      <c r="BC146" s="1054"/>
    </row>
    <row r="147" spans="1:55" s="8" customFormat="1">
      <c r="A147" s="55"/>
      <c r="B147" s="7"/>
      <c r="C147" s="10"/>
      <c r="D147" s="10"/>
      <c r="E147" s="10"/>
      <c r="F147" s="10"/>
      <c r="G147" s="10"/>
      <c r="H147" s="10"/>
      <c r="I147" s="10"/>
      <c r="J147" s="10"/>
      <c r="K147" s="10"/>
      <c r="L147" s="10"/>
      <c r="M147" s="10"/>
      <c r="N147" s="10"/>
      <c r="O147" s="62"/>
      <c r="P147" s="4"/>
      <c r="Q147" s="10"/>
      <c r="R147" s="4"/>
      <c r="U147" s="11"/>
      <c r="V147" s="11"/>
      <c r="W147" s="11"/>
      <c r="AB147" s="246"/>
      <c r="AC147" s="1238"/>
      <c r="AD147" s="1238"/>
      <c r="AE147" s="1420"/>
      <c r="AF147" s="1420"/>
      <c r="AG147" s="1238"/>
      <c r="AH147" s="1238"/>
      <c r="AI147" s="1238"/>
      <c r="AJ147" s="1238"/>
      <c r="AK147" s="351"/>
      <c r="AL147" s="1054"/>
      <c r="AM147" s="1054"/>
      <c r="AN147" s="351"/>
      <c r="AO147" s="351"/>
      <c r="AP147" s="351"/>
      <c r="AQ147" s="351"/>
      <c r="AR147" s="1054"/>
      <c r="AS147" s="1054"/>
      <c r="AT147" s="1054"/>
      <c r="AU147" s="1054"/>
      <c r="AV147" s="1054"/>
      <c r="AW147" s="1054"/>
      <c r="AX147" s="1054"/>
      <c r="AY147" s="1054"/>
      <c r="AZ147" s="1054"/>
      <c r="BA147" s="1054"/>
      <c r="BB147" s="1054"/>
      <c r="BC147" s="1054"/>
    </row>
    <row r="148" spans="1:55" s="8" customFormat="1">
      <c r="A148" s="55"/>
      <c r="B148" s="7"/>
      <c r="C148" s="10"/>
      <c r="D148" s="10"/>
      <c r="E148" s="10"/>
      <c r="F148" s="10"/>
      <c r="G148" s="10"/>
      <c r="H148" s="10"/>
      <c r="I148" s="10"/>
      <c r="J148" s="10"/>
      <c r="K148" s="10"/>
      <c r="L148" s="10"/>
      <c r="M148" s="10"/>
      <c r="N148" s="10"/>
      <c r="O148" s="62"/>
      <c r="P148" s="4"/>
      <c r="Q148" s="10"/>
      <c r="R148" s="4"/>
      <c r="U148" s="11"/>
      <c r="V148" s="11"/>
      <c r="W148" s="11"/>
      <c r="AB148" s="246"/>
      <c r="AC148" s="1238"/>
      <c r="AD148" s="1238"/>
      <c r="AE148" s="1420"/>
      <c r="AF148" s="1420"/>
      <c r="AG148" s="1238"/>
      <c r="AH148" s="1238"/>
      <c r="AI148" s="1238"/>
      <c r="AJ148" s="1238"/>
      <c r="AK148" s="351"/>
      <c r="AL148" s="1054"/>
      <c r="AM148" s="1054"/>
      <c r="AN148" s="351"/>
      <c r="AO148" s="351"/>
      <c r="AP148" s="351"/>
      <c r="AQ148" s="351"/>
      <c r="AR148" s="1054"/>
      <c r="AS148" s="1054"/>
      <c r="AT148" s="1054"/>
      <c r="AU148" s="1054"/>
      <c r="AV148" s="1054"/>
      <c r="AW148" s="1054"/>
      <c r="AX148" s="1054"/>
      <c r="AY148" s="1054"/>
      <c r="AZ148" s="1054"/>
      <c r="BA148" s="1054"/>
      <c r="BB148" s="1054"/>
      <c r="BC148" s="1054"/>
    </row>
    <row r="149" spans="1:55" s="8" customFormat="1">
      <c r="A149" s="55"/>
      <c r="B149" s="7"/>
      <c r="C149" s="10"/>
      <c r="D149" s="10"/>
      <c r="E149" s="10"/>
      <c r="F149" s="10"/>
      <c r="G149" s="10"/>
      <c r="H149" s="10"/>
      <c r="I149" s="10"/>
      <c r="J149" s="10"/>
      <c r="K149" s="10"/>
      <c r="L149" s="10"/>
      <c r="M149" s="10"/>
      <c r="N149" s="10"/>
      <c r="O149" s="62"/>
      <c r="P149" s="4"/>
      <c r="Q149" s="10"/>
      <c r="R149" s="4"/>
      <c r="U149" s="11"/>
      <c r="V149" s="11"/>
      <c r="W149" s="11"/>
      <c r="AB149" s="246"/>
      <c r="AC149" s="1238"/>
      <c r="AD149" s="1238"/>
      <c r="AE149" s="1420"/>
      <c r="AF149" s="1420"/>
      <c r="AG149" s="1238"/>
      <c r="AH149" s="1238"/>
      <c r="AI149" s="1238"/>
      <c r="AJ149" s="1238"/>
      <c r="AK149" s="351"/>
      <c r="AL149" s="1054"/>
      <c r="AM149" s="1054"/>
      <c r="AN149" s="351"/>
      <c r="AO149" s="351"/>
      <c r="AP149" s="351"/>
      <c r="AQ149" s="351"/>
      <c r="AR149" s="1054"/>
      <c r="AS149" s="1054"/>
      <c r="AT149" s="1054"/>
      <c r="AU149" s="1054"/>
      <c r="AV149" s="1054"/>
      <c r="AW149" s="1054"/>
      <c r="AX149" s="1054"/>
      <c r="AY149" s="1054"/>
      <c r="AZ149" s="1054"/>
      <c r="BA149" s="1054"/>
      <c r="BB149" s="1054"/>
      <c r="BC149" s="1054"/>
    </row>
    <row r="150" spans="1:55" s="8" customFormat="1">
      <c r="A150" s="55"/>
      <c r="B150" s="7"/>
      <c r="C150" s="10"/>
      <c r="D150" s="10"/>
      <c r="E150" s="10"/>
      <c r="F150" s="10"/>
      <c r="G150" s="10"/>
      <c r="H150" s="10"/>
      <c r="I150" s="10"/>
      <c r="J150" s="10"/>
      <c r="K150" s="10"/>
      <c r="L150" s="10"/>
      <c r="M150" s="10"/>
      <c r="N150" s="10"/>
      <c r="O150" s="62"/>
      <c r="P150" s="4"/>
      <c r="Q150" s="10"/>
      <c r="R150" s="4"/>
      <c r="U150" s="11"/>
      <c r="V150" s="11"/>
      <c r="W150" s="11"/>
      <c r="AB150" s="246"/>
      <c r="AC150" s="1238"/>
      <c r="AD150" s="1238"/>
      <c r="AE150" s="1420"/>
      <c r="AF150" s="1420"/>
      <c r="AG150" s="1238"/>
      <c r="AH150" s="1238"/>
      <c r="AI150" s="1238"/>
      <c r="AJ150" s="1238"/>
      <c r="AK150" s="351"/>
      <c r="AL150" s="1054"/>
      <c r="AM150" s="1054"/>
      <c r="AN150" s="351"/>
      <c r="AO150" s="351"/>
      <c r="AP150" s="351"/>
      <c r="AQ150" s="351"/>
      <c r="AR150" s="1054"/>
      <c r="AS150" s="1054"/>
      <c r="AT150" s="1054"/>
      <c r="AU150" s="1054"/>
      <c r="AV150" s="1054"/>
      <c r="AW150" s="1054"/>
      <c r="AX150" s="1054"/>
      <c r="AY150" s="1054"/>
      <c r="AZ150" s="1054"/>
      <c r="BA150" s="1054"/>
      <c r="BB150" s="1054"/>
      <c r="BC150" s="1054"/>
    </row>
    <row r="151" spans="1:55" s="8" customFormat="1">
      <c r="A151" s="55"/>
      <c r="B151" s="7"/>
      <c r="C151" s="10"/>
      <c r="D151" s="10"/>
      <c r="E151" s="10"/>
      <c r="F151" s="10"/>
      <c r="G151" s="10"/>
      <c r="H151" s="10"/>
      <c r="I151" s="10"/>
      <c r="J151" s="10"/>
      <c r="K151" s="10"/>
      <c r="L151" s="10"/>
      <c r="M151" s="10"/>
      <c r="N151" s="10"/>
      <c r="O151" s="62"/>
      <c r="P151" s="4"/>
      <c r="Q151" s="10"/>
      <c r="R151" s="4"/>
      <c r="U151" s="11"/>
      <c r="V151" s="11"/>
      <c r="W151" s="11"/>
      <c r="AB151" s="246"/>
      <c r="AC151" s="1238"/>
      <c r="AD151" s="1238"/>
      <c r="AE151" s="1420"/>
      <c r="AF151" s="1420"/>
      <c r="AG151" s="1238"/>
      <c r="AH151" s="1238"/>
      <c r="AI151" s="1238"/>
      <c r="AJ151" s="1238"/>
      <c r="AK151" s="351"/>
      <c r="AL151" s="1054"/>
      <c r="AM151" s="1054"/>
      <c r="AN151" s="351"/>
      <c r="AO151" s="351"/>
      <c r="AP151" s="351"/>
      <c r="AQ151" s="351"/>
      <c r="AR151" s="1054"/>
      <c r="AS151" s="1054"/>
      <c r="AT151" s="1054"/>
      <c r="AU151" s="1054"/>
      <c r="AV151" s="1054"/>
      <c r="AW151" s="1054"/>
      <c r="AX151" s="1054"/>
      <c r="AY151" s="1054"/>
      <c r="AZ151" s="1054"/>
      <c r="BA151" s="1054"/>
      <c r="BB151" s="1054"/>
      <c r="BC151" s="1054"/>
    </row>
    <row r="152" spans="1:55" s="8" customFormat="1">
      <c r="A152" s="55"/>
      <c r="B152" s="7"/>
      <c r="C152" s="10"/>
      <c r="D152" s="10"/>
      <c r="E152" s="10"/>
      <c r="F152" s="10"/>
      <c r="G152" s="10"/>
      <c r="H152" s="10"/>
      <c r="I152" s="10"/>
      <c r="J152" s="10"/>
      <c r="K152" s="10"/>
      <c r="L152" s="10"/>
      <c r="M152" s="10"/>
      <c r="N152" s="10"/>
      <c r="O152" s="62"/>
      <c r="P152" s="4"/>
      <c r="Q152" s="10"/>
      <c r="R152" s="4"/>
      <c r="U152" s="11"/>
      <c r="V152" s="11"/>
      <c r="W152" s="11"/>
      <c r="AB152" s="246"/>
      <c r="AC152" s="1238"/>
      <c r="AD152" s="1238"/>
      <c r="AE152" s="1420"/>
      <c r="AF152" s="1420"/>
      <c r="AG152" s="1238"/>
      <c r="AH152" s="1238"/>
      <c r="AI152" s="1238"/>
      <c r="AJ152" s="1238"/>
      <c r="AK152" s="351"/>
      <c r="AL152" s="1054"/>
      <c r="AM152" s="1054"/>
      <c r="AN152" s="351"/>
      <c r="AO152" s="351"/>
      <c r="AP152" s="351"/>
      <c r="AQ152" s="351"/>
      <c r="AR152" s="1054"/>
      <c r="AS152" s="1054"/>
      <c r="AT152" s="1054"/>
      <c r="AU152" s="1054"/>
      <c r="AV152" s="1054"/>
      <c r="AW152" s="1054"/>
      <c r="AX152" s="1054"/>
      <c r="AY152" s="1054"/>
      <c r="AZ152" s="1054"/>
      <c r="BA152" s="1054"/>
      <c r="BB152" s="1054"/>
      <c r="BC152" s="1054"/>
    </row>
    <row r="153" spans="1:55" s="8" customFormat="1">
      <c r="A153" s="55"/>
      <c r="B153" s="7"/>
      <c r="C153" s="10"/>
      <c r="D153" s="10"/>
      <c r="E153" s="10"/>
      <c r="F153" s="10"/>
      <c r="G153" s="10"/>
      <c r="H153" s="10"/>
      <c r="I153" s="10"/>
      <c r="J153" s="10"/>
      <c r="K153" s="10"/>
      <c r="L153" s="10"/>
      <c r="M153" s="10"/>
      <c r="N153" s="10"/>
      <c r="O153" s="62"/>
      <c r="P153" s="4"/>
      <c r="Q153" s="10"/>
      <c r="R153" s="4"/>
      <c r="U153" s="11"/>
      <c r="V153" s="11"/>
      <c r="W153" s="11"/>
      <c r="AB153" s="246"/>
      <c r="AC153" s="1238"/>
      <c r="AD153" s="1238"/>
      <c r="AE153" s="1420"/>
      <c r="AF153" s="1420"/>
      <c r="AG153" s="1238"/>
      <c r="AH153" s="1238"/>
      <c r="AI153" s="1238"/>
      <c r="AJ153" s="1238"/>
      <c r="AK153" s="351"/>
      <c r="AL153" s="1054"/>
      <c r="AM153" s="1054"/>
      <c r="AN153" s="351"/>
      <c r="AO153" s="351"/>
      <c r="AP153" s="351"/>
      <c r="AQ153" s="351"/>
      <c r="AR153" s="1054"/>
      <c r="AS153" s="1054"/>
      <c r="AT153" s="1054"/>
      <c r="AU153" s="1054"/>
      <c r="AV153" s="1054"/>
      <c r="AW153" s="1054"/>
      <c r="AX153" s="1054"/>
      <c r="AY153" s="1054"/>
      <c r="AZ153" s="1054"/>
      <c r="BA153" s="1054"/>
      <c r="BB153" s="1054"/>
      <c r="BC153" s="1054"/>
    </row>
    <row r="154" spans="1:55" s="8" customFormat="1">
      <c r="A154" s="55"/>
      <c r="B154" s="7"/>
      <c r="C154" s="10"/>
      <c r="D154" s="10"/>
      <c r="E154" s="10"/>
      <c r="F154" s="10"/>
      <c r="G154" s="10"/>
      <c r="H154" s="10"/>
      <c r="I154" s="10"/>
      <c r="J154" s="10"/>
      <c r="K154" s="10"/>
      <c r="L154" s="10"/>
      <c r="M154" s="10"/>
      <c r="N154" s="10"/>
      <c r="O154" s="62"/>
      <c r="P154" s="4"/>
      <c r="Q154" s="10"/>
      <c r="R154" s="4"/>
      <c r="U154" s="11"/>
      <c r="V154" s="11"/>
      <c r="W154" s="11"/>
      <c r="AB154" s="246"/>
      <c r="AC154" s="1238"/>
      <c r="AD154" s="1238"/>
      <c r="AE154" s="1420"/>
      <c r="AF154" s="1420"/>
      <c r="AG154" s="1238"/>
      <c r="AH154" s="1238"/>
      <c r="AI154" s="1238"/>
      <c r="AJ154" s="1238"/>
      <c r="AK154" s="351"/>
      <c r="AL154" s="1054"/>
      <c r="AM154" s="1054"/>
      <c r="AN154" s="351"/>
      <c r="AO154" s="351"/>
      <c r="AP154" s="351"/>
      <c r="AQ154" s="351"/>
      <c r="AR154" s="1054"/>
      <c r="AS154" s="1054"/>
      <c r="AT154" s="1054"/>
      <c r="AU154" s="1054"/>
      <c r="AV154" s="1054"/>
      <c r="AW154" s="1054"/>
      <c r="AX154" s="1054"/>
      <c r="AY154" s="1054"/>
      <c r="AZ154" s="1054"/>
      <c r="BA154" s="1054"/>
      <c r="BB154" s="1054"/>
      <c r="BC154" s="1054"/>
    </row>
    <row r="155" spans="1:55" s="8" customFormat="1">
      <c r="A155" s="55"/>
      <c r="B155" s="7"/>
      <c r="C155" s="10"/>
      <c r="D155" s="10"/>
      <c r="E155" s="10"/>
      <c r="F155" s="10"/>
      <c r="G155" s="10"/>
      <c r="H155" s="10"/>
      <c r="I155" s="10"/>
      <c r="J155" s="10"/>
      <c r="K155" s="10"/>
      <c r="L155" s="10"/>
      <c r="M155" s="10"/>
      <c r="N155" s="10"/>
      <c r="O155" s="62"/>
      <c r="P155" s="4"/>
      <c r="Q155" s="10"/>
      <c r="R155" s="4"/>
      <c r="U155" s="11"/>
      <c r="V155" s="11"/>
      <c r="W155" s="11"/>
      <c r="AB155" s="246"/>
      <c r="AC155" s="1238"/>
      <c r="AD155" s="1238"/>
      <c r="AE155" s="1420"/>
      <c r="AF155" s="1420"/>
      <c r="AG155" s="1238"/>
      <c r="AH155" s="1238"/>
      <c r="AI155" s="1238"/>
      <c r="AJ155" s="1238"/>
      <c r="AK155" s="351"/>
      <c r="AL155" s="1054"/>
      <c r="AM155" s="1054"/>
      <c r="AN155" s="351"/>
      <c r="AO155" s="351"/>
      <c r="AP155" s="351"/>
      <c r="AQ155" s="351"/>
      <c r="AR155" s="1054"/>
      <c r="AS155" s="1054"/>
      <c r="AT155" s="1054"/>
      <c r="AU155" s="1054"/>
      <c r="AV155" s="1054"/>
      <c r="AW155" s="1054"/>
      <c r="AX155" s="1054"/>
      <c r="AY155" s="1054"/>
      <c r="AZ155" s="1054"/>
      <c r="BA155" s="1054"/>
      <c r="BB155" s="1054"/>
      <c r="BC155" s="1054"/>
    </row>
    <row r="156" spans="1:55" s="8" customFormat="1">
      <c r="A156" s="55"/>
      <c r="B156" s="7"/>
      <c r="C156" s="10"/>
      <c r="D156" s="10"/>
      <c r="E156" s="10"/>
      <c r="F156" s="10"/>
      <c r="G156" s="10"/>
      <c r="H156" s="10"/>
      <c r="I156" s="10"/>
      <c r="J156" s="10"/>
      <c r="K156" s="10"/>
      <c r="L156" s="10"/>
      <c r="M156" s="10"/>
      <c r="N156" s="10"/>
      <c r="O156" s="62"/>
      <c r="P156" s="4"/>
      <c r="Q156" s="10"/>
      <c r="R156" s="4"/>
      <c r="U156" s="11"/>
      <c r="V156" s="11"/>
      <c r="W156" s="11"/>
      <c r="AB156" s="246"/>
      <c r="AC156" s="1238"/>
      <c r="AD156" s="1238"/>
      <c r="AE156" s="1420"/>
      <c r="AF156" s="1420"/>
      <c r="AG156" s="1238"/>
      <c r="AH156" s="1238"/>
      <c r="AI156" s="1238"/>
      <c r="AJ156" s="1238"/>
      <c r="AK156" s="351"/>
      <c r="AL156" s="1054"/>
      <c r="AM156" s="1054"/>
      <c r="AN156" s="351"/>
      <c r="AO156" s="351"/>
      <c r="AP156" s="351"/>
      <c r="AQ156" s="351"/>
      <c r="AR156" s="1054"/>
      <c r="AS156" s="1054"/>
      <c r="AT156" s="1054"/>
      <c r="AU156" s="1054"/>
      <c r="AV156" s="1054"/>
      <c r="AW156" s="1054"/>
      <c r="AX156" s="1054"/>
      <c r="AY156" s="1054"/>
      <c r="AZ156" s="1054"/>
      <c r="BA156" s="1054"/>
      <c r="BB156" s="1054"/>
      <c r="BC156" s="1054"/>
    </row>
    <row r="157" spans="1:55" s="8" customFormat="1">
      <c r="A157" s="55"/>
      <c r="B157" s="7"/>
      <c r="C157" s="10"/>
      <c r="D157" s="10"/>
      <c r="E157" s="10"/>
      <c r="F157" s="10"/>
      <c r="G157" s="10"/>
      <c r="H157" s="10"/>
      <c r="I157" s="10"/>
      <c r="J157" s="10"/>
      <c r="K157" s="10"/>
      <c r="L157" s="10"/>
      <c r="M157" s="10"/>
      <c r="N157" s="10"/>
      <c r="O157" s="62"/>
      <c r="P157" s="4"/>
      <c r="Q157" s="10"/>
      <c r="R157" s="4"/>
      <c r="U157" s="11"/>
      <c r="V157" s="11"/>
      <c r="W157" s="11"/>
      <c r="AB157" s="246"/>
      <c r="AC157" s="1238"/>
      <c r="AD157" s="1238"/>
      <c r="AE157" s="1420"/>
      <c r="AF157" s="1420"/>
      <c r="AG157" s="1238"/>
      <c r="AH157" s="1238"/>
      <c r="AI157" s="1238"/>
      <c r="AJ157" s="1238"/>
      <c r="AK157" s="351"/>
      <c r="AL157" s="1054"/>
      <c r="AM157" s="1054"/>
      <c r="AN157" s="351"/>
      <c r="AO157" s="351"/>
      <c r="AP157" s="351"/>
      <c r="AQ157" s="351"/>
      <c r="AR157" s="1054"/>
      <c r="AS157" s="1054"/>
      <c r="AT157" s="1054"/>
      <c r="AU157" s="1054"/>
      <c r="AV157" s="1054"/>
      <c r="AW157" s="1054"/>
      <c r="AX157" s="1054"/>
      <c r="AY157" s="1054"/>
      <c r="AZ157" s="1054"/>
      <c r="BA157" s="1054"/>
      <c r="BB157" s="1054"/>
      <c r="BC157" s="1054"/>
    </row>
    <row r="158" spans="1:55" s="8" customFormat="1">
      <c r="A158" s="55"/>
      <c r="B158" s="7"/>
      <c r="C158" s="10"/>
      <c r="D158" s="10"/>
      <c r="E158" s="10"/>
      <c r="F158" s="10"/>
      <c r="G158" s="10"/>
      <c r="H158" s="10"/>
      <c r="I158" s="10"/>
      <c r="J158" s="10"/>
      <c r="K158" s="10"/>
      <c r="L158" s="10"/>
      <c r="M158" s="10"/>
      <c r="N158" s="10"/>
      <c r="O158" s="62"/>
      <c r="P158" s="4"/>
      <c r="Q158" s="10"/>
      <c r="R158" s="4"/>
      <c r="U158" s="11"/>
      <c r="V158" s="11"/>
      <c r="W158" s="11"/>
      <c r="AB158" s="246"/>
      <c r="AC158" s="1238"/>
      <c r="AD158" s="1238"/>
      <c r="AE158" s="1420"/>
      <c r="AF158" s="1420"/>
      <c r="AG158" s="1238"/>
      <c r="AH158" s="1238"/>
      <c r="AI158" s="1238"/>
      <c r="AJ158" s="1238"/>
      <c r="AK158" s="351"/>
      <c r="AL158" s="1054"/>
      <c r="AM158" s="1054"/>
      <c r="AN158" s="351"/>
      <c r="AO158" s="351"/>
      <c r="AP158" s="351"/>
      <c r="AQ158" s="351"/>
      <c r="AR158" s="1054"/>
      <c r="AS158" s="1054"/>
      <c r="AT158" s="1054"/>
      <c r="AU158" s="1054"/>
      <c r="AV158" s="1054"/>
      <c r="AW158" s="1054"/>
      <c r="AX158" s="1054"/>
      <c r="AY158" s="1054"/>
      <c r="AZ158" s="1054"/>
      <c r="BA158" s="1054"/>
      <c r="BB158" s="1054"/>
      <c r="BC158" s="1054"/>
    </row>
    <row r="159" spans="1:55" s="8" customFormat="1">
      <c r="A159" s="55"/>
      <c r="B159" s="7"/>
      <c r="C159" s="10"/>
      <c r="D159" s="10"/>
      <c r="E159" s="10"/>
      <c r="F159" s="10"/>
      <c r="G159" s="10"/>
      <c r="H159" s="10"/>
      <c r="I159" s="10"/>
      <c r="J159" s="10"/>
      <c r="K159" s="10"/>
      <c r="L159" s="10"/>
      <c r="M159" s="10"/>
      <c r="N159" s="10"/>
      <c r="O159" s="62"/>
      <c r="P159" s="4"/>
      <c r="Q159" s="10"/>
      <c r="R159" s="4"/>
      <c r="U159" s="11"/>
      <c r="V159" s="11"/>
      <c r="W159" s="11"/>
      <c r="AB159" s="246"/>
      <c r="AC159" s="1238"/>
      <c r="AD159" s="1238"/>
      <c r="AE159" s="1420"/>
      <c r="AF159" s="1420"/>
      <c r="AG159" s="1238"/>
      <c r="AH159" s="1238"/>
      <c r="AI159" s="1238"/>
      <c r="AJ159" s="1238"/>
      <c r="AK159" s="351"/>
      <c r="AL159" s="1054"/>
      <c r="AM159" s="1054"/>
      <c r="AN159" s="351"/>
      <c r="AO159" s="351"/>
      <c r="AP159" s="351"/>
      <c r="AQ159" s="351"/>
      <c r="AR159" s="1054"/>
      <c r="AS159" s="1054"/>
      <c r="AT159" s="1054"/>
      <c r="AU159" s="1054"/>
      <c r="AV159" s="1054"/>
      <c r="AW159" s="1054"/>
      <c r="AX159" s="1054"/>
      <c r="AY159" s="1054"/>
      <c r="AZ159" s="1054"/>
      <c r="BA159" s="1054"/>
      <c r="BB159" s="1054"/>
      <c r="BC159" s="1054"/>
    </row>
    <row r="160" spans="1:55" s="8" customFormat="1">
      <c r="A160" s="55"/>
      <c r="B160" s="7"/>
      <c r="C160" s="10"/>
      <c r="D160" s="10"/>
      <c r="E160" s="10"/>
      <c r="F160" s="10"/>
      <c r="G160" s="10"/>
      <c r="H160" s="10"/>
      <c r="I160" s="10"/>
      <c r="J160" s="10"/>
      <c r="K160" s="10"/>
      <c r="L160" s="10"/>
      <c r="M160" s="10"/>
      <c r="N160" s="10"/>
      <c r="O160" s="62"/>
      <c r="P160" s="4"/>
      <c r="Q160" s="10"/>
      <c r="R160" s="4"/>
      <c r="U160" s="11"/>
      <c r="V160" s="11"/>
      <c r="W160" s="11"/>
      <c r="AB160" s="246"/>
      <c r="AC160" s="1238"/>
      <c r="AD160" s="1238"/>
      <c r="AE160" s="1420"/>
      <c r="AF160" s="1420"/>
      <c r="AG160" s="1238"/>
      <c r="AH160" s="1238"/>
      <c r="AI160" s="1238"/>
      <c r="AJ160" s="1238"/>
      <c r="AK160" s="351"/>
      <c r="AL160" s="1054"/>
      <c r="AM160" s="1054"/>
      <c r="AN160" s="351"/>
      <c r="AO160" s="351"/>
      <c r="AP160" s="351"/>
      <c r="AQ160" s="351"/>
      <c r="AR160" s="1054"/>
      <c r="AS160" s="1054"/>
      <c r="AT160" s="1054"/>
      <c r="AU160" s="1054"/>
      <c r="AV160" s="1054"/>
      <c r="AW160" s="1054"/>
      <c r="AX160" s="1054"/>
      <c r="AY160" s="1054"/>
      <c r="AZ160" s="1054"/>
      <c r="BA160" s="1054"/>
      <c r="BB160" s="1054"/>
      <c r="BC160" s="1054"/>
    </row>
    <row r="161" spans="1:55" s="8" customFormat="1">
      <c r="A161" s="55"/>
      <c r="B161" s="7"/>
      <c r="C161" s="10"/>
      <c r="D161" s="10"/>
      <c r="E161" s="10"/>
      <c r="F161" s="10"/>
      <c r="G161" s="10"/>
      <c r="H161" s="10"/>
      <c r="I161" s="10"/>
      <c r="J161" s="10"/>
      <c r="K161" s="10"/>
      <c r="L161" s="10"/>
      <c r="M161" s="10"/>
      <c r="N161" s="10"/>
      <c r="O161" s="62"/>
      <c r="P161" s="4"/>
      <c r="Q161" s="10"/>
      <c r="R161" s="4"/>
      <c r="U161" s="11"/>
      <c r="V161" s="11"/>
      <c r="W161" s="11"/>
      <c r="AB161" s="246"/>
      <c r="AC161" s="1238"/>
      <c r="AD161" s="1238"/>
      <c r="AE161" s="1420"/>
      <c r="AF161" s="1420"/>
      <c r="AG161" s="1238"/>
      <c r="AH161" s="1238"/>
      <c r="AI161" s="1238"/>
      <c r="AJ161" s="1238"/>
      <c r="AK161" s="351"/>
      <c r="AL161" s="1054"/>
      <c r="AM161" s="1054"/>
      <c r="AN161" s="351"/>
      <c r="AO161" s="351"/>
      <c r="AP161" s="351"/>
      <c r="AQ161" s="351"/>
      <c r="AR161" s="1054"/>
      <c r="AS161" s="1054"/>
      <c r="AT161" s="1054"/>
      <c r="AU161" s="1054"/>
      <c r="AV161" s="1054"/>
      <c r="AW161" s="1054"/>
      <c r="AX161" s="1054"/>
      <c r="AY161" s="1054"/>
      <c r="AZ161" s="1054"/>
      <c r="BA161" s="1054"/>
      <c r="BB161" s="1054"/>
      <c r="BC161" s="1054"/>
    </row>
    <row r="162" spans="1:55" s="8" customFormat="1">
      <c r="A162" s="55"/>
      <c r="B162" s="7"/>
      <c r="C162" s="10"/>
      <c r="D162" s="10"/>
      <c r="E162" s="10"/>
      <c r="F162" s="10"/>
      <c r="G162" s="10"/>
      <c r="H162" s="10"/>
      <c r="I162" s="10"/>
      <c r="J162" s="10"/>
      <c r="K162" s="10"/>
      <c r="L162" s="10"/>
      <c r="M162" s="10"/>
      <c r="N162" s="10"/>
      <c r="O162" s="62"/>
      <c r="P162" s="4"/>
      <c r="Q162" s="10"/>
      <c r="R162" s="4"/>
      <c r="U162" s="11"/>
      <c r="V162" s="11"/>
      <c r="W162" s="11"/>
      <c r="AB162" s="246"/>
      <c r="AC162" s="1238"/>
      <c r="AD162" s="1238"/>
      <c r="AE162" s="1420"/>
      <c r="AF162" s="1420"/>
      <c r="AG162" s="1238"/>
      <c r="AH162" s="1238"/>
      <c r="AI162" s="1238"/>
      <c r="AJ162" s="1238"/>
      <c r="AK162" s="351"/>
      <c r="AL162" s="1054"/>
      <c r="AM162" s="1054"/>
      <c r="AN162" s="351"/>
      <c r="AO162" s="351"/>
      <c r="AP162" s="351"/>
      <c r="AQ162" s="351"/>
      <c r="AR162" s="1054"/>
      <c r="AS162" s="1054"/>
      <c r="AT162" s="1054"/>
      <c r="AU162" s="1054"/>
      <c r="AV162" s="1054"/>
      <c r="AW162" s="1054"/>
      <c r="AX162" s="1054"/>
      <c r="AY162" s="1054"/>
      <c r="AZ162" s="1054"/>
      <c r="BA162" s="1054"/>
      <c r="BB162" s="1054"/>
      <c r="BC162" s="1054"/>
    </row>
    <row r="163" spans="1:55" s="8" customFormat="1">
      <c r="A163" s="55"/>
      <c r="B163" s="7"/>
      <c r="C163" s="10"/>
      <c r="D163" s="10"/>
      <c r="E163" s="10"/>
      <c r="F163" s="10"/>
      <c r="G163" s="10"/>
      <c r="H163" s="10"/>
      <c r="I163" s="10"/>
      <c r="J163" s="10"/>
      <c r="K163" s="10"/>
      <c r="L163" s="10"/>
      <c r="M163" s="10"/>
      <c r="N163" s="10"/>
      <c r="O163" s="62"/>
      <c r="P163" s="4"/>
      <c r="Q163" s="10"/>
      <c r="R163" s="4"/>
      <c r="U163" s="11"/>
      <c r="V163" s="11"/>
      <c r="W163" s="11"/>
      <c r="AB163" s="246"/>
      <c r="AC163" s="1238"/>
      <c r="AD163" s="1238"/>
      <c r="AE163" s="1420"/>
      <c r="AF163" s="1420"/>
      <c r="AG163" s="1238"/>
      <c r="AH163" s="1238"/>
      <c r="AI163" s="1238"/>
      <c r="AJ163" s="1238"/>
      <c r="AK163" s="351"/>
      <c r="AL163" s="1054"/>
      <c r="AM163" s="1054"/>
      <c r="AN163" s="351"/>
      <c r="AO163" s="351"/>
      <c r="AP163" s="351"/>
      <c r="AQ163" s="351"/>
      <c r="AR163" s="1054"/>
      <c r="AS163" s="1054"/>
      <c r="AT163" s="1054"/>
      <c r="AU163" s="1054"/>
      <c r="AV163" s="1054"/>
      <c r="AW163" s="1054"/>
      <c r="AX163" s="1054"/>
      <c r="AY163" s="1054"/>
      <c r="AZ163" s="1054"/>
      <c r="BA163" s="1054"/>
      <c r="BB163" s="1054"/>
      <c r="BC163" s="1054"/>
    </row>
    <row r="164" spans="1:55" s="8" customFormat="1">
      <c r="A164" s="55"/>
      <c r="B164" s="7"/>
      <c r="C164" s="10"/>
      <c r="D164" s="10"/>
      <c r="E164" s="10"/>
      <c r="F164" s="10"/>
      <c r="G164" s="10"/>
      <c r="H164" s="10"/>
      <c r="I164" s="10"/>
      <c r="J164" s="10"/>
      <c r="K164" s="10"/>
      <c r="L164" s="10"/>
      <c r="M164" s="10"/>
      <c r="N164" s="10"/>
      <c r="O164" s="62"/>
      <c r="P164" s="4"/>
      <c r="Q164" s="10"/>
      <c r="R164" s="4"/>
      <c r="U164" s="11"/>
      <c r="V164" s="11"/>
      <c r="W164" s="11"/>
      <c r="AB164" s="246"/>
      <c r="AC164" s="1238"/>
      <c r="AD164" s="1238"/>
      <c r="AE164" s="1420"/>
      <c r="AF164" s="1420"/>
      <c r="AG164" s="1238"/>
      <c r="AH164" s="1238"/>
      <c r="AI164" s="1238"/>
      <c r="AJ164" s="1238"/>
      <c r="AK164" s="351"/>
      <c r="AL164" s="1054"/>
      <c r="AM164" s="1054"/>
      <c r="AN164" s="351"/>
      <c r="AO164" s="351"/>
      <c r="AP164" s="351"/>
      <c r="AQ164" s="351"/>
      <c r="AR164" s="1054"/>
      <c r="AS164" s="1054"/>
      <c r="AT164" s="1054"/>
      <c r="AU164" s="1054"/>
      <c r="AV164" s="1054"/>
      <c r="AW164" s="1054"/>
      <c r="AX164" s="1054"/>
      <c r="AY164" s="1054"/>
      <c r="AZ164" s="1054"/>
      <c r="BA164" s="1054"/>
      <c r="BB164" s="1054"/>
      <c r="BC164" s="1054"/>
    </row>
    <row r="165" spans="1:55" s="8" customFormat="1">
      <c r="A165" s="55"/>
      <c r="B165" s="7"/>
      <c r="C165" s="10"/>
      <c r="D165" s="10"/>
      <c r="E165" s="10"/>
      <c r="F165" s="10"/>
      <c r="G165" s="10"/>
      <c r="H165" s="10"/>
      <c r="I165" s="10"/>
      <c r="J165" s="10"/>
      <c r="K165" s="10"/>
      <c r="L165" s="10"/>
      <c r="M165" s="10"/>
      <c r="N165" s="10"/>
      <c r="O165" s="62"/>
      <c r="P165" s="4"/>
      <c r="Q165" s="10"/>
      <c r="R165" s="4"/>
      <c r="U165" s="11"/>
      <c r="V165" s="11"/>
      <c r="W165" s="11"/>
      <c r="AB165" s="246"/>
      <c r="AC165" s="1238"/>
      <c r="AD165" s="1238"/>
      <c r="AE165" s="1420"/>
      <c r="AF165" s="1420"/>
      <c r="AG165" s="1238"/>
      <c r="AH165" s="1238"/>
      <c r="AI165" s="1238"/>
      <c r="AJ165" s="1238"/>
      <c r="AK165" s="351"/>
      <c r="AL165" s="1054"/>
      <c r="AM165" s="1054"/>
      <c r="AN165" s="351"/>
      <c r="AO165" s="351"/>
      <c r="AP165" s="351"/>
      <c r="AQ165" s="351"/>
      <c r="AR165" s="1054"/>
      <c r="AS165" s="1054"/>
      <c r="AT165" s="1054"/>
      <c r="AU165" s="1054"/>
      <c r="AV165" s="1054"/>
      <c r="AW165" s="1054"/>
      <c r="AX165" s="1054"/>
      <c r="AY165" s="1054"/>
      <c r="AZ165" s="1054"/>
      <c r="BA165" s="1054"/>
      <c r="BB165" s="1054"/>
      <c r="BC165" s="1054"/>
    </row>
    <row r="166" spans="1:55" s="8" customFormat="1">
      <c r="A166" s="55"/>
      <c r="B166" s="7"/>
      <c r="C166" s="10"/>
      <c r="D166" s="10"/>
      <c r="E166" s="10"/>
      <c r="F166" s="10"/>
      <c r="G166" s="10"/>
      <c r="H166" s="10"/>
      <c r="I166" s="10"/>
      <c r="J166" s="10"/>
      <c r="K166" s="10"/>
      <c r="L166" s="10"/>
      <c r="M166" s="10"/>
      <c r="N166" s="10"/>
      <c r="O166" s="62"/>
      <c r="P166" s="4"/>
      <c r="Q166" s="10"/>
      <c r="R166" s="4"/>
      <c r="U166" s="11"/>
      <c r="V166" s="11"/>
      <c r="W166" s="11"/>
      <c r="AB166" s="246"/>
      <c r="AC166" s="1238"/>
      <c r="AD166" s="1238"/>
      <c r="AE166" s="1420"/>
      <c r="AF166" s="1420"/>
      <c r="AG166" s="1238"/>
      <c r="AH166" s="1238"/>
      <c r="AI166" s="1238"/>
      <c r="AJ166" s="1238"/>
      <c r="AK166" s="351"/>
      <c r="AL166" s="1054"/>
      <c r="AM166" s="1054"/>
      <c r="AN166" s="351"/>
      <c r="AO166" s="351"/>
      <c r="AP166" s="351"/>
      <c r="AQ166" s="351"/>
      <c r="AR166" s="1054"/>
      <c r="AS166" s="1054"/>
      <c r="AT166" s="1054"/>
      <c r="AU166" s="1054"/>
      <c r="AV166" s="1054"/>
      <c r="AW166" s="1054"/>
      <c r="AX166" s="1054"/>
      <c r="AY166" s="1054"/>
      <c r="AZ166" s="1054"/>
      <c r="BA166" s="1054"/>
      <c r="BB166" s="1054"/>
      <c r="BC166" s="1054"/>
    </row>
    <row r="167" spans="1:55" s="8" customFormat="1">
      <c r="A167" s="55"/>
      <c r="B167" s="7"/>
      <c r="C167" s="10"/>
      <c r="D167" s="10"/>
      <c r="E167" s="10"/>
      <c r="F167" s="10"/>
      <c r="G167" s="10"/>
      <c r="H167" s="10"/>
      <c r="I167" s="10"/>
      <c r="J167" s="10"/>
      <c r="K167" s="10"/>
      <c r="L167" s="10"/>
      <c r="M167" s="10"/>
      <c r="N167" s="10"/>
      <c r="O167" s="62"/>
      <c r="P167" s="4"/>
      <c r="Q167" s="10"/>
      <c r="R167" s="4"/>
      <c r="U167" s="11"/>
      <c r="V167" s="11"/>
      <c r="W167" s="11"/>
      <c r="AB167" s="246"/>
      <c r="AC167" s="1238"/>
      <c r="AD167" s="1238"/>
      <c r="AE167" s="1420"/>
      <c r="AF167" s="1420"/>
      <c r="AG167" s="1238"/>
      <c r="AH167" s="1238"/>
      <c r="AI167" s="1238"/>
      <c r="AJ167" s="1238"/>
      <c r="AK167" s="351"/>
      <c r="AL167" s="1054"/>
      <c r="AM167" s="1054"/>
      <c r="AN167" s="351"/>
      <c r="AO167" s="351"/>
      <c r="AP167" s="351"/>
      <c r="AQ167" s="351"/>
      <c r="AR167" s="1054"/>
      <c r="AS167" s="1054"/>
      <c r="AT167" s="1054"/>
      <c r="AU167" s="1054"/>
      <c r="AV167" s="1054"/>
      <c r="AW167" s="1054"/>
      <c r="AX167" s="1054"/>
      <c r="AY167" s="1054"/>
      <c r="AZ167" s="1054"/>
      <c r="BA167" s="1054"/>
      <c r="BB167" s="1054"/>
      <c r="BC167" s="1054"/>
    </row>
    <row r="168" spans="1:55" s="8" customFormat="1">
      <c r="A168" s="55"/>
      <c r="B168" s="7"/>
      <c r="C168" s="10"/>
      <c r="D168" s="10"/>
      <c r="E168" s="10"/>
      <c r="F168" s="10"/>
      <c r="G168" s="10"/>
      <c r="H168" s="10"/>
      <c r="I168" s="10"/>
      <c r="J168" s="10"/>
      <c r="K168" s="10"/>
      <c r="L168" s="10"/>
      <c r="M168" s="10"/>
      <c r="N168" s="10"/>
      <c r="O168" s="62"/>
      <c r="P168" s="4"/>
      <c r="Q168" s="10"/>
      <c r="R168" s="4"/>
      <c r="U168" s="11"/>
      <c r="V168" s="11"/>
      <c r="W168" s="11"/>
      <c r="AB168" s="246"/>
      <c r="AC168" s="1238"/>
      <c r="AD168" s="1238"/>
      <c r="AE168" s="1420"/>
      <c r="AF168" s="1420"/>
      <c r="AG168" s="1238"/>
      <c r="AH168" s="1238"/>
      <c r="AI168" s="1238"/>
      <c r="AJ168" s="1238"/>
      <c r="AK168" s="351"/>
      <c r="AL168" s="1054"/>
      <c r="AM168" s="1054"/>
      <c r="AN168" s="351"/>
      <c r="AO168" s="351"/>
      <c r="AP168" s="351"/>
      <c r="AQ168" s="351"/>
      <c r="AR168" s="1054"/>
      <c r="AS168" s="1054"/>
      <c r="AT168" s="1054"/>
      <c r="AU168" s="1054"/>
      <c r="AV168" s="1054"/>
      <c r="AW168" s="1054"/>
      <c r="AX168" s="1054"/>
      <c r="AY168" s="1054"/>
      <c r="AZ168" s="1054"/>
      <c r="BA168" s="1054"/>
      <c r="BB168" s="1054"/>
      <c r="BC168" s="1054"/>
    </row>
    <row r="169" spans="1:55" s="8" customFormat="1">
      <c r="A169" s="55"/>
      <c r="B169" s="7"/>
      <c r="C169" s="10"/>
      <c r="D169" s="10"/>
      <c r="E169" s="10"/>
      <c r="F169" s="10"/>
      <c r="G169" s="10"/>
      <c r="H169" s="10"/>
      <c r="I169" s="10"/>
      <c r="J169" s="10"/>
      <c r="K169" s="10"/>
      <c r="L169" s="10"/>
      <c r="M169" s="10"/>
      <c r="N169" s="10"/>
      <c r="O169" s="62"/>
      <c r="P169" s="4"/>
      <c r="Q169" s="10"/>
      <c r="R169" s="4"/>
      <c r="U169" s="11"/>
      <c r="V169" s="11"/>
      <c r="W169" s="11"/>
      <c r="AB169" s="246"/>
      <c r="AC169" s="1238"/>
      <c r="AD169" s="1238"/>
      <c r="AE169" s="1420"/>
      <c r="AF169" s="1420"/>
      <c r="AG169" s="1238"/>
      <c r="AH169" s="1238"/>
      <c r="AI169" s="1238"/>
      <c r="AJ169" s="1238"/>
      <c r="AK169" s="351"/>
      <c r="AL169" s="1054"/>
      <c r="AM169" s="1054"/>
      <c r="AN169" s="351"/>
      <c r="AO169" s="351"/>
      <c r="AP169" s="351"/>
      <c r="AQ169" s="351"/>
      <c r="AR169" s="1054"/>
      <c r="AS169" s="1054"/>
      <c r="AT169" s="1054"/>
      <c r="AU169" s="1054"/>
      <c r="AV169" s="1054"/>
      <c r="AW169" s="1054"/>
      <c r="AX169" s="1054"/>
      <c r="AY169" s="1054"/>
      <c r="AZ169" s="1054"/>
      <c r="BA169" s="1054"/>
      <c r="BB169" s="1054"/>
      <c r="BC169" s="1054"/>
    </row>
    <row r="170" spans="1:55" s="8" customFormat="1">
      <c r="A170" s="55"/>
      <c r="B170" s="7"/>
      <c r="C170" s="10"/>
      <c r="D170" s="10"/>
      <c r="E170" s="10"/>
      <c r="F170" s="10"/>
      <c r="G170" s="10"/>
      <c r="H170" s="10"/>
      <c r="I170" s="10"/>
      <c r="J170" s="10"/>
      <c r="K170" s="10"/>
      <c r="L170" s="10"/>
      <c r="M170" s="10"/>
      <c r="N170" s="10"/>
      <c r="O170" s="62"/>
      <c r="P170" s="4"/>
      <c r="Q170" s="10"/>
      <c r="R170" s="4"/>
      <c r="U170" s="11"/>
      <c r="V170" s="11"/>
      <c r="W170" s="11"/>
      <c r="AB170" s="246"/>
      <c r="AC170" s="1238"/>
      <c r="AD170" s="1238"/>
      <c r="AE170" s="1420"/>
      <c r="AF170" s="1420"/>
      <c r="AG170" s="1238"/>
      <c r="AH170" s="1238"/>
      <c r="AI170" s="1238"/>
      <c r="AJ170" s="1238"/>
      <c r="AK170" s="351"/>
      <c r="AL170" s="1054"/>
      <c r="AM170" s="1054"/>
      <c r="AN170" s="351"/>
      <c r="AO170" s="351"/>
      <c r="AP170" s="351"/>
      <c r="AQ170" s="351"/>
      <c r="AR170" s="1054"/>
      <c r="AS170" s="1054"/>
      <c r="AT170" s="1054"/>
      <c r="AU170" s="1054"/>
      <c r="AV170" s="1054"/>
      <c r="AW170" s="1054"/>
      <c r="AX170" s="1054"/>
      <c r="AY170" s="1054"/>
      <c r="AZ170" s="1054"/>
      <c r="BA170" s="1054"/>
      <c r="BB170" s="1054"/>
      <c r="BC170" s="1054"/>
    </row>
    <row r="171" spans="1:55" s="8" customFormat="1">
      <c r="A171" s="55"/>
      <c r="B171" s="7"/>
      <c r="C171" s="10"/>
      <c r="D171" s="10"/>
      <c r="E171" s="10"/>
      <c r="F171" s="10"/>
      <c r="G171" s="10"/>
      <c r="H171" s="10"/>
      <c r="I171" s="10"/>
      <c r="J171" s="10"/>
      <c r="K171" s="10"/>
      <c r="L171" s="10"/>
      <c r="M171" s="10"/>
      <c r="N171" s="10"/>
      <c r="O171" s="62"/>
      <c r="P171" s="4"/>
      <c r="Q171" s="10"/>
      <c r="R171" s="4"/>
      <c r="U171" s="11"/>
      <c r="V171" s="11"/>
      <c r="W171" s="11"/>
      <c r="AB171" s="246"/>
      <c r="AC171" s="1238"/>
      <c r="AD171" s="1238"/>
      <c r="AE171" s="1420"/>
      <c r="AF171" s="1420"/>
      <c r="AG171" s="1238"/>
      <c r="AH171" s="1238"/>
      <c r="AI171" s="1238"/>
      <c r="AJ171" s="1238"/>
      <c r="AK171" s="351"/>
      <c r="AL171" s="1054"/>
      <c r="AM171" s="1054"/>
      <c r="AN171" s="351"/>
      <c r="AO171" s="351"/>
      <c r="AP171" s="351"/>
      <c r="AQ171" s="351"/>
      <c r="AR171" s="1054"/>
      <c r="AS171" s="1054"/>
      <c r="AT171" s="1054"/>
      <c r="AU171" s="1054"/>
      <c r="AV171" s="1054"/>
      <c r="AW171" s="1054"/>
      <c r="AX171" s="1054"/>
      <c r="AY171" s="1054"/>
      <c r="AZ171" s="1054"/>
      <c r="BA171" s="1054"/>
      <c r="BB171" s="1054"/>
      <c r="BC171" s="1054"/>
    </row>
    <row r="172" spans="1:55" s="8" customFormat="1">
      <c r="A172" s="55"/>
      <c r="B172" s="7"/>
      <c r="C172" s="10"/>
      <c r="D172" s="10"/>
      <c r="E172" s="10"/>
      <c r="F172" s="10"/>
      <c r="G172" s="10"/>
      <c r="H172" s="10"/>
      <c r="I172" s="10"/>
      <c r="J172" s="10"/>
      <c r="K172" s="10"/>
      <c r="L172" s="10"/>
      <c r="M172" s="10"/>
      <c r="N172" s="10"/>
      <c r="O172" s="62"/>
      <c r="P172" s="4"/>
      <c r="Q172" s="10"/>
      <c r="R172" s="4"/>
      <c r="U172" s="11"/>
      <c r="V172" s="11"/>
      <c r="W172" s="11"/>
      <c r="AB172" s="246"/>
      <c r="AC172" s="1238"/>
      <c r="AD172" s="1238"/>
      <c r="AE172" s="1420"/>
      <c r="AF172" s="1420"/>
      <c r="AG172" s="1238"/>
      <c r="AH172" s="1238"/>
      <c r="AI172" s="1238"/>
      <c r="AJ172" s="1238"/>
      <c r="AK172" s="351"/>
      <c r="AL172" s="1054"/>
      <c r="AM172" s="1054"/>
      <c r="AN172" s="351"/>
      <c r="AO172" s="351"/>
      <c r="AP172" s="351"/>
      <c r="AQ172" s="351"/>
      <c r="AR172" s="1054"/>
      <c r="AS172" s="1054"/>
      <c r="AT172" s="1054"/>
      <c r="AU172" s="1054"/>
      <c r="AV172" s="1054"/>
      <c r="AW172" s="1054"/>
      <c r="AX172" s="1054"/>
      <c r="AY172" s="1054"/>
      <c r="AZ172" s="1054"/>
      <c r="BA172" s="1054"/>
      <c r="BB172" s="1054"/>
      <c r="BC172" s="1054"/>
    </row>
    <row r="173" spans="1:55" s="8" customFormat="1">
      <c r="A173" s="55"/>
      <c r="B173" s="7"/>
      <c r="C173" s="10"/>
      <c r="D173" s="10"/>
      <c r="E173" s="10"/>
      <c r="F173" s="10"/>
      <c r="G173" s="10"/>
      <c r="H173" s="10"/>
      <c r="I173" s="10"/>
      <c r="J173" s="10"/>
      <c r="K173" s="10"/>
      <c r="L173" s="10"/>
      <c r="M173" s="10"/>
      <c r="N173" s="10"/>
      <c r="O173" s="62"/>
      <c r="P173" s="4"/>
      <c r="Q173" s="10"/>
      <c r="R173" s="4"/>
      <c r="U173" s="11"/>
      <c r="V173" s="11"/>
      <c r="W173" s="11"/>
      <c r="AB173" s="246"/>
      <c r="AC173" s="1238"/>
      <c r="AD173" s="1238"/>
      <c r="AE173" s="1420"/>
      <c r="AF173" s="1420"/>
      <c r="AG173" s="1238"/>
      <c r="AH173" s="1238"/>
      <c r="AI173" s="1238"/>
      <c r="AJ173" s="1238"/>
      <c r="AK173" s="351"/>
      <c r="AL173" s="1054"/>
      <c r="AM173" s="1054"/>
      <c r="AN173" s="351"/>
      <c r="AO173" s="351"/>
      <c r="AP173" s="351"/>
      <c r="AQ173" s="351"/>
      <c r="AR173" s="1054"/>
      <c r="AS173" s="1054"/>
      <c r="AT173" s="1054"/>
      <c r="AU173" s="1054"/>
      <c r="AV173" s="1054"/>
      <c r="AW173" s="1054"/>
      <c r="AX173" s="1054"/>
      <c r="AY173" s="1054"/>
      <c r="AZ173" s="1054"/>
      <c r="BA173" s="1054"/>
      <c r="BB173" s="1054"/>
      <c r="BC173" s="1054"/>
    </row>
    <row r="174" spans="1:55" s="8" customFormat="1">
      <c r="A174" s="55"/>
      <c r="B174" s="7"/>
      <c r="C174" s="10"/>
      <c r="D174" s="10"/>
      <c r="E174" s="10"/>
      <c r="F174" s="10"/>
      <c r="G174" s="10"/>
      <c r="H174" s="10"/>
      <c r="I174" s="10"/>
      <c r="J174" s="10"/>
      <c r="K174" s="10"/>
      <c r="L174" s="10"/>
      <c r="M174" s="10"/>
      <c r="N174" s="10"/>
      <c r="O174" s="62"/>
      <c r="P174" s="4"/>
      <c r="Q174" s="10"/>
      <c r="R174" s="4"/>
      <c r="U174" s="11"/>
      <c r="V174" s="11"/>
      <c r="W174" s="11"/>
      <c r="AB174" s="246"/>
      <c r="AC174" s="1238"/>
      <c r="AD174" s="1238"/>
      <c r="AE174" s="1420"/>
      <c r="AF174" s="1420"/>
      <c r="AG174" s="1238"/>
      <c r="AH174" s="1238"/>
      <c r="AI174" s="1238"/>
      <c r="AJ174" s="1238"/>
      <c r="AK174" s="351"/>
      <c r="AL174" s="1054"/>
      <c r="AM174" s="1054"/>
      <c r="AN174" s="351"/>
      <c r="AO174" s="351"/>
      <c r="AP174" s="351"/>
      <c r="AQ174" s="351"/>
      <c r="AR174" s="1054"/>
      <c r="AS174" s="1054"/>
      <c r="AT174" s="1054"/>
      <c r="AU174" s="1054"/>
      <c r="AV174" s="1054"/>
      <c r="AW174" s="1054"/>
      <c r="AX174" s="1054"/>
      <c r="AY174" s="1054"/>
      <c r="AZ174" s="1054"/>
      <c r="BA174" s="1054"/>
      <c r="BB174" s="1054"/>
      <c r="BC174" s="1054"/>
    </row>
    <row r="175" spans="1:55" s="8" customFormat="1">
      <c r="A175" s="55"/>
      <c r="B175" s="7"/>
      <c r="C175" s="10"/>
      <c r="D175" s="10"/>
      <c r="E175" s="10"/>
      <c r="F175" s="10"/>
      <c r="G175" s="10"/>
      <c r="H175" s="10"/>
      <c r="I175" s="10"/>
      <c r="J175" s="10"/>
      <c r="K175" s="10"/>
      <c r="L175" s="10"/>
      <c r="M175" s="10"/>
      <c r="N175" s="10"/>
      <c r="O175" s="62"/>
      <c r="P175" s="4"/>
      <c r="Q175" s="10"/>
      <c r="R175" s="4"/>
      <c r="U175" s="11"/>
      <c r="V175" s="11"/>
      <c r="W175" s="11"/>
      <c r="AB175" s="246"/>
      <c r="AC175" s="1238"/>
      <c r="AD175" s="1238"/>
      <c r="AE175" s="1420"/>
      <c r="AF175" s="1420"/>
      <c r="AG175" s="1238"/>
      <c r="AH175" s="1238"/>
      <c r="AI175" s="1238"/>
      <c r="AJ175" s="1238"/>
      <c r="AK175" s="351"/>
      <c r="AL175" s="1054"/>
      <c r="AM175" s="1054"/>
      <c r="AN175" s="351"/>
      <c r="AO175" s="351"/>
      <c r="AP175" s="351"/>
      <c r="AQ175" s="351"/>
      <c r="AR175" s="1054"/>
      <c r="AS175" s="1054"/>
      <c r="AT175" s="1054"/>
      <c r="AU175" s="1054"/>
      <c r="AV175" s="1054"/>
      <c r="AW175" s="1054"/>
      <c r="AX175" s="1054"/>
      <c r="AY175" s="1054"/>
      <c r="AZ175" s="1054"/>
      <c r="BA175" s="1054"/>
      <c r="BB175" s="1054"/>
      <c r="BC175" s="1054"/>
    </row>
    <row r="176" spans="1:55" s="8" customFormat="1">
      <c r="A176" s="55"/>
      <c r="B176" s="7"/>
      <c r="C176" s="10"/>
      <c r="D176" s="10"/>
      <c r="E176" s="10"/>
      <c r="F176" s="10"/>
      <c r="G176" s="10"/>
      <c r="H176" s="10"/>
      <c r="I176" s="10"/>
      <c r="J176" s="10"/>
      <c r="K176" s="10"/>
      <c r="L176" s="10"/>
      <c r="M176" s="10"/>
      <c r="N176" s="10"/>
      <c r="O176" s="62"/>
      <c r="P176" s="4"/>
      <c r="Q176" s="10"/>
      <c r="R176" s="4"/>
      <c r="U176" s="11"/>
      <c r="V176" s="11"/>
      <c r="W176" s="11"/>
      <c r="AB176" s="246"/>
      <c r="AC176" s="1238"/>
      <c r="AD176" s="1238"/>
      <c r="AE176" s="1420"/>
      <c r="AF176" s="1420"/>
      <c r="AG176" s="1238"/>
      <c r="AH176" s="1238"/>
      <c r="AI176" s="1238"/>
      <c r="AJ176" s="1238"/>
      <c r="AK176" s="351"/>
      <c r="AL176" s="1054"/>
      <c r="AM176" s="1054"/>
      <c r="AN176" s="351"/>
      <c r="AO176" s="351"/>
      <c r="AP176" s="351"/>
      <c r="AQ176" s="351"/>
      <c r="AR176" s="1054"/>
      <c r="AS176" s="1054"/>
      <c r="AT176" s="1054"/>
      <c r="AU176" s="1054"/>
      <c r="AV176" s="1054"/>
      <c r="AW176" s="1054"/>
      <c r="AX176" s="1054"/>
      <c r="AY176" s="1054"/>
      <c r="AZ176" s="1054"/>
      <c r="BA176" s="1054"/>
      <c r="BB176" s="1054"/>
      <c r="BC176" s="1054"/>
    </row>
    <row r="177" spans="1:55" s="8" customFormat="1">
      <c r="A177" s="55"/>
      <c r="B177" s="7"/>
      <c r="C177" s="10"/>
      <c r="D177" s="10"/>
      <c r="E177" s="10"/>
      <c r="F177" s="10"/>
      <c r="G177" s="10"/>
      <c r="H177" s="10"/>
      <c r="I177" s="10"/>
      <c r="J177" s="10"/>
      <c r="K177" s="10"/>
      <c r="L177" s="10"/>
      <c r="M177" s="10"/>
      <c r="N177" s="10"/>
      <c r="O177" s="62"/>
      <c r="P177" s="4"/>
      <c r="Q177" s="10"/>
      <c r="R177" s="4"/>
      <c r="U177" s="11"/>
      <c r="V177" s="11"/>
      <c r="W177" s="11"/>
      <c r="AB177" s="246"/>
      <c r="AC177" s="1238"/>
      <c r="AD177" s="1238"/>
      <c r="AE177" s="1420"/>
      <c r="AF177" s="1420"/>
      <c r="AG177" s="1238"/>
      <c r="AH177" s="1238"/>
      <c r="AI177" s="1238"/>
      <c r="AJ177" s="1238"/>
      <c r="AK177" s="351"/>
      <c r="AL177" s="1054"/>
      <c r="AM177" s="1054"/>
      <c r="AN177" s="351"/>
      <c r="AO177" s="351"/>
      <c r="AP177" s="351"/>
      <c r="AQ177" s="351"/>
      <c r="AR177" s="1054"/>
      <c r="AS177" s="1054"/>
      <c r="AT177" s="1054"/>
      <c r="AU177" s="1054"/>
      <c r="AV177" s="1054"/>
      <c r="AW177" s="1054"/>
      <c r="AX177" s="1054"/>
      <c r="AY177" s="1054"/>
      <c r="AZ177" s="1054"/>
      <c r="BA177" s="1054"/>
      <c r="BB177" s="1054"/>
      <c r="BC177" s="1054"/>
    </row>
    <row r="178" spans="1:55" s="8" customFormat="1">
      <c r="A178" s="55"/>
      <c r="B178" s="7"/>
      <c r="C178" s="10"/>
      <c r="D178" s="10"/>
      <c r="E178" s="10"/>
      <c r="F178" s="10"/>
      <c r="G178" s="10"/>
      <c r="H178" s="10"/>
      <c r="I178" s="10"/>
      <c r="J178" s="10"/>
      <c r="K178" s="10"/>
      <c r="L178" s="10"/>
      <c r="M178" s="10"/>
      <c r="N178" s="10"/>
      <c r="O178" s="62"/>
      <c r="P178" s="4"/>
      <c r="Q178" s="10"/>
      <c r="R178" s="4"/>
      <c r="U178" s="11"/>
      <c r="V178" s="11"/>
      <c r="W178" s="11"/>
      <c r="AB178" s="246"/>
      <c r="AC178" s="1238"/>
      <c r="AD178" s="1238"/>
      <c r="AE178" s="1420"/>
      <c r="AF178" s="1420"/>
      <c r="AG178" s="1238"/>
      <c r="AH178" s="1238"/>
      <c r="AI178" s="1238"/>
      <c r="AJ178" s="1238"/>
      <c r="AK178" s="351"/>
      <c r="AL178" s="1054"/>
      <c r="AM178" s="1054"/>
      <c r="AN178" s="351"/>
      <c r="AO178" s="351"/>
      <c r="AP178" s="351"/>
      <c r="AQ178" s="351"/>
      <c r="AR178" s="1054"/>
      <c r="AS178" s="1054"/>
      <c r="AT178" s="1054"/>
      <c r="AU178" s="1054"/>
      <c r="AV178" s="1054"/>
      <c r="AW178" s="1054"/>
      <c r="AX178" s="1054"/>
      <c r="AY178" s="1054"/>
      <c r="AZ178" s="1054"/>
      <c r="BA178" s="1054"/>
      <c r="BB178" s="1054"/>
      <c r="BC178" s="1054"/>
    </row>
    <row r="179" spans="1:55" s="8" customFormat="1">
      <c r="A179" s="55"/>
      <c r="B179" s="7"/>
      <c r="C179" s="10"/>
      <c r="D179" s="10"/>
      <c r="E179" s="10"/>
      <c r="F179" s="10"/>
      <c r="G179" s="10"/>
      <c r="H179" s="10"/>
      <c r="I179" s="10"/>
      <c r="J179" s="10"/>
      <c r="K179" s="10"/>
      <c r="L179" s="10"/>
      <c r="M179" s="10"/>
      <c r="N179" s="10"/>
      <c r="O179" s="62"/>
      <c r="P179" s="4"/>
      <c r="Q179" s="10"/>
      <c r="R179" s="4"/>
      <c r="U179" s="11"/>
      <c r="V179" s="11"/>
      <c r="W179" s="11"/>
      <c r="AB179" s="246"/>
      <c r="AC179" s="1238"/>
      <c r="AD179" s="1238"/>
      <c r="AE179" s="1420"/>
      <c r="AF179" s="1420"/>
      <c r="AG179" s="1238"/>
      <c r="AH179" s="1238"/>
      <c r="AI179" s="1238"/>
      <c r="AJ179" s="1238"/>
      <c r="AK179" s="351"/>
      <c r="AL179" s="1054"/>
      <c r="AM179" s="1054"/>
      <c r="AN179" s="351"/>
      <c r="AO179" s="351"/>
      <c r="AP179" s="351"/>
      <c r="AQ179" s="351"/>
      <c r="AR179" s="1054"/>
      <c r="AS179" s="1054"/>
      <c r="AT179" s="1054"/>
      <c r="AU179" s="1054"/>
      <c r="AV179" s="1054"/>
      <c r="AW179" s="1054"/>
      <c r="AX179" s="1054"/>
      <c r="AY179" s="1054"/>
      <c r="AZ179" s="1054"/>
      <c r="BA179" s="1054"/>
      <c r="BB179" s="1054"/>
      <c r="BC179" s="1054"/>
    </row>
    <row r="180" spans="1:55" s="8" customFormat="1">
      <c r="A180" s="55"/>
      <c r="B180" s="7"/>
      <c r="C180" s="10"/>
      <c r="D180" s="10"/>
      <c r="E180" s="10"/>
      <c r="F180" s="10"/>
      <c r="G180" s="10"/>
      <c r="H180" s="10"/>
      <c r="I180" s="10"/>
      <c r="J180" s="10"/>
      <c r="K180" s="10"/>
      <c r="L180" s="10"/>
      <c r="M180" s="10"/>
      <c r="N180" s="10"/>
      <c r="O180" s="62"/>
      <c r="P180" s="4"/>
      <c r="Q180" s="10"/>
      <c r="R180" s="4"/>
      <c r="U180" s="11"/>
      <c r="V180" s="11"/>
      <c r="W180" s="11"/>
      <c r="AB180" s="246"/>
      <c r="AC180" s="1238"/>
      <c r="AD180" s="1238"/>
      <c r="AE180" s="1420"/>
      <c r="AF180" s="1420"/>
      <c r="AG180" s="1238"/>
      <c r="AH180" s="1238"/>
      <c r="AI180" s="1238"/>
      <c r="AJ180" s="1238"/>
      <c r="AK180" s="351"/>
      <c r="AL180" s="1054"/>
      <c r="AM180" s="1054"/>
      <c r="AN180" s="351"/>
      <c r="AO180" s="351"/>
      <c r="AP180" s="351"/>
      <c r="AQ180" s="351"/>
      <c r="AR180" s="1054"/>
      <c r="AS180" s="1054"/>
      <c r="AT180" s="1054"/>
      <c r="AU180" s="1054"/>
      <c r="AV180" s="1054"/>
      <c r="AW180" s="1054"/>
      <c r="AX180" s="1054"/>
      <c r="AY180" s="1054"/>
      <c r="AZ180" s="1054"/>
      <c r="BA180" s="1054"/>
      <c r="BB180" s="1054"/>
      <c r="BC180" s="1054"/>
    </row>
    <row r="181" spans="1:55" s="8" customFormat="1">
      <c r="A181" s="55"/>
      <c r="B181" s="7"/>
      <c r="C181" s="10"/>
      <c r="D181" s="10"/>
      <c r="E181" s="10"/>
      <c r="F181" s="10"/>
      <c r="G181" s="10"/>
      <c r="H181" s="10"/>
      <c r="I181" s="10"/>
      <c r="J181" s="10"/>
      <c r="K181" s="10"/>
      <c r="L181" s="10"/>
      <c r="M181" s="10"/>
      <c r="N181" s="10"/>
      <c r="O181" s="62"/>
      <c r="P181" s="4"/>
      <c r="Q181" s="10"/>
      <c r="R181" s="4"/>
      <c r="U181" s="11"/>
      <c r="V181" s="11"/>
      <c r="W181" s="11"/>
      <c r="AB181" s="246"/>
      <c r="AC181" s="1238"/>
      <c r="AD181" s="1238"/>
      <c r="AE181" s="1420"/>
      <c r="AF181" s="1420"/>
      <c r="AG181" s="1238"/>
      <c r="AH181" s="1238"/>
      <c r="AI181" s="1238"/>
      <c r="AJ181" s="1238"/>
      <c r="AK181" s="351"/>
      <c r="AL181" s="1054"/>
      <c r="AM181" s="1054"/>
      <c r="AN181" s="351"/>
      <c r="AO181" s="351"/>
      <c r="AP181" s="351"/>
      <c r="AQ181" s="351"/>
      <c r="AR181" s="1054"/>
      <c r="AS181" s="1054"/>
      <c r="AT181" s="1054"/>
      <c r="AU181" s="1054"/>
      <c r="AV181" s="1054"/>
      <c r="AW181" s="1054"/>
      <c r="AX181" s="1054"/>
      <c r="AY181" s="1054"/>
      <c r="AZ181" s="1054"/>
      <c r="BA181" s="1054"/>
      <c r="BB181" s="1054"/>
      <c r="BC181" s="1054"/>
    </row>
    <row r="182" spans="1:55" s="8" customFormat="1">
      <c r="A182" s="55"/>
      <c r="B182" s="7"/>
      <c r="C182" s="10"/>
      <c r="D182" s="10"/>
      <c r="E182" s="10"/>
      <c r="F182" s="10"/>
      <c r="G182" s="10"/>
      <c r="H182" s="10"/>
      <c r="I182" s="10"/>
      <c r="J182" s="10"/>
      <c r="K182" s="10"/>
      <c r="L182" s="10"/>
      <c r="M182" s="10"/>
      <c r="N182" s="10"/>
      <c r="O182" s="62"/>
      <c r="P182" s="4"/>
      <c r="Q182" s="10"/>
      <c r="R182" s="4"/>
      <c r="U182" s="11"/>
      <c r="V182" s="11"/>
      <c r="W182" s="11"/>
      <c r="AB182" s="246"/>
      <c r="AC182" s="1238"/>
      <c r="AD182" s="1238"/>
      <c r="AE182" s="1420"/>
      <c r="AF182" s="1420"/>
      <c r="AG182" s="1238"/>
      <c r="AH182" s="1238"/>
      <c r="AI182" s="1238"/>
      <c r="AJ182" s="1238"/>
      <c r="AK182" s="351"/>
      <c r="AL182" s="1054"/>
      <c r="AM182" s="1054"/>
      <c r="AN182" s="351"/>
      <c r="AO182" s="351"/>
      <c r="AP182" s="351"/>
      <c r="AQ182" s="351"/>
      <c r="AR182" s="1054"/>
      <c r="AS182" s="1054"/>
      <c r="AT182" s="1054"/>
      <c r="AU182" s="1054"/>
      <c r="AV182" s="1054"/>
      <c r="AW182" s="1054"/>
      <c r="AX182" s="1054"/>
      <c r="AY182" s="1054"/>
      <c r="AZ182" s="1054"/>
      <c r="BA182" s="1054"/>
      <c r="BB182" s="1054"/>
      <c r="BC182" s="1054"/>
    </row>
    <row r="183" spans="1:55" s="8" customFormat="1">
      <c r="A183" s="55"/>
      <c r="B183" s="7"/>
      <c r="C183" s="10"/>
      <c r="D183" s="10"/>
      <c r="E183" s="10"/>
      <c r="F183" s="10"/>
      <c r="G183" s="10"/>
      <c r="H183" s="10"/>
      <c r="I183" s="10"/>
      <c r="J183" s="10"/>
      <c r="K183" s="10"/>
      <c r="L183" s="10"/>
      <c r="M183" s="10"/>
      <c r="N183" s="10"/>
      <c r="O183" s="62"/>
      <c r="P183" s="4"/>
      <c r="Q183" s="10"/>
      <c r="R183" s="4"/>
      <c r="U183" s="11"/>
      <c r="V183" s="11"/>
      <c r="W183" s="11"/>
      <c r="AB183" s="246"/>
      <c r="AC183" s="1238"/>
      <c r="AD183" s="1238"/>
      <c r="AE183" s="1420"/>
      <c r="AF183" s="1420"/>
      <c r="AG183" s="1238"/>
      <c r="AH183" s="1238"/>
      <c r="AI183" s="1238"/>
      <c r="AJ183" s="1238"/>
      <c r="AK183" s="351"/>
      <c r="AL183" s="1054"/>
      <c r="AM183" s="1054"/>
      <c r="AN183" s="351"/>
      <c r="AO183" s="351"/>
      <c r="AP183" s="351"/>
      <c r="AQ183" s="351"/>
      <c r="AR183" s="1054"/>
      <c r="AS183" s="1054"/>
      <c r="AT183" s="1054"/>
      <c r="AU183" s="1054"/>
      <c r="AV183" s="1054"/>
      <c r="AW183" s="1054"/>
      <c r="AX183" s="1054"/>
      <c r="AY183" s="1054"/>
      <c r="AZ183" s="1054"/>
      <c r="BA183" s="1054"/>
      <c r="BB183" s="1054"/>
      <c r="BC183" s="1054"/>
    </row>
    <row r="184" spans="1:55" s="8" customFormat="1">
      <c r="A184" s="55"/>
      <c r="B184" s="7"/>
      <c r="C184" s="10"/>
      <c r="D184" s="10"/>
      <c r="E184" s="10"/>
      <c r="F184" s="10"/>
      <c r="G184" s="10"/>
      <c r="H184" s="10"/>
      <c r="I184" s="10"/>
      <c r="J184" s="10"/>
      <c r="K184" s="10"/>
      <c r="L184" s="10"/>
      <c r="M184" s="10"/>
      <c r="N184" s="10"/>
      <c r="O184" s="62"/>
      <c r="P184" s="4"/>
      <c r="Q184" s="10"/>
      <c r="R184" s="4"/>
      <c r="U184" s="11"/>
      <c r="V184" s="11"/>
      <c r="W184" s="11"/>
      <c r="AB184" s="246"/>
      <c r="AC184" s="1238"/>
      <c r="AD184" s="1238"/>
      <c r="AE184" s="1420"/>
      <c r="AF184" s="1420"/>
      <c r="AG184" s="1238"/>
      <c r="AH184" s="1238"/>
      <c r="AI184" s="1238"/>
      <c r="AJ184" s="1238"/>
      <c r="AK184" s="351"/>
      <c r="AL184" s="1054"/>
      <c r="AM184" s="1054"/>
      <c r="AN184" s="351"/>
      <c r="AO184" s="351"/>
      <c r="AP184" s="351"/>
      <c r="AQ184" s="351"/>
      <c r="AR184" s="1054"/>
      <c r="AS184" s="1054"/>
      <c r="AT184" s="1054"/>
      <c r="AU184" s="1054"/>
      <c r="AV184" s="1054"/>
      <c r="AW184" s="1054"/>
      <c r="AX184" s="1054"/>
      <c r="AY184" s="1054"/>
      <c r="AZ184" s="1054"/>
      <c r="BA184" s="1054"/>
      <c r="BB184" s="1054"/>
      <c r="BC184" s="1054"/>
    </row>
    <row r="185" spans="1:55" s="8" customFormat="1">
      <c r="A185" s="55"/>
      <c r="B185" s="7"/>
      <c r="C185" s="10"/>
      <c r="D185" s="10"/>
      <c r="E185" s="10"/>
      <c r="F185" s="10"/>
      <c r="G185" s="10"/>
      <c r="H185" s="10"/>
      <c r="I185" s="10"/>
      <c r="J185" s="10"/>
      <c r="K185" s="10"/>
      <c r="L185" s="10"/>
      <c r="M185" s="10"/>
      <c r="N185" s="10"/>
      <c r="O185" s="62"/>
      <c r="P185" s="4"/>
      <c r="Q185" s="10"/>
      <c r="R185" s="4"/>
      <c r="U185" s="11"/>
      <c r="V185" s="11"/>
      <c r="W185" s="11"/>
      <c r="AB185" s="246"/>
      <c r="AC185" s="1238"/>
      <c r="AD185" s="1238"/>
      <c r="AE185" s="1420"/>
      <c r="AF185" s="1420"/>
      <c r="AG185" s="1238"/>
      <c r="AH185" s="1238"/>
      <c r="AI185" s="1238"/>
      <c r="AJ185" s="1238"/>
      <c r="AK185" s="351"/>
      <c r="AL185" s="1054"/>
      <c r="AM185" s="1054"/>
      <c r="AN185" s="351"/>
      <c r="AO185" s="351"/>
      <c r="AP185" s="351"/>
      <c r="AQ185" s="351"/>
      <c r="AR185" s="1054"/>
      <c r="AS185" s="1054"/>
      <c r="AT185" s="1054"/>
      <c r="AU185" s="1054"/>
      <c r="AV185" s="1054"/>
      <c r="AW185" s="1054"/>
      <c r="AX185" s="1054"/>
      <c r="AY185" s="1054"/>
      <c r="AZ185" s="1054"/>
      <c r="BA185" s="1054"/>
      <c r="BB185" s="1054"/>
      <c r="BC185" s="1054"/>
    </row>
    <row r="186" spans="1:55" s="8" customFormat="1">
      <c r="A186" s="55"/>
      <c r="B186" s="7"/>
      <c r="C186" s="10"/>
      <c r="D186" s="10"/>
      <c r="E186" s="10"/>
      <c r="F186" s="10"/>
      <c r="G186" s="10"/>
      <c r="H186" s="10"/>
      <c r="I186" s="10"/>
      <c r="J186" s="10"/>
      <c r="K186" s="10"/>
      <c r="L186" s="10"/>
      <c r="M186" s="10"/>
      <c r="N186" s="10"/>
      <c r="O186" s="62"/>
      <c r="P186" s="4"/>
      <c r="Q186" s="10"/>
      <c r="R186" s="4"/>
      <c r="U186" s="11"/>
      <c r="V186" s="11"/>
      <c r="W186" s="11"/>
      <c r="AB186" s="246"/>
      <c r="AC186" s="1238"/>
      <c r="AD186" s="1238"/>
      <c r="AE186" s="1420"/>
      <c r="AF186" s="1420"/>
      <c r="AG186" s="1238"/>
      <c r="AH186" s="1238"/>
      <c r="AI186" s="1238"/>
      <c r="AJ186" s="1238"/>
      <c r="AK186" s="351"/>
      <c r="AL186" s="1054"/>
      <c r="AM186" s="1054"/>
      <c r="AN186" s="351"/>
      <c r="AO186" s="351"/>
      <c r="AP186" s="351"/>
      <c r="AQ186" s="351"/>
      <c r="AR186" s="1054"/>
      <c r="AS186" s="1054"/>
      <c r="AT186" s="1054"/>
      <c r="AU186" s="1054"/>
      <c r="AV186" s="1054"/>
      <c r="AW186" s="1054"/>
      <c r="AX186" s="1054"/>
      <c r="AY186" s="1054"/>
      <c r="AZ186" s="1054"/>
      <c r="BA186" s="1054"/>
      <c r="BB186" s="1054"/>
      <c r="BC186" s="1054"/>
    </row>
    <row r="187" spans="1:55" s="8" customFormat="1">
      <c r="A187" s="55"/>
      <c r="B187" s="7"/>
      <c r="C187" s="10"/>
      <c r="D187" s="10"/>
      <c r="E187" s="10"/>
      <c r="F187" s="10"/>
      <c r="G187" s="10"/>
      <c r="H187" s="10"/>
      <c r="I187" s="10"/>
      <c r="J187" s="10"/>
      <c r="K187" s="10"/>
      <c r="L187" s="10"/>
      <c r="M187" s="10"/>
      <c r="N187" s="10"/>
      <c r="O187" s="62"/>
      <c r="P187" s="4"/>
      <c r="Q187" s="10"/>
      <c r="R187" s="4"/>
      <c r="U187" s="11"/>
      <c r="V187" s="11"/>
      <c r="W187" s="11"/>
      <c r="AB187" s="246"/>
      <c r="AC187" s="1238"/>
      <c r="AD187" s="1238"/>
      <c r="AE187" s="1420"/>
      <c r="AF187" s="1420"/>
      <c r="AG187" s="1238"/>
      <c r="AH187" s="1238"/>
      <c r="AI187" s="1238"/>
      <c r="AJ187" s="1238"/>
      <c r="AK187" s="351"/>
      <c r="AL187" s="1054"/>
      <c r="AM187" s="1054"/>
      <c r="AN187" s="351"/>
      <c r="AO187" s="351"/>
      <c r="AP187" s="351"/>
      <c r="AQ187" s="351"/>
      <c r="AR187" s="1054"/>
      <c r="AS187" s="1054"/>
      <c r="AT187" s="1054"/>
      <c r="AU187" s="1054"/>
      <c r="AV187" s="1054"/>
      <c r="AW187" s="1054"/>
      <c r="AX187" s="1054"/>
      <c r="AY187" s="1054"/>
      <c r="AZ187" s="1054"/>
      <c r="BA187" s="1054"/>
      <c r="BB187" s="1054"/>
      <c r="BC187" s="1054"/>
    </row>
    <row r="188" spans="1:55" s="8" customFormat="1">
      <c r="A188" s="55"/>
      <c r="B188" s="7"/>
      <c r="C188" s="10"/>
      <c r="D188" s="10"/>
      <c r="E188" s="10"/>
      <c r="F188" s="10"/>
      <c r="G188" s="10"/>
      <c r="H188" s="10"/>
      <c r="I188" s="10"/>
      <c r="J188" s="10"/>
      <c r="K188" s="10"/>
      <c r="L188" s="10"/>
      <c r="M188" s="10"/>
      <c r="N188" s="10"/>
      <c r="O188" s="62"/>
      <c r="P188" s="4"/>
      <c r="Q188" s="10"/>
      <c r="R188" s="4"/>
      <c r="U188" s="11"/>
      <c r="V188" s="11"/>
      <c r="W188" s="11"/>
      <c r="AB188" s="246"/>
      <c r="AC188" s="1238"/>
      <c r="AD188" s="1238"/>
      <c r="AE188" s="1420"/>
      <c r="AF188" s="1420"/>
      <c r="AG188" s="1238"/>
      <c r="AH188" s="1238"/>
      <c r="AI188" s="1238"/>
      <c r="AJ188" s="1238"/>
      <c r="AK188" s="351"/>
      <c r="AL188" s="1054"/>
      <c r="AM188" s="1054"/>
      <c r="AN188" s="351"/>
      <c r="AO188" s="351"/>
      <c r="AP188" s="351"/>
      <c r="AQ188" s="351"/>
      <c r="AR188" s="1054"/>
      <c r="AS188" s="1054"/>
      <c r="AT188" s="1054"/>
      <c r="AU188" s="1054"/>
      <c r="AV188" s="1054"/>
      <c r="AW188" s="1054"/>
      <c r="AX188" s="1054"/>
      <c r="AY188" s="1054"/>
      <c r="AZ188" s="1054"/>
      <c r="BA188" s="1054"/>
      <c r="BB188" s="1054"/>
      <c r="BC188" s="1054"/>
    </row>
    <row r="189" spans="1:55" s="8" customFormat="1">
      <c r="A189" s="55"/>
      <c r="B189" s="7"/>
      <c r="C189" s="10"/>
      <c r="D189" s="10"/>
      <c r="E189" s="10"/>
      <c r="F189" s="10"/>
      <c r="G189" s="10"/>
      <c r="H189" s="10"/>
      <c r="I189" s="10"/>
      <c r="J189" s="10"/>
      <c r="K189" s="10"/>
      <c r="L189" s="10"/>
      <c r="M189" s="10"/>
      <c r="N189" s="10"/>
      <c r="O189" s="62"/>
      <c r="P189" s="4"/>
      <c r="Q189" s="10"/>
      <c r="R189" s="4"/>
      <c r="U189" s="11"/>
      <c r="V189" s="11"/>
      <c r="W189" s="11"/>
      <c r="AB189" s="246"/>
      <c r="AC189" s="1238"/>
      <c r="AD189" s="1238"/>
      <c r="AE189" s="1420"/>
      <c r="AF189" s="1420"/>
      <c r="AG189" s="1238"/>
      <c r="AH189" s="1238"/>
      <c r="AI189" s="1238"/>
      <c r="AJ189" s="1238"/>
      <c r="AK189" s="351"/>
      <c r="AL189" s="1054"/>
      <c r="AM189" s="1054"/>
      <c r="AN189" s="351"/>
      <c r="AO189" s="351"/>
      <c r="AP189" s="351"/>
      <c r="AQ189" s="351"/>
      <c r="AR189" s="1054"/>
      <c r="AS189" s="1054"/>
      <c r="AT189" s="1054"/>
      <c r="AU189" s="1054"/>
      <c r="AV189" s="1054"/>
      <c r="AW189" s="1054"/>
      <c r="AX189" s="1054"/>
      <c r="AY189" s="1054"/>
      <c r="AZ189" s="1054"/>
      <c r="BA189" s="1054"/>
      <c r="BB189" s="1054"/>
      <c r="BC189" s="1054"/>
    </row>
    <row r="190" spans="1:55" s="8" customFormat="1">
      <c r="A190" s="55"/>
      <c r="B190" s="7"/>
      <c r="C190" s="10"/>
      <c r="D190" s="10"/>
      <c r="E190" s="10"/>
      <c r="F190" s="10"/>
      <c r="G190" s="10"/>
      <c r="H190" s="10"/>
      <c r="I190" s="10"/>
      <c r="J190" s="10"/>
      <c r="K190" s="10"/>
      <c r="L190" s="10"/>
      <c r="M190" s="10"/>
      <c r="N190" s="10"/>
      <c r="O190" s="62"/>
      <c r="P190" s="4"/>
      <c r="Q190" s="10"/>
      <c r="R190" s="4"/>
      <c r="U190" s="11"/>
      <c r="V190" s="11"/>
      <c r="W190" s="11"/>
      <c r="AB190" s="246"/>
      <c r="AC190" s="1238"/>
      <c r="AD190" s="1238"/>
      <c r="AE190" s="1420"/>
      <c r="AF190" s="1420"/>
      <c r="AG190" s="1238"/>
      <c r="AH190" s="1238"/>
      <c r="AI190" s="1238"/>
      <c r="AJ190" s="1238"/>
      <c r="AK190" s="351"/>
      <c r="AL190" s="1054"/>
      <c r="AM190" s="1054"/>
      <c r="AN190" s="351"/>
      <c r="AO190" s="351"/>
      <c r="AP190" s="351"/>
      <c r="AQ190" s="351"/>
      <c r="AR190" s="1054"/>
      <c r="AS190" s="1054"/>
      <c r="AT190" s="1054"/>
      <c r="AU190" s="1054"/>
      <c r="AV190" s="1054"/>
      <c r="AW190" s="1054"/>
      <c r="AX190" s="1054"/>
      <c r="AY190" s="1054"/>
      <c r="AZ190" s="1054"/>
      <c r="BA190" s="1054"/>
      <c r="BB190" s="1054"/>
      <c r="BC190" s="1054"/>
    </row>
    <row r="191" spans="1:55" s="8" customFormat="1">
      <c r="A191" s="55"/>
      <c r="B191" s="7"/>
      <c r="C191" s="10"/>
      <c r="D191" s="10"/>
      <c r="E191" s="10"/>
      <c r="F191" s="10"/>
      <c r="G191" s="10"/>
      <c r="H191" s="10"/>
      <c r="I191" s="10"/>
      <c r="J191" s="10"/>
      <c r="K191" s="10"/>
      <c r="L191" s="10"/>
      <c r="M191" s="10"/>
      <c r="N191" s="10"/>
      <c r="O191" s="62"/>
      <c r="P191" s="4"/>
      <c r="Q191" s="10"/>
      <c r="R191" s="4"/>
      <c r="U191" s="11"/>
      <c r="V191" s="11"/>
      <c r="W191" s="11"/>
      <c r="AB191" s="246"/>
      <c r="AC191" s="1238"/>
      <c r="AD191" s="1238"/>
      <c r="AE191" s="1420"/>
      <c r="AF191" s="1420"/>
      <c r="AG191" s="1238"/>
      <c r="AH191" s="1238"/>
      <c r="AI191" s="1238"/>
      <c r="AJ191" s="1238"/>
      <c r="AK191" s="351"/>
      <c r="AL191" s="1054"/>
      <c r="AM191" s="1054"/>
      <c r="AN191" s="351"/>
      <c r="AO191" s="351"/>
      <c r="AP191" s="351"/>
      <c r="AQ191" s="351"/>
      <c r="AR191" s="1054"/>
      <c r="AS191" s="1054"/>
      <c r="AT191" s="1054"/>
      <c r="AU191" s="1054"/>
      <c r="AV191" s="1054"/>
      <c r="AW191" s="1054"/>
      <c r="AX191" s="1054"/>
      <c r="AY191" s="1054"/>
      <c r="AZ191" s="1054"/>
      <c r="BA191" s="1054"/>
      <c r="BB191" s="1054"/>
      <c r="BC191" s="1054"/>
    </row>
    <row r="192" spans="1:55" s="8" customFormat="1">
      <c r="A192" s="55"/>
      <c r="B192" s="7"/>
      <c r="C192" s="10"/>
      <c r="D192" s="10"/>
      <c r="E192" s="10"/>
      <c r="F192" s="10"/>
      <c r="G192" s="10"/>
      <c r="H192" s="10"/>
      <c r="I192" s="10"/>
      <c r="J192" s="10"/>
      <c r="K192" s="10"/>
      <c r="L192" s="10"/>
      <c r="M192" s="10"/>
      <c r="N192" s="10"/>
      <c r="O192" s="62"/>
      <c r="P192" s="4"/>
      <c r="Q192" s="10"/>
      <c r="R192" s="4"/>
      <c r="U192" s="11"/>
      <c r="V192" s="11"/>
      <c r="W192" s="11"/>
      <c r="AB192" s="246"/>
      <c r="AC192" s="1238"/>
      <c r="AD192" s="1238"/>
      <c r="AE192" s="1420"/>
      <c r="AF192" s="1420"/>
      <c r="AG192" s="1238"/>
      <c r="AH192" s="1238"/>
      <c r="AI192" s="1238"/>
      <c r="AJ192" s="1238"/>
      <c r="AK192" s="351"/>
      <c r="AL192" s="1054"/>
      <c r="AM192" s="1054"/>
      <c r="AN192" s="351"/>
      <c r="AO192" s="351"/>
      <c r="AP192" s="351"/>
      <c r="AQ192" s="351"/>
      <c r="AR192" s="1054"/>
      <c r="AS192" s="1054"/>
      <c r="AT192" s="1054"/>
      <c r="AU192" s="1054"/>
      <c r="AV192" s="1054"/>
      <c r="AW192" s="1054"/>
      <c r="AX192" s="1054"/>
      <c r="AY192" s="1054"/>
      <c r="AZ192" s="1054"/>
      <c r="BA192" s="1054"/>
      <c r="BB192" s="1054"/>
      <c r="BC192" s="1054"/>
    </row>
    <row r="193" spans="1:55" s="8" customFormat="1">
      <c r="A193" s="55"/>
      <c r="B193" s="7"/>
      <c r="C193" s="10"/>
      <c r="D193" s="10"/>
      <c r="E193" s="10"/>
      <c r="F193" s="10"/>
      <c r="G193" s="10"/>
      <c r="H193" s="10"/>
      <c r="I193" s="10"/>
      <c r="J193" s="10"/>
      <c r="K193" s="10"/>
      <c r="L193" s="10"/>
      <c r="M193" s="10"/>
      <c r="N193" s="10"/>
      <c r="O193" s="62"/>
      <c r="P193" s="4"/>
      <c r="Q193" s="10"/>
      <c r="R193" s="4"/>
      <c r="U193" s="11"/>
      <c r="V193" s="11"/>
      <c r="W193" s="11"/>
      <c r="AB193" s="246"/>
      <c r="AC193" s="1238"/>
      <c r="AD193" s="1238"/>
      <c r="AE193" s="1420"/>
      <c r="AF193" s="1420"/>
      <c r="AG193" s="1238"/>
      <c r="AH193" s="1238"/>
      <c r="AI193" s="1238"/>
      <c r="AJ193" s="1238"/>
      <c r="AK193" s="351"/>
      <c r="AL193" s="1054"/>
      <c r="AM193" s="1054"/>
      <c r="AN193" s="351"/>
      <c r="AO193" s="351"/>
      <c r="AP193" s="351"/>
      <c r="AQ193" s="351"/>
      <c r="AR193" s="1054"/>
      <c r="AS193" s="1054"/>
      <c r="AT193" s="1054"/>
      <c r="AU193" s="1054"/>
      <c r="AV193" s="1054"/>
      <c r="AW193" s="1054"/>
      <c r="AX193" s="1054"/>
      <c r="AY193" s="1054"/>
      <c r="AZ193" s="1054"/>
      <c r="BA193" s="1054"/>
      <c r="BB193" s="1054"/>
      <c r="BC193" s="1054"/>
    </row>
    <row r="194" spans="1:55" s="8" customFormat="1">
      <c r="A194" s="55"/>
      <c r="B194" s="7"/>
      <c r="C194" s="10"/>
      <c r="D194" s="10"/>
      <c r="E194" s="10"/>
      <c r="F194" s="10"/>
      <c r="G194" s="10"/>
      <c r="H194" s="10"/>
      <c r="I194" s="10"/>
      <c r="J194" s="10"/>
      <c r="K194" s="10"/>
      <c r="L194" s="10"/>
      <c r="M194" s="10"/>
      <c r="N194" s="10"/>
      <c r="O194" s="62"/>
      <c r="P194" s="4"/>
      <c r="Q194" s="10"/>
      <c r="R194" s="4"/>
      <c r="U194" s="11"/>
      <c r="V194" s="11"/>
      <c r="W194" s="11"/>
      <c r="AB194" s="246"/>
      <c r="AC194" s="1238"/>
      <c r="AD194" s="1238"/>
      <c r="AE194" s="1420"/>
      <c r="AF194" s="1420"/>
      <c r="AG194" s="1238"/>
      <c r="AH194" s="1238"/>
      <c r="AI194" s="1238"/>
      <c r="AJ194" s="1238"/>
      <c r="AK194" s="351"/>
      <c r="AL194" s="1054"/>
      <c r="AM194" s="1054"/>
      <c r="AN194" s="351"/>
      <c r="AO194" s="351"/>
      <c r="AP194" s="351"/>
      <c r="AQ194" s="351"/>
      <c r="AR194" s="1054"/>
      <c r="AS194" s="1054"/>
      <c r="AT194" s="1054"/>
      <c r="AU194" s="1054"/>
      <c r="AV194" s="1054"/>
      <c r="AW194" s="1054"/>
      <c r="AX194" s="1054"/>
      <c r="AY194" s="1054"/>
      <c r="AZ194" s="1054"/>
      <c r="BA194" s="1054"/>
      <c r="BB194" s="1054"/>
      <c r="BC194" s="1054"/>
    </row>
    <row r="195" spans="1:55" s="8" customFormat="1">
      <c r="A195" s="55"/>
      <c r="B195" s="7"/>
      <c r="C195" s="10"/>
      <c r="D195" s="10"/>
      <c r="E195" s="10"/>
      <c r="F195" s="10"/>
      <c r="G195" s="10"/>
      <c r="H195" s="10"/>
      <c r="I195" s="10"/>
      <c r="J195" s="10"/>
      <c r="K195" s="10"/>
      <c r="L195" s="10"/>
      <c r="M195" s="10"/>
      <c r="N195" s="10"/>
      <c r="O195" s="62"/>
      <c r="P195" s="4"/>
      <c r="Q195" s="10"/>
      <c r="R195" s="4"/>
      <c r="U195" s="11"/>
      <c r="V195" s="11"/>
      <c r="W195" s="11"/>
      <c r="AB195" s="246"/>
      <c r="AC195" s="1238"/>
      <c r="AD195" s="1238"/>
      <c r="AE195" s="1420"/>
      <c r="AF195" s="1420"/>
      <c r="AG195" s="1238"/>
      <c r="AH195" s="1238"/>
      <c r="AI195" s="1238"/>
      <c r="AJ195" s="1238"/>
      <c r="AK195" s="351"/>
      <c r="AL195" s="1054"/>
      <c r="AM195" s="1054"/>
      <c r="AN195" s="351"/>
      <c r="AO195" s="351"/>
      <c r="AP195" s="351"/>
      <c r="AQ195" s="351"/>
      <c r="AR195" s="1054"/>
      <c r="AS195" s="1054"/>
      <c r="AT195" s="1054"/>
      <c r="AU195" s="1054"/>
      <c r="AV195" s="1054"/>
      <c r="AW195" s="1054"/>
      <c r="AX195" s="1054"/>
      <c r="AY195" s="1054"/>
      <c r="AZ195" s="1054"/>
      <c r="BA195" s="1054"/>
      <c r="BB195" s="1054"/>
      <c r="BC195" s="1054"/>
    </row>
    <row r="196" spans="1:55" s="8" customFormat="1">
      <c r="A196" s="55"/>
      <c r="B196" s="7"/>
      <c r="C196" s="10"/>
      <c r="D196" s="10"/>
      <c r="E196" s="10"/>
      <c r="F196" s="10"/>
      <c r="G196" s="10"/>
      <c r="H196" s="10"/>
      <c r="I196" s="10"/>
      <c r="J196" s="10"/>
      <c r="K196" s="10"/>
      <c r="L196" s="10"/>
      <c r="M196" s="10"/>
      <c r="N196" s="10"/>
      <c r="O196" s="62"/>
      <c r="P196" s="4"/>
      <c r="Q196" s="10"/>
      <c r="R196" s="4"/>
      <c r="U196" s="11"/>
      <c r="V196" s="11"/>
      <c r="W196" s="11"/>
      <c r="AB196" s="246"/>
      <c r="AC196" s="1238"/>
      <c r="AD196" s="1238"/>
      <c r="AE196" s="1420"/>
      <c r="AF196" s="1420"/>
      <c r="AG196" s="1238"/>
      <c r="AH196" s="1238"/>
      <c r="AI196" s="1238"/>
      <c r="AJ196" s="1238"/>
      <c r="AK196" s="351"/>
      <c r="AL196" s="1054"/>
      <c r="AM196" s="1054"/>
      <c r="AN196" s="351"/>
      <c r="AO196" s="351"/>
      <c r="AP196" s="351"/>
      <c r="AQ196" s="351"/>
      <c r="AR196" s="1054"/>
      <c r="AS196" s="1054"/>
      <c r="AT196" s="1054"/>
      <c r="AU196" s="1054"/>
      <c r="AV196" s="1054"/>
      <c r="AW196" s="1054"/>
      <c r="AX196" s="1054"/>
      <c r="AY196" s="1054"/>
      <c r="AZ196" s="1054"/>
      <c r="BA196" s="1054"/>
      <c r="BB196" s="1054"/>
      <c r="BC196" s="1054"/>
    </row>
    <row r="197" spans="1:55" s="8" customFormat="1">
      <c r="A197" s="55"/>
      <c r="B197" s="7"/>
      <c r="C197" s="10"/>
      <c r="D197" s="10"/>
      <c r="E197" s="10"/>
      <c r="F197" s="10"/>
      <c r="G197" s="10"/>
      <c r="H197" s="10"/>
      <c r="I197" s="10"/>
      <c r="J197" s="10"/>
      <c r="K197" s="10"/>
      <c r="L197" s="10"/>
      <c r="M197" s="10"/>
      <c r="N197" s="10"/>
      <c r="O197" s="62"/>
      <c r="P197" s="4"/>
      <c r="Q197" s="10"/>
      <c r="R197" s="4"/>
      <c r="U197" s="11"/>
      <c r="V197" s="11"/>
      <c r="W197" s="11"/>
      <c r="AB197" s="246"/>
      <c r="AC197" s="1238"/>
      <c r="AD197" s="1238"/>
      <c r="AE197" s="1420"/>
      <c r="AF197" s="1420"/>
      <c r="AG197" s="1238"/>
      <c r="AH197" s="1238"/>
      <c r="AI197" s="1238"/>
      <c r="AJ197" s="1238"/>
      <c r="AK197" s="351"/>
      <c r="AL197" s="1054"/>
      <c r="AM197" s="1054"/>
      <c r="AN197" s="351"/>
      <c r="AO197" s="351"/>
      <c r="AP197" s="351"/>
      <c r="AQ197" s="351"/>
      <c r="AR197" s="1054"/>
      <c r="AS197" s="1054"/>
      <c r="AT197" s="1054"/>
      <c r="AU197" s="1054"/>
      <c r="AV197" s="1054"/>
      <c r="AW197" s="1054"/>
      <c r="AX197" s="1054"/>
      <c r="AY197" s="1054"/>
      <c r="AZ197" s="1054"/>
      <c r="BA197" s="1054"/>
      <c r="BB197" s="1054"/>
      <c r="BC197" s="1054"/>
    </row>
    <row r="198" spans="1:55" s="8" customFormat="1">
      <c r="A198" s="55"/>
      <c r="B198" s="7"/>
      <c r="C198" s="10"/>
      <c r="D198" s="10"/>
      <c r="E198" s="10"/>
      <c r="F198" s="10"/>
      <c r="G198" s="10"/>
      <c r="H198" s="10"/>
      <c r="I198" s="10"/>
      <c r="J198" s="10"/>
      <c r="K198" s="10"/>
      <c r="L198" s="10"/>
      <c r="M198" s="10"/>
      <c r="N198" s="10"/>
      <c r="O198" s="62"/>
      <c r="P198" s="4"/>
      <c r="Q198" s="10"/>
      <c r="R198" s="4"/>
      <c r="U198" s="11"/>
      <c r="V198" s="11"/>
      <c r="W198" s="11"/>
      <c r="AB198" s="246"/>
      <c r="AC198" s="1238"/>
      <c r="AD198" s="1238"/>
      <c r="AE198" s="1420"/>
      <c r="AF198" s="1420"/>
      <c r="AG198" s="1238"/>
      <c r="AH198" s="1238"/>
      <c r="AI198" s="1238"/>
      <c r="AJ198" s="1238"/>
      <c r="AK198" s="351"/>
      <c r="AL198" s="1054"/>
      <c r="AM198" s="1054"/>
      <c r="AN198" s="351"/>
      <c r="AO198" s="351"/>
      <c r="AP198" s="351"/>
      <c r="AQ198" s="351"/>
      <c r="AR198" s="1054"/>
      <c r="AS198" s="1054"/>
      <c r="AT198" s="1054"/>
      <c r="AU198" s="1054"/>
      <c r="AV198" s="1054"/>
      <c r="AW198" s="1054"/>
      <c r="AX198" s="1054"/>
      <c r="AY198" s="1054"/>
      <c r="AZ198" s="1054"/>
      <c r="BA198" s="1054"/>
      <c r="BB198" s="1054"/>
      <c r="BC198" s="1054"/>
    </row>
    <row r="199" spans="1:55" s="8" customFormat="1">
      <c r="A199" s="55"/>
      <c r="B199" s="7"/>
      <c r="C199" s="10"/>
      <c r="D199" s="10"/>
      <c r="E199" s="10"/>
      <c r="F199" s="10"/>
      <c r="G199" s="10"/>
      <c r="H199" s="10"/>
      <c r="I199" s="10"/>
      <c r="J199" s="10"/>
      <c r="K199" s="10"/>
      <c r="L199" s="10"/>
      <c r="M199" s="10"/>
      <c r="N199" s="10"/>
      <c r="O199" s="62"/>
      <c r="P199" s="4"/>
      <c r="Q199" s="10"/>
      <c r="R199" s="4"/>
      <c r="U199" s="11"/>
      <c r="V199" s="11"/>
      <c r="W199" s="11"/>
      <c r="AB199" s="246"/>
      <c r="AC199" s="1238"/>
      <c r="AD199" s="1238"/>
      <c r="AE199" s="1420"/>
      <c r="AF199" s="1420"/>
      <c r="AG199" s="1238"/>
      <c r="AH199" s="1238"/>
      <c r="AI199" s="1238"/>
      <c r="AJ199" s="1238"/>
      <c r="AK199" s="351"/>
      <c r="AL199" s="1054"/>
      <c r="AM199" s="1054"/>
      <c r="AN199" s="351"/>
      <c r="AO199" s="351"/>
      <c r="AP199" s="351"/>
      <c r="AQ199" s="351"/>
      <c r="AR199" s="1054"/>
      <c r="AS199" s="1054"/>
      <c r="AT199" s="1054"/>
      <c r="AU199" s="1054"/>
      <c r="AV199" s="1054"/>
      <c r="AW199" s="1054"/>
      <c r="AX199" s="1054"/>
      <c r="AY199" s="1054"/>
      <c r="AZ199" s="1054"/>
      <c r="BA199" s="1054"/>
      <c r="BB199" s="1054"/>
      <c r="BC199" s="1054"/>
    </row>
    <row r="200" spans="1:55" s="8" customFormat="1">
      <c r="A200" s="55"/>
      <c r="B200" s="7"/>
      <c r="C200" s="10"/>
      <c r="D200" s="10"/>
      <c r="E200" s="10"/>
      <c r="F200" s="10"/>
      <c r="G200" s="10"/>
      <c r="H200" s="10"/>
      <c r="I200" s="10"/>
      <c r="J200" s="10"/>
      <c r="K200" s="10"/>
      <c r="L200" s="10"/>
      <c r="M200" s="10"/>
      <c r="N200" s="10"/>
      <c r="O200" s="62"/>
      <c r="P200" s="4"/>
      <c r="Q200" s="10"/>
      <c r="R200" s="4"/>
      <c r="U200" s="11"/>
      <c r="V200" s="11"/>
      <c r="W200" s="11"/>
      <c r="AB200" s="246"/>
      <c r="AC200" s="1238"/>
      <c r="AD200" s="1238"/>
      <c r="AE200" s="1420"/>
      <c r="AF200" s="1420"/>
      <c r="AG200" s="1238"/>
      <c r="AH200" s="1238"/>
      <c r="AI200" s="1238"/>
      <c r="AJ200" s="1238"/>
      <c r="AK200" s="351"/>
      <c r="AL200" s="1054"/>
      <c r="AM200" s="1054"/>
      <c r="AN200" s="351"/>
      <c r="AO200" s="351"/>
      <c r="AP200" s="351"/>
      <c r="AQ200" s="351"/>
      <c r="AR200" s="1054"/>
      <c r="AS200" s="1054"/>
      <c r="AT200" s="1054"/>
      <c r="AU200" s="1054"/>
      <c r="AV200" s="1054"/>
      <c r="AW200" s="1054"/>
      <c r="AX200" s="1054"/>
      <c r="AY200" s="1054"/>
      <c r="AZ200" s="1054"/>
      <c r="BA200" s="1054"/>
      <c r="BB200" s="1054"/>
      <c r="BC200" s="1054"/>
    </row>
    <row r="201" spans="1:55" s="8" customFormat="1">
      <c r="A201" s="55"/>
      <c r="B201" s="7"/>
      <c r="C201" s="10"/>
      <c r="D201" s="10"/>
      <c r="E201" s="10"/>
      <c r="F201" s="10"/>
      <c r="G201" s="10"/>
      <c r="H201" s="10"/>
      <c r="I201" s="10"/>
      <c r="J201" s="10"/>
      <c r="K201" s="10"/>
      <c r="L201" s="10"/>
      <c r="M201" s="10"/>
      <c r="N201" s="10"/>
      <c r="O201" s="62"/>
      <c r="P201" s="4"/>
      <c r="Q201" s="10"/>
      <c r="R201" s="4"/>
      <c r="U201" s="11"/>
      <c r="V201" s="11"/>
      <c r="W201" s="11"/>
      <c r="AB201" s="246"/>
      <c r="AC201" s="1238"/>
      <c r="AD201" s="1238"/>
      <c r="AE201" s="1420"/>
      <c r="AF201" s="1420"/>
      <c r="AG201" s="1238"/>
      <c r="AH201" s="1238"/>
      <c r="AI201" s="1238"/>
      <c r="AJ201" s="1238"/>
      <c r="AK201" s="351"/>
      <c r="AL201" s="1054"/>
      <c r="AM201" s="1054"/>
      <c r="AN201" s="351"/>
      <c r="AO201" s="351"/>
      <c r="AP201" s="351"/>
      <c r="AQ201" s="351"/>
      <c r="AR201" s="1054"/>
      <c r="AS201" s="1054"/>
      <c r="AT201" s="1054"/>
      <c r="AU201" s="1054"/>
      <c r="AV201" s="1054"/>
      <c r="AW201" s="1054"/>
      <c r="AX201" s="1054"/>
      <c r="AY201" s="1054"/>
      <c r="AZ201" s="1054"/>
      <c r="BA201" s="1054"/>
      <c r="BB201" s="1054"/>
      <c r="BC201" s="1054"/>
    </row>
    <row r="202" spans="1:55" s="8" customFormat="1">
      <c r="A202" s="55"/>
      <c r="B202" s="7"/>
      <c r="C202" s="10"/>
      <c r="D202" s="10"/>
      <c r="E202" s="10"/>
      <c r="F202" s="10"/>
      <c r="G202" s="10"/>
      <c r="H202" s="10"/>
      <c r="I202" s="10"/>
      <c r="J202" s="10"/>
      <c r="K202" s="10"/>
      <c r="L202" s="10"/>
      <c r="M202" s="10"/>
      <c r="N202" s="10"/>
      <c r="O202" s="62"/>
      <c r="P202" s="4"/>
      <c r="Q202" s="10"/>
      <c r="R202" s="4"/>
      <c r="U202" s="11"/>
      <c r="V202" s="11"/>
      <c r="W202" s="11"/>
      <c r="AB202" s="246"/>
      <c r="AC202" s="1238"/>
      <c r="AD202" s="1238"/>
      <c r="AE202" s="1420"/>
      <c r="AF202" s="1420"/>
      <c r="AG202" s="1238"/>
      <c r="AH202" s="1238"/>
      <c r="AI202" s="1238"/>
      <c r="AJ202" s="1238"/>
      <c r="AK202" s="351"/>
      <c r="AL202" s="1054"/>
      <c r="AM202" s="1054"/>
      <c r="AN202" s="351"/>
      <c r="AO202" s="351"/>
      <c r="AP202" s="351"/>
      <c r="AQ202" s="351"/>
      <c r="AR202" s="1054"/>
      <c r="AS202" s="1054"/>
      <c r="AT202" s="1054"/>
      <c r="AU202" s="1054"/>
      <c r="AV202" s="1054"/>
      <c r="AW202" s="1054"/>
      <c r="AX202" s="1054"/>
      <c r="AY202" s="1054"/>
      <c r="AZ202" s="1054"/>
      <c r="BA202" s="1054"/>
      <c r="BB202" s="1054"/>
      <c r="BC202" s="1054"/>
    </row>
    <row r="203" spans="1:55" s="8" customFormat="1">
      <c r="A203" s="55"/>
      <c r="B203" s="7"/>
      <c r="C203" s="10"/>
      <c r="D203" s="10"/>
      <c r="E203" s="10"/>
      <c r="F203" s="10"/>
      <c r="G203" s="10"/>
      <c r="H203" s="10"/>
      <c r="I203" s="10"/>
      <c r="J203" s="10"/>
      <c r="K203" s="10"/>
      <c r="L203" s="10"/>
      <c r="M203" s="10"/>
      <c r="N203" s="10"/>
      <c r="O203" s="62"/>
      <c r="P203" s="4"/>
      <c r="Q203" s="10"/>
      <c r="R203" s="4"/>
      <c r="U203" s="11"/>
      <c r="V203" s="11"/>
      <c r="W203" s="11"/>
      <c r="AB203" s="246"/>
      <c r="AC203" s="1238"/>
      <c r="AD203" s="1238"/>
      <c r="AE203" s="1420"/>
      <c r="AF203" s="1420"/>
      <c r="AG203" s="1238"/>
      <c r="AH203" s="1238"/>
      <c r="AI203" s="1238"/>
      <c r="AJ203" s="1238"/>
      <c r="AK203" s="351"/>
      <c r="AL203" s="1054"/>
      <c r="AM203" s="1054"/>
      <c r="AN203" s="351"/>
      <c r="AO203" s="351"/>
      <c r="AP203" s="351"/>
      <c r="AQ203" s="351"/>
      <c r="AR203" s="1054"/>
      <c r="AS203" s="1054"/>
      <c r="AT203" s="1054"/>
      <c r="AU203" s="1054"/>
      <c r="AV203" s="1054"/>
      <c r="AW203" s="1054"/>
      <c r="AX203" s="1054"/>
      <c r="AY203" s="1054"/>
      <c r="AZ203" s="1054"/>
      <c r="BA203" s="1054"/>
      <c r="BB203" s="1054"/>
      <c r="BC203" s="1054"/>
    </row>
    <row r="204" spans="1:55" s="8" customFormat="1">
      <c r="A204" s="55"/>
      <c r="B204" s="7"/>
      <c r="C204" s="10"/>
      <c r="D204" s="10"/>
      <c r="E204" s="10"/>
      <c r="F204" s="10"/>
      <c r="G204" s="10"/>
      <c r="H204" s="10"/>
      <c r="I204" s="10"/>
      <c r="J204" s="10"/>
      <c r="K204" s="10"/>
      <c r="L204" s="10"/>
      <c r="M204" s="10"/>
      <c r="N204" s="10"/>
      <c r="O204" s="62"/>
      <c r="P204" s="4"/>
      <c r="Q204" s="10"/>
      <c r="R204" s="4"/>
      <c r="U204" s="11"/>
      <c r="V204" s="11"/>
      <c r="W204" s="11"/>
      <c r="AB204" s="246"/>
      <c r="AC204" s="1238"/>
      <c r="AD204" s="1238"/>
      <c r="AE204" s="1420"/>
      <c r="AF204" s="1420"/>
      <c r="AG204" s="1238"/>
      <c r="AH204" s="1238"/>
      <c r="AI204" s="1238"/>
      <c r="AJ204" s="1238"/>
      <c r="AK204" s="351"/>
      <c r="AL204" s="1054"/>
      <c r="AM204" s="1054"/>
      <c r="AN204" s="351"/>
      <c r="AO204" s="351"/>
      <c r="AP204" s="351"/>
      <c r="AQ204" s="351"/>
      <c r="AR204" s="1054"/>
      <c r="AS204" s="1054"/>
      <c r="AT204" s="1054"/>
      <c r="AU204" s="1054"/>
      <c r="AV204" s="1054"/>
      <c r="AW204" s="1054"/>
      <c r="AX204" s="1054"/>
      <c r="AY204" s="1054"/>
      <c r="AZ204" s="1054"/>
      <c r="BA204" s="1054"/>
      <c r="BB204" s="1054"/>
      <c r="BC204" s="1054"/>
    </row>
    <row r="205" spans="1:55" s="8" customFormat="1">
      <c r="A205" s="55"/>
      <c r="B205" s="7"/>
      <c r="C205" s="10"/>
      <c r="D205" s="10"/>
      <c r="E205" s="10"/>
      <c r="F205" s="10"/>
      <c r="G205" s="10"/>
      <c r="H205" s="10"/>
      <c r="I205" s="10"/>
      <c r="J205" s="10"/>
      <c r="K205" s="10"/>
      <c r="L205" s="10"/>
      <c r="M205" s="10"/>
      <c r="N205" s="10"/>
      <c r="O205" s="62"/>
      <c r="P205" s="4"/>
      <c r="Q205" s="10"/>
      <c r="R205" s="4"/>
      <c r="U205" s="11"/>
      <c r="V205" s="11"/>
      <c r="W205" s="11"/>
      <c r="AB205" s="246"/>
      <c r="AC205" s="1238"/>
      <c r="AD205" s="1238"/>
      <c r="AE205" s="1420"/>
      <c r="AF205" s="1420"/>
      <c r="AG205" s="1238"/>
      <c r="AH205" s="1238"/>
      <c r="AI205" s="1238"/>
      <c r="AJ205" s="1238"/>
      <c r="AK205" s="351"/>
      <c r="AL205" s="1054"/>
      <c r="AM205" s="1054"/>
      <c r="AN205" s="351"/>
      <c r="AO205" s="351"/>
      <c r="AP205" s="351"/>
      <c r="AQ205" s="351"/>
      <c r="AR205" s="1054"/>
      <c r="AS205" s="1054"/>
      <c r="AT205" s="1054"/>
      <c r="AU205" s="1054"/>
      <c r="AV205" s="1054"/>
      <c r="AW205" s="1054"/>
      <c r="AX205" s="1054"/>
      <c r="AY205" s="1054"/>
      <c r="AZ205" s="1054"/>
      <c r="BA205" s="1054"/>
      <c r="BB205" s="1054"/>
      <c r="BC205" s="1054"/>
    </row>
    <row r="206" spans="1:55" s="8" customFormat="1">
      <c r="A206" s="55"/>
      <c r="B206" s="7"/>
      <c r="C206" s="10"/>
      <c r="D206" s="10"/>
      <c r="E206" s="10"/>
      <c r="F206" s="10"/>
      <c r="G206" s="10"/>
      <c r="H206" s="10"/>
      <c r="I206" s="10"/>
      <c r="J206" s="10"/>
      <c r="K206" s="10"/>
      <c r="L206" s="10"/>
      <c r="M206" s="10"/>
      <c r="N206" s="10"/>
      <c r="O206" s="62"/>
      <c r="P206" s="4"/>
      <c r="Q206" s="10"/>
      <c r="R206" s="4"/>
      <c r="U206" s="11"/>
      <c r="V206" s="11"/>
      <c r="W206" s="11"/>
      <c r="AB206" s="246"/>
      <c r="AC206" s="1238"/>
      <c r="AD206" s="1238"/>
      <c r="AE206" s="1420"/>
      <c r="AF206" s="1420"/>
      <c r="AG206" s="1238"/>
      <c r="AH206" s="1238"/>
      <c r="AI206" s="1238"/>
      <c r="AJ206" s="1238"/>
      <c r="AK206" s="351"/>
      <c r="AL206" s="1054"/>
      <c r="AM206" s="1054"/>
      <c r="AN206" s="351"/>
      <c r="AO206" s="351"/>
      <c r="AP206" s="351"/>
      <c r="AQ206" s="351"/>
      <c r="AR206" s="1054"/>
      <c r="AS206" s="1054"/>
      <c r="AT206" s="1054"/>
      <c r="AU206" s="1054"/>
      <c r="AV206" s="1054"/>
      <c r="AW206" s="1054"/>
      <c r="AX206" s="1054"/>
      <c r="AY206" s="1054"/>
      <c r="AZ206" s="1054"/>
      <c r="BA206" s="1054"/>
      <c r="BB206" s="1054"/>
      <c r="BC206" s="1054"/>
    </row>
    <row r="207" spans="1:55" s="8" customFormat="1">
      <c r="A207" s="55"/>
      <c r="B207" s="7"/>
      <c r="C207" s="10"/>
      <c r="D207" s="10"/>
      <c r="E207" s="10"/>
      <c r="F207" s="10"/>
      <c r="G207" s="10"/>
      <c r="H207" s="10"/>
      <c r="I207" s="10"/>
      <c r="J207" s="10"/>
      <c r="K207" s="10"/>
      <c r="L207" s="10"/>
      <c r="M207" s="10"/>
      <c r="N207" s="10"/>
      <c r="O207" s="62"/>
      <c r="P207" s="4"/>
      <c r="Q207" s="10"/>
      <c r="R207" s="4"/>
      <c r="U207" s="11"/>
      <c r="V207" s="11"/>
      <c r="W207" s="11"/>
      <c r="AB207" s="246"/>
      <c r="AC207" s="1238"/>
      <c r="AD207" s="1238"/>
      <c r="AE207" s="1420"/>
      <c r="AF207" s="1420"/>
      <c r="AG207" s="1238"/>
      <c r="AH207" s="1238"/>
      <c r="AI207" s="1238"/>
      <c r="AJ207" s="1238"/>
      <c r="AK207" s="351"/>
      <c r="AL207" s="1054"/>
      <c r="AM207" s="1054"/>
      <c r="AN207" s="351"/>
      <c r="AO207" s="351"/>
      <c r="AP207" s="351"/>
      <c r="AQ207" s="351"/>
      <c r="AR207" s="1054"/>
      <c r="AS207" s="1054"/>
      <c r="AT207" s="1054"/>
      <c r="AU207" s="1054"/>
      <c r="AV207" s="1054"/>
      <c r="AW207" s="1054"/>
      <c r="AX207" s="1054"/>
      <c r="AY207" s="1054"/>
      <c r="AZ207" s="1054"/>
      <c r="BA207" s="1054"/>
      <c r="BB207" s="1054"/>
      <c r="BC207" s="1054"/>
    </row>
    <row r="208" spans="1:55" s="8" customFormat="1">
      <c r="A208" s="55"/>
      <c r="B208" s="7"/>
      <c r="C208" s="10"/>
      <c r="D208" s="10"/>
      <c r="E208" s="10"/>
      <c r="F208" s="10"/>
      <c r="G208" s="10"/>
      <c r="H208" s="10"/>
      <c r="I208" s="10"/>
      <c r="J208" s="10"/>
      <c r="K208" s="10"/>
      <c r="L208" s="10"/>
      <c r="M208" s="10"/>
      <c r="N208" s="10"/>
      <c r="O208" s="62"/>
      <c r="P208" s="4"/>
      <c r="Q208" s="10"/>
      <c r="R208" s="4"/>
      <c r="U208" s="11"/>
      <c r="V208" s="11"/>
      <c r="W208" s="11"/>
      <c r="AB208" s="246"/>
      <c r="AC208" s="1238"/>
      <c r="AD208" s="1238"/>
      <c r="AE208" s="1420"/>
      <c r="AF208" s="1420"/>
      <c r="AG208" s="1238"/>
      <c r="AH208" s="1238"/>
      <c r="AI208" s="1238"/>
      <c r="AJ208" s="1238"/>
      <c r="AK208" s="351"/>
      <c r="AL208" s="1054"/>
      <c r="AM208" s="1054"/>
      <c r="AN208" s="351"/>
      <c r="AO208" s="351"/>
      <c r="AP208" s="351"/>
      <c r="AQ208" s="351"/>
      <c r="AR208" s="1054"/>
      <c r="AS208" s="1054"/>
      <c r="AT208" s="1054"/>
      <c r="AU208" s="1054"/>
      <c r="AV208" s="1054"/>
      <c r="AW208" s="1054"/>
      <c r="AX208" s="1054"/>
      <c r="AY208" s="1054"/>
      <c r="AZ208" s="1054"/>
      <c r="BA208" s="1054"/>
      <c r="BB208" s="1054"/>
      <c r="BC208" s="1054"/>
    </row>
    <row r="209" spans="1:55" s="8" customFormat="1">
      <c r="A209" s="55"/>
      <c r="B209" s="7"/>
      <c r="C209" s="10"/>
      <c r="D209" s="10"/>
      <c r="E209" s="10"/>
      <c r="F209" s="10"/>
      <c r="G209" s="10"/>
      <c r="H209" s="10"/>
      <c r="I209" s="10"/>
      <c r="J209" s="10"/>
      <c r="K209" s="10"/>
      <c r="L209" s="10"/>
      <c r="M209" s="10"/>
      <c r="N209" s="10"/>
      <c r="O209" s="62"/>
      <c r="P209" s="4"/>
      <c r="Q209" s="10"/>
      <c r="R209" s="4"/>
      <c r="U209" s="11"/>
      <c r="V209" s="11"/>
      <c r="W209" s="11"/>
      <c r="AB209" s="246"/>
      <c r="AC209" s="1238"/>
      <c r="AD209" s="1238"/>
      <c r="AE209" s="1420"/>
      <c r="AF209" s="1420"/>
      <c r="AG209" s="1238"/>
      <c r="AH209" s="1238"/>
      <c r="AI209" s="1238"/>
      <c r="AJ209" s="1238"/>
      <c r="AK209" s="351"/>
      <c r="AL209" s="1054"/>
      <c r="AM209" s="1054"/>
      <c r="AN209" s="351"/>
      <c r="AO209" s="351"/>
      <c r="AP209" s="351"/>
      <c r="AQ209" s="351"/>
      <c r="AR209" s="1054"/>
      <c r="AS209" s="1054"/>
      <c r="AT209" s="1054"/>
      <c r="AU209" s="1054"/>
      <c r="AV209" s="1054"/>
      <c r="AW209" s="1054"/>
      <c r="AX209" s="1054"/>
      <c r="AY209" s="1054"/>
      <c r="AZ209" s="1054"/>
      <c r="BA209" s="1054"/>
      <c r="BB209" s="1054"/>
      <c r="BC209" s="1054"/>
    </row>
    <row r="210" spans="1:55" s="8" customFormat="1">
      <c r="A210" s="55"/>
      <c r="B210" s="7"/>
      <c r="C210" s="10"/>
      <c r="D210" s="10"/>
      <c r="E210" s="10"/>
      <c r="F210" s="10"/>
      <c r="G210" s="10"/>
      <c r="H210" s="10"/>
      <c r="I210" s="10"/>
      <c r="J210" s="10"/>
      <c r="K210" s="10"/>
      <c r="L210" s="10"/>
      <c r="M210" s="10"/>
      <c r="N210" s="10"/>
      <c r="O210" s="62"/>
      <c r="P210" s="4"/>
      <c r="Q210" s="10"/>
      <c r="R210" s="4"/>
      <c r="U210" s="11"/>
      <c r="V210" s="11"/>
      <c r="W210" s="11"/>
      <c r="AB210" s="246"/>
      <c r="AC210" s="1238"/>
      <c r="AD210" s="1238"/>
      <c r="AE210" s="1420"/>
      <c r="AF210" s="1420"/>
      <c r="AG210" s="1238"/>
      <c r="AH210" s="1238"/>
      <c r="AI210" s="1238"/>
      <c r="AJ210" s="1238"/>
      <c r="AK210" s="351"/>
      <c r="AL210" s="1054"/>
      <c r="AM210" s="1054"/>
      <c r="AN210" s="351"/>
      <c r="AO210" s="351"/>
      <c r="AP210" s="351"/>
      <c r="AQ210" s="351"/>
      <c r="AR210" s="1054"/>
      <c r="AS210" s="1054"/>
      <c r="AT210" s="1054"/>
      <c r="AU210" s="1054"/>
      <c r="AV210" s="1054"/>
      <c r="AW210" s="1054"/>
      <c r="AX210" s="1054"/>
      <c r="AY210" s="1054"/>
      <c r="AZ210" s="1054"/>
      <c r="BA210" s="1054"/>
      <c r="BB210" s="1054"/>
      <c r="BC210" s="1054"/>
    </row>
    <row r="211" spans="1:55" s="8" customFormat="1">
      <c r="A211" s="55"/>
      <c r="B211" s="7"/>
      <c r="C211" s="10"/>
      <c r="D211" s="10"/>
      <c r="E211" s="10"/>
      <c r="F211" s="10"/>
      <c r="G211" s="10"/>
      <c r="H211" s="10"/>
      <c r="I211" s="10"/>
      <c r="J211" s="10"/>
      <c r="K211" s="10"/>
      <c r="L211" s="10"/>
      <c r="M211" s="10"/>
      <c r="N211" s="10"/>
      <c r="O211" s="62"/>
      <c r="P211" s="4"/>
      <c r="Q211" s="10"/>
      <c r="R211" s="4"/>
      <c r="U211" s="11"/>
      <c r="V211" s="11"/>
      <c r="W211" s="11"/>
      <c r="AB211" s="246"/>
      <c r="AC211" s="1238"/>
      <c r="AD211" s="1238"/>
      <c r="AE211" s="1420"/>
      <c r="AF211" s="1420"/>
      <c r="AG211" s="1238"/>
      <c r="AH211" s="1238"/>
      <c r="AI211" s="1238"/>
      <c r="AJ211" s="1238"/>
      <c r="AK211" s="351"/>
      <c r="AL211" s="1054"/>
      <c r="AM211" s="1054"/>
      <c r="AN211" s="351"/>
      <c r="AO211" s="351"/>
      <c r="AP211" s="351"/>
      <c r="AQ211" s="351"/>
      <c r="AR211" s="1054"/>
      <c r="AS211" s="1054"/>
      <c r="AT211" s="1054"/>
      <c r="AU211" s="1054"/>
      <c r="AV211" s="1054"/>
      <c r="AW211" s="1054"/>
      <c r="AX211" s="1054"/>
      <c r="AY211" s="1054"/>
      <c r="AZ211" s="1054"/>
      <c r="BA211" s="1054"/>
      <c r="BB211" s="1054"/>
      <c r="BC211" s="1054"/>
    </row>
    <row r="212" spans="1:55" s="8" customFormat="1">
      <c r="A212" s="55"/>
      <c r="B212" s="7"/>
      <c r="C212" s="10"/>
      <c r="D212" s="10"/>
      <c r="E212" s="10"/>
      <c r="F212" s="10"/>
      <c r="G212" s="10"/>
      <c r="H212" s="10"/>
      <c r="I212" s="10"/>
      <c r="J212" s="10"/>
      <c r="K212" s="10"/>
      <c r="L212" s="10"/>
      <c r="M212" s="10"/>
      <c r="N212" s="10"/>
      <c r="O212" s="62"/>
      <c r="P212" s="4"/>
      <c r="Q212" s="10"/>
      <c r="R212" s="4"/>
      <c r="U212" s="11"/>
      <c r="V212" s="11"/>
      <c r="W212" s="11"/>
      <c r="AB212" s="246"/>
      <c r="AC212" s="1238"/>
      <c r="AD212" s="1238"/>
      <c r="AE212" s="1420"/>
      <c r="AF212" s="1420"/>
      <c r="AG212" s="1238"/>
      <c r="AH212" s="1238"/>
      <c r="AI212" s="1238"/>
      <c r="AJ212" s="1238"/>
      <c r="AK212" s="351"/>
      <c r="AL212" s="1054"/>
      <c r="AM212" s="1054"/>
      <c r="AN212" s="351"/>
      <c r="AO212" s="351"/>
      <c r="AP212" s="351"/>
      <c r="AQ212" s="351"/>
      <c r="AR212" s="1054"/>
      <c r="AS212" s="1054"/>
      <c r="AT212" s="1054"/>
      <c r="AU212" s="1054"/>
      <c r="AV212" s="1054"/>
      <c r="AW212" s="1054"/>
      <c r="AX212" s="1054"/>
      <c r="AY212" s="1054"/>
      <c r="AZ212" s="1054"/>
      <c r="BA212" s="1054"/>
      <c r="BB212" s="1054"/>
      <c r="BC212" s="1054"/>
    </row>
    <row r="213" spans="1:55" s="8" customFormat="1">
      <c r="A213" s="55"/>
      <c r="B213" s="7"/>
      <c r="C213" s="10"/>
      <c r="D213" s="10"/>
      <c r="E213" s="10"/>
      <c r="F213" s="10"/>
      <c r="G213" s="10"/>
      <c r="H213" s="10"/>
      <c r="I213" s="10"/>
      <c r="J213" s="10"/>
      <c r="K213" s="10"/>
      <c r="L213" s="10"/>
      <c r="M213" s="10"/>
      <c r="N213" s="10"/>
      <c r="O213" s="62"/>
      <c r="P213" s="4"/>
      <c r="Q213" s="10"/>
      <c r="R213" s="4"/>
      <c r="U213" s="11"/>
      <c r="V213" s="11"/>
      <c r="W213" s="11"/>
      <c r="AB213" s="246"/>
      <c r="AC213" s="1238"/>
      <c r="AD213" s="1238"/>
      <c r="AE213" s="1420"/>
      <c r="AF213" s="1420"/>
      <c r="AG213" s="1238"/>
      <c r="AH213" s="1238"/>
      <c r="AI213" s="1238"/>
      <c r="AJ213" s="1238"/>
      <c r="AK213" s="351"/>
      <c r="AL213" s="1054"/>
      <c r="AM213" s="1054"/>
      <c r="AN213" s="351"/>
      <c r="AO213" s="351"/>
      <c r="AP213" s="351"/>
      <c r="AQ213" s="351"/>
      <c r="AR213" s="1054"/>
      <c r="AS213" s="1054"/>
      <c r="AT213" s="1054"/>
      <c r="AU213" s="1054"/>
      <c r="AV213" s="1054"/>
      <c r="AW213" s="1054"/>
      <c r="AX213" s="1054"/>
      <c r="AY213" s="1054"/>
      <c r="AZ213" s="1054"/>
      <c r="BA213" s="1054"/>
      <c r="BB213" s="1054"/>
      <c r="BC213" s="1054"/>
    </row>
    <row r="214" spans="1:55" s="8" customFormat="1">
      <c r="A214" s="55"/>
      <c r="B214" s="7"/>
      <c r="C214" s="10"/>
      <c r="D214" s="10"/>
      <c r="E214" s="10"/>
      <c r="F214" s="10"/>
      <c r="G214" s="10"/>
      <c r="H214" s="10"/>
      <c r="I214" s="10"/>
      <c r="J214" s="10"/>
      <c r="K214" s="10"/>
      <c r="L214" s="10"/>
      <c r="M214" s="10"/>
      <c r="N214" s="10"/>
      <c r="O214" s="62"/>
      <c r="P214" s="4"/>
      <c r="Q214" s="10"/>
      <c r="R214" s="4"/>
      <c r="U214" s="11"/>
      <c r="V214" s="11"/>
      <c r="W214" s="11"/>
      <c r="AB214" s="246"/>
      <c r="AC214" s="1238"/>
      <c r="AD214" s="1238"/>
      <c r="AE214" s="1420"/>
      <c r="AF214" s="1420"/>
      <c r="AG214" s="1238"/>
      <c r="AH214" s="1238"/>
      <c r="AI214" s="1238"/>
      <c r="AJ214" s="1238"/>
      <c r="AK214" s="351"/>
      <c r="AL214" s="1054"/>
      <c r="AM214" s="1054"/>
      <c r="AN214" s="351"/>
      <c r="AO214" s="351"/>
      <c r="AP214" s="351"/>
      <c r="AQ214" s="351"/>
      <c r="AR214" s="1054"/>
      <c r="AS214" s="1054"/>
      <c r="AT214" s="1054"/>
      <c r="AU214" s="1054"/>
      <c r="AV214" s="1054"/>
      <c r="AW214" s="1054"/>
      <c r="AX214" s="1054"/>
      <c r="AY214" s="1054"/>
      <c r="AZ214" s="1054"/>
      <c r="BA214" s="1054"/>
      <c r="BB214" s="1054"/>
      <c r="BC214" s="1054"/>
    </row>
    <row r="215" spans="1:55" s="8" customFormat="1">
      <c r="A215" s="55"/>
      <c r="B215" s="7"/>
      <c r="C215" s="10"/>
      <c r="D215" s="10"/>
      <c r="E215" s="10"/>
      <c r="F215" s="10"/>
      <c r="G215" s="10"/>
      <c r="H215" s="10"/>
      <c r="I215" s="10"/>
      <c r="J215" s="10"/>
      <c r="K215" s="10"/>
      <c r="L215" s="10"/>
      <c r="M215" s="10"/>
      <c r="N215" s="10"/>
      <c r="O215" s="62"/>
      <c r="P215" s="4"/>
      <c r="Q215" s="10"/>
      <c r="R215" s="4"/>
      <c r="U215" s="11"/>
      <c r="V215" s="11"/>
      <c r="W215" s="11"/>
      <c r="AB215" s="246"/>
      <c r="AC215" s="1238"/>
      <c r="AD215" s="1238"/>
      <c r="AE215" s="1420"/>
      <c r="AF215" s="1420"/>
      <c r="AG215" s="1238"/>
      <c r="AH215" s="1238"/>
      <c r="AI215" s="1238"/>
      <c r="AJ215" s="1238"/>
      <c r="AK215" s="351"/>
      <c r="AL215" s="1054"/>
      <c r="AM215" s="1054"/>
      <c r="AN215" s="351"/>
      <c r="AO215" s="351"/>
      <c r="AP215" s="351"/>
      <c r="AQ215" s="351"/>
      <c r="AR215" s="1054"/>
      <c r="AS215" s="1054"/>
      <c r="AT215" s="1054"/>
      <c r="AU215" s="1054"/>
      <c r="AV215" s="1054"/>
      <c r="AW215" s="1054"/>
      <c r="AX215" s="1054"/>
      <c r="AY215" s="1054"/>
      <c r="AZ215" s="1054"/>
      <c r="BA215" s="1054"/>
      <c r="BB215" s="1054"/>
      <c r="BC215" s="1054"/>
    </row>
    <row r="216" spans="1:55" s="8" customFormat="1">
      <c r="A216" s="55"/>
      <c r="B216" s="7"/>
      <c r="C216" s="10"/>
      <c r="D216" s="10"/>
      <c r="E216" s="10"/>
      <c r="F216" s="10"/>
      <c r="G216" s="10"/>
      <c r="H216" s="10"/>
      <c r="I216" s="10"/>
      <c r="J216" s="10"/>
      <c r="K216" s="10"/>
      <c r="L216" s="10"/>
      <c r="M216" s="10"/>
      <c r="N216" s="10"/>
      <c r="O216" s="62"/>
      <c r="P216" s="4"/>
      <c r="Q216" s="10"/>
      <c r="R216" s="4"/>
      <c r="U216" s="11"/>
      <c r="V216" s="11"/>
      <c r="W216" s="11"/>
      <c r="AB216" s="246"/>
      <c r="AC216" s="1238"/>
      <c r="AD216" s="1238"/>
      <c r="AE216" s="1420"/>
      <c r="AF216" s="1420"/>
      <c r="AG216" s="1238"/>
      <c r="AH216" s="1238"/>
      <c r="AI216" s="1238"/>
      <c r="AJ216" s="1238"/>
      <c r="AK216" s="351"/>
      <c r="AL216" s="1054"/>
      <c r="AM216" s="1054"/>
      <c r="AN216" s="351"/>
      <c r="AO216" s="351"/>
      <c r="AP216" s="351"/>
      <c r="AQ216" s="351"/>
      <c r="AR216" s="1054"/>
      <c r="AS216" s="1054"/>
      <c r="AT216" s="1054"/>
      <c r="AU216" s="1054"/>
      <c r="AV216" s="1054"/>
      <c r="AW216" s="1054"/>
      <c r="AX216" s="1054"/>
      <c r="AY216" s="1054"/>
      <c r="AZ216" s="1054"/>
      <c r="BA216" s="1054"/>
      <c r="BB216" s="1054"/>
      <c r="BC216" s="1054"/>
    </row>
    <row r="217" spans="1:55" s="8" customFormat="1">
      <c r="A217" s="55"/>
      <c r="B217" s="7"/>
      <c r="C217" s="10"/>
      <c r="D217" s="10"/>
      <c r="E217" s="10"/>
      <c r="F217" s="10"/>
      <c r="G217" s="10"/>
      <c r="H217" s="10"/>
      <c r="I217" s="10"/>
      <c r="J217" s="10"/>
      <c r="K217" s="10"/>
      <c r="L217" s="10"/>
      <c r="M217" s="10"/>
      <c r="N217" s="10"/>
      <c r="O217" s="62"/>
      <c r="P217" s="4"/>
      <c r="Q217" s="10"/>
      <c r="R217" s="4"/>
      <c r="U217" s="11"/>
      <c r="V217" s="11"/>
      <c r="W217" s="11"/>
      <c r="AB217" s="246"/>
      <c r="AC217" s="1238"/>
      <c r="AD217" s="1238"/>
      <c r="AE217" s="1420"/>
      <c r="AF217" s="1420"/>
      <c r="AG217" s="1238"/>
      <c r="AH217" s="1238"/>
      <c r="AI217" s="1238"/>
      <c r="AJ217" s="1238"/>
      <c r="AK217" s="351"/>
      <c r="AL217" s="1054"/>
      <c r="AM217" s="1054"/>
      <c r="AN217" s="351"/>
      <c r="AO217" s="351"/>
      <c r="AP217" s="351"/>
      <c r="AQ217" s="351"/>
      <c r="AR217" s="1054"/>
      <c r="AS217" s="1054"/>
      <c r="AT217" s="1054"/>
      <c r="AU217" s="1054"/>
      <c r="AV217" s="1054"/>
      <c r="AW217" s="1054"/>
      <c r="AX217" s="1054"/>
      <c r="AY217" s="1054"/>
      <c r="AZ217" s="1054"/>
      <c r="BA217" s="1054"/>
      <c r="BB217" s="1054"/>
      <c r="BC217" s="1054"/>
    </row>
    <row r="218" spans="1:55" s="8" customFormat="1">
      <c r="A218" s="55"/>
      <c r="B218" s="7"/>
      <c r="C218" s="10"/>
      <c r="D218" s="10"/>
      <c r="E218" s="10"/>
      <c r="F218" s="10"/>
      <c r="G218" s="10"/>
      <c r="H218" s="10"/>
      <c r="I218" s="10"/>
      <c r="J218" s="10"/>
      <c r="K218" s="10"/>
      <c r="L218" s="10"/>
      <c r="M218" s="10"/>
      <c r="N218" s="10"/>
      <c r="O218" s="62"/>
      <c r="P218" s="4"/>
      <c r="Q218" s="10"/>
      <c r="R218" s="4"/>
      <c r="U218" s="11"/>
      <c r="V218" s="11"/>
      <c r="W218" s="11"/>
      <c r="AB218" s="246"/>
      <c r="AC218" s="1238"/>
      <c r="AD218" s="1238"/>
      <c r="AE218" s="1420"/>
      <c r="AF218" s="1420"/>
      <c r="AG218" s="1238"/>
      <c r="AH218" s="1238"/>
      <c r="AI218" s="1238"/>
      <c r="AJ218" s="1238"/>
      <c r="AK218" s="351"/>
      <c r="AL218" s="1054"/>
      <c r="AM218" s="1054"/>
      <c r="AN218" s="351"/>
      <c r="AO218" s="351"/>
      <c r="AP218" s="351"/>
      <c r="AQ218" s="351"/>
      <c r="AR218" s="1054"/>
      <c r="AS218" s="1054"/>
      <c r="AT218" s="1054"/>
      <c r="AU218" s="1054"/>
      <c r="AV218" s="1054"/>
      <c r="AW218" s="1054"/>
      <c r="AX218" s="1054"/>
      <c r="AY218" s="1054"/>
      <c r="AZ218" s="1054"/>
      <c r="BA218" s="1054"/>
      <c r="BB218" s="1054"/>
      <c r="BC218" s="1054"/>
    </row>
    <row r="219" spans="1:55" s="8" customFormat="1">
      <c r="A219" s="55"/>
      <c r="B219" s="7"/>
      <c r="C219" s="10"/>
      <c r="D219" s="10"/>
      <c r="E219" s="10"/>
      <c r="F219" s="10"/>
      <c r="G219" s="10"/>
      <c r="H219" s="10"/>
      <c r="I219" s="10"/>
      <c r="J219" s="10"/>
      <c r="K219" s="10"/>
      <c r="L219" s="10"/>
      <c r="M219" s="10"/>
      <c r="N219" s="10"/>
      <c r="O219" s="62"/>
      <c r="P219" s="4"/>
      <c r="Q219" s="10"/>
      <c r="R219" s="4"/>
      <c r="U219" s="11"/>
      <c r="V219" s="11"/>
      <c r="W219" s="11"/>
      <c r="AB219" s="246"/>
      <c r="AC219" s="1238"/>
      <c r="AD219" s="1238"/>
      <c r="AE219" s="1420"/>
      <c r="AF219" s="1420"/>
      <c r="AG219" s="1238"/>
      <c r="AH219" s="1238"/>
      <c r="AI219" s="1238"/>
      <c r="AJ219" s="1238"/>
      <c r="AK219" s="351"/>
      <c r="AL219" s="1054"/>
      <c r="AM219" s="1054"/>
      <c r="AN219" s="351"/>
      <c r="AO219" s="351"/>
      <c r="AP219" s="351"/>
      <c r="AQ219" s="351"/>
      <c r="AR219" s="1054"/>
      <c r="AS219" s="1054"/>
      <c r="AT219" s="1054"/>
      <c r="AU219" s="1054"/>
      <c r="AV219" s="1054"/>
      <c r="AW219" s="1054"/>
      <c r="AX219" s="1054"/>
      <c r="AY219" s="1054"/>
      <c r="AZ219" s="1054"/>
      <c r="BA219" s="1054"/>
      <c r="BB219" s="1054"/>
      <c r="BC219" s="1054"/>
    </row>
    <row r="220" spans="1:55" s="8" customFormat="1">
      <c r="A220" s="55"/>
      <c r="B220" s="7"/>
      <c r="C220" s="10"/>
      <c r="D220" s="10"/>
      <c r="E220" s="10"/>
      <c r="F220" s="10"/>
      <c r="G220" s="10"/>
      <c r="H220" s="10"/>
      <c r="I220" s="10"/>
      <c r="J220" s="10"/>
      <c r="K220" s="10"/>
      <c r="L220" s="10"/>
      <c r="M220" s="10"/>
      <c r="N220" s="10"/>
      <c r="O220" s="62"/>
      <c r="P220" s="4"/>
      <c r="Q220" s="10"/>
      <c r="R220" s="4"/>
      <c r="U220" s="11"/>
      <c r="V220" s="11"/>
      <c r="W220" s="11"/>
      <c r="AB220" s="246"/>
      <c r="AC220" s="1238"/>
      <c r="AD220" s="1238"/>
      <c r="AE220" s="1420"/>
      <c r="AF220" s="1420"/>
      <c r="AG220" s="1238"/>
      <c r="AH220" s="1238"/>
      <c r="AI220" s="1238"/>
      <c r="AJ220" s="1238"/>
      <c r="AK220" s="351"/>
      <c r="AL220" s="1054"/>
      <c r="AM220" s="1054"/>
      <c r="AN220" s="351"/>
      <c r="AO220" s="351"/>
      <c r="AP220" s="351"/>
      <c r="AQ220" s="351"/>
      <c r="AR220" s="1054"/>
      <c r="AS220" s="1054"/>
      <c r="AT220" s="1054"/>
      <c r="AU220" s="1054"/>
      <c r="AV220" s="1054"/>
      <c r="AW220" s="1054"/>
      <c r="AX220" s="1054"/>
      <c r="AY220" s="1054"/>
      <c r="AZ220" s="1054"/>
      <c r="BA220" s="1054"/>
      <c r="BB220" s="1054"/>
      <c r="BC220" s="1054"/>
    </row>
    <row r="221" spans="1:55" s="8" customFormat="1">
      <c r="A221" s="55"/>
      <c r="B221" s="7"/>
      <c r="C221" s="10"/>
      <c r="D221" s="10"/>
      <c r="E221" s="10"/>
      <c r="F221" s="10"/>
      <c r="G221" s="10"/>
      <c r="H221" s="10"/>
      <c r="I221" s="10"/>
      <c r="J221" s="10"/>
      <c r="K221" s="10"/>
      <c r="L221" s="10"/>
      <c r="M221" s="10"/>
      <c r="N221" s="10"/>
      <c r="O221" s="62"/>
      <c r="P221" s="4"/>
      <c r="Q221" s="10"/>
      <c r="R221" s="4"/>
      <c r="U221" s="11"/>
      <c r="V221" s="11"/>
      <c r="W221" s="11"/>
      <c r="AB221" s="246"/>
      <c r="AC221" s="1238"/>
      <c r="AD221" s="1238"/>
      <c r="AE221" s="1420"/>
      <c r="AF221" s="1420"/>
      <c r="AG221" s="1238"/>
      <c r="AH221" s="1238"/>
      <c r="AI221" s="1238"/>
      <c r="AJ221" s="1238"/>
      <c r="AK221" s="351"/>
      <c r="AL221" s="1054"/>
      <c r="AM221" s="1054"/>
      <c r="AN221" s="351"/>
      <c r="AO221" s="351"/>
      <c r="AP221" s="351"/>
      <c r="AQ221" s="351"/>
      <c r="AR221" s="1054"/>
      <c r="AS221" s="1054"/>
      <c r="AT221" s="1054"/>
      <c r="AU221" s="1054"/>
      <c r="AV221" s="1054"/>
      <c r="AW221" s="1054"/>
      <c r="AX221" s="1054"/>
      <c r="AY221" s="1054"/>
      <c r="AZ221" s="1054"/>
      <c r="BA221" s="1054"/>
      <c r="BB221" s="1054"/>
      <c r="BC221" s="1054"/>
    </row>
    <row r="222" spans="1:55" s="8" customFormat="1">
      <c r="A222" s="55"/>
      <c r="B222" s="7"/>
      <c r="C222" s="10"/>
      <c r="D222" s="10"/>
      <c r="E222" s="10"/>
      <c r="F222" s="10"/>
      <c r="G222" s="10"/>
      <c r="H222" s="10"/>
      <c r="I222" s="10"/>
      <c r="J222" s="10"/>
      <c r="K222" s="10"/>
      <c r="L222" s="10"/>
      <c r="M222" s="10"/>
      <c r="N222" s="10"/>
      <c r="O222" s="62"/>
      <c r="P222" s="4"/>
      <c r="Q222" s="10"/>
      <c r="R222" s="4"/>
      <c r="U222" s="11"/>
      <c r="V222" s="11"/>
      <c r="W222" s="11"/>
      <c r="AB222" s="246"/>
      <c r="AC222" s="1238"/>
      <c r="AD222" s="1238"/>
      <c r="AE222" s="1420"/>
      <c r="AF222" s="1420"/>
      <c r="AG222" s="1238"/>
      <c r="AH222" s="1238"/>
      <c r="AI222" s="1238"/>
      <c r="AJ222" s="1238"/>
      <c r="AK222" s="351"/>
      <c r="AL222" s="1054"/>
      <c r="AM222" s="1054"/>
      <c r="AN222" s="351"/>
      <c r="AO222" s="351"/>
      <c r="AP222" s="351"/>
      <c r="AQ222" s="351"/>
      <c r="AR222" s="1054"/>
      <c r="AS222" s="1054"/>
      <c r="AT222" s="1054"/>
      <c r="AU222" s="1054"/>
      <c r="AV222" s="1054"/>
      <c r="AW222" s="1054"/>
      <c r="AX222" s="1054"/>
      <c r="AY222" s="1054"/>
      <c r="AZ222" s="1054"/>
      <c r="BA222" s="1054"/>
      <c r="BB222" s="1054"/>
      <c r="BC222" s="1054"/>
    </row>
    <row r="223" spans="1:55" s="8" customFormat="1">
      <c r="A223" s="55"/>
      <c r="B223" s="7"/>
      <c r="C223" s="10"/>
      <c r="D223" s="10"/>
      <c r="E223" s="10"/>
      <c r="F223" s="10"/>
      <c r="G223" s="10"/>
      <c r="H223" s="10"/>
      <c r="I223" s="10"/>
      <c r="J223" s="10"/>
      <c r="K223" s="10"/>
      <c r="L223" s="10"/>
      <c r="M223" s="10"/>
      <c r="N223" s="10"/>
      <c r="O223" s="62"/>
      <c r="P223" s="4"/>
      <c r="Q223" s="10"/>
      <c r="R223" s="4"/>
      <c r="U223" s="11"/>
      <c r="V223" s="11"/>
      <c r="W223" s="11"/>
      <c r="AB223" s="246"/>
      <c r="AC223" s="1238"/>
      <c r="AD223" s="1238"/>
      <c r="AE223" s="1420"/>
      <c r="AF223" s="1420"/>
      <c r="AG223" s="1238"/>
      <c r="AH223" s="1238"/>
      <c r="AI223" s="1238"/>
      <c r="AJ223" s="1238"/>
      <c r="AK223" s="351"/>
      <c r="AL223" s="1054"/>
      <c r="AM223" s="1054"/>
      <c r="AN223" s="351"/>
      <c r="AO223" s="351"/>
      <c r="AP223" s="351"/>
      <c r="AQ223" s="351"/>
      <c r="AR223" s="1054"/>
      <c r="AS223" s="1054"/>
      <c r="AT223" s="1054"/>
      <c r="AU223" s="1054"/>
      <c r="AV223" s="1054"/>
      <c r="AW223" s="1054"/>
      <c r="AX223" s="1054"/>
      <c r="AY223" s="1054"/>
      <c r="AZ223" s="1054"/>
      <c r="BA223" s="1054"/>
      <c r="BB223" s="1054"/>
      <c r="BC223" s="1054"/>
    </row>
    <row r="224" spans="1:55" s="8" customFormat="1">
      <c r="A224" s="55"/>
      <c r="B224" s="7"/>
      <c r="C224" s="10"/>
      <c r="D224" s="10"/>
      <c r="E224" s="10"/>
      <c r="F224" s="10"/>
      <c r="G224" s="10"/>
      <c r="H224" s="10"/>
      <c r="I224" s="10"/>
      <c r="J224" s="10"/>
      <c r="K224" s="10"/>
      <c r="L224" s="10"/>
      <c r="M224" s="10"/>
      <c r="N224" s="10"/>
      <c r="O224" s="62"/>
      <c r="P224" s="4"/>
      <c r="Q224" s="10"/>
      <c r="R224" s="4"/>
      <c r="U224" s="11"/>
      <c r="V224" s="11"/>
      <c r="W224" s="11"/>
      <c r="AB224" s="246"/>
      <c r="AC224" s="1238"/>
      <c r="AD224" s="1238"/>
      <c r="AE224" s="1420"/>
      <c r="AF224" s="1420"/>
      <c r="AG224" s="1238"/>
      <c r="AH224" s="1238"/>
      <c r="AI224" s="1238"/>
      <c r="AJ224" s="1238"/>
      <c r="AK224" s="351"/>
      <c r="AL224" s="1054"/>
      <c r="AM224" s="1054"/>
      <c r="AN224" s="351"/>
      <c r="AO224" s="351"/>
      <c r="AP224" s="351"/>
      <c r="AQ224" s="351"/>
      <c r="AR224" s="1054"/>
      <c r="AS224" s="1054"/>
      <c r="AT224" s="1054"/>
      <c r="AU224" s="1054"/>
      <c r="AV224" s="1054"/>
      <c r="AW224" s="1054"/>
      <c r="AX224" s="1054"/>
      <c r="AY224" s="1054"/>
      <c r="AZ224" s="1054"/>
      <c r="BA224" s="1054"/>
      <c r="BB224" s="1054"/>
      <c r="BC224" s="1054"/>
    </row>
    <row r="225" spans="1:55" s="8" customFormat="1">
      <c r="A225" s="55"/>
      <c r="B225" s="7"/>
      <c r="C225" s="10"/>
      <c r="D225" s="10"/>
      <c r="E225" s="10"/>
      <c r="F225" s="10"/>
      <c r="G225" s="10"/>
      <c r="H225" s="10"/>
      <c r="I225" s="10"/>
      <c r="J225" s="10"/>
      <c r="K225" s="10"/>
      <c r="L225" s="10"/>
      <c r="M225" s="10"/>
      <c r="N225" s="10"/>
      <c r="O225" s="62"/>
      <c r="P225" s="4"/>
      <c r="Q225" s="10"/>
      <c r="R225" s="4"/>
      <c r="U225" s="11"/>
      <c r="V225" s="11"/>
      <c r="W225" s="11"/>
      <c r="AB225" s="246"/>
      <c r="AC225" s="1238"/>
      <c r="AD225" s="1238"/>
      <c r="AE225" s="1420"/>
      <c r="AF225" s="1420"/>
      <c r="AG225" s="1238"/>
      <c r="AH225" s="1238"/>
      <c r="AI225" s="1238"/>
      <c r="AJ225" s="1238"/>
      <c r="AK225" s="351"/>
      <c r="AL225" s="1054"/>
      <c r="AM225" s="1054"/>
      <c r="AN225" s="351"/>
      <c r="AO225" s="351"/>
      <c r="AP225" s="351"/>
      <c r="AQ225" s="351"/>
      <c r="AR225" s="1054"/>
      <c r="AS225" s="1054"/>
      <c r="AT225" s="1054"/>
      <c r="AU225" s="1054"/>
      <c r="AV225" s="1054"/>
      <c r="AW225" s="1054"/>
      <c r="AX225" s="1054"/>
      <c r="AY225" s="1054"/>
      <c r="AZ225" s="1054"/>
      <c r="BA225" s="1054"/>
      <c r="BB225" s="1054"/>
      <c r="BC225" s="1054"/>
    </row>
    <row r="226" spans="1:55" s="8" customFormat="1">
      <c r="A226" s="55"/>
      <c r="B226" s="7"/>
      <c r="C226" s="10"/>
      <c r="D226" s="10"/>
      <c r="E226" s="10"/>
      <c r="F226" s="10"/>
      <c r="G226" s="10"/>
      <c r="H226" s="10"/>
      <c r="I226" s="10"/>
      <c r="J226" s="10"/>
      <c r="K226" s="10"/>
      <c r="L226" s="10"/>
      <c r="M226" s="10"/>
      <c r="N226" s="10"/>
      <c r="O226" s="62"/>
      <c r="P226" s="4"/>
      <c r="Q226" s="10"/>
      <c r="R226" s="4"/>
      <c r="U226" s="11"/>
      <c r="V226" s="11"/>
      <c r="W226" s="11"/>
      <c r="AB226" s="246"/>
      <c r="AC226" s="1238"/>
      <c r="AD226" s="1238"/>
      <c r="AE226" s="1420"/>
      <c r="AF226" s="1420"/>
      <c r="AG226" s="1238"/>
      <c r="AH226" s="1238"/>
      <c r="AI226" s="1238"/>
      <c r="AJ226" s="1238"/>
      <c r="AK226" s="351"/>
      <c r="AL226" s="1054"/>
      <c r="AM226" s="1054"/>
      <c r="AN226" s="351"/>
      <c r="AO226" s="351"/>
      <c r="AP226" s="351"/>
      <c r="AQ226" s="351"/>
      <c r="AR226" s="1054"/>
      <c r="AS226" s="1054"/>
      <c r="AT226" s="1054"/>
      <c r="AU226" s="1054"/>
      <c r="AV226" s="1054"/>
      <c r="AW226" s="1054"/>
      <c r="AX226" s="1054"/>
      <c r="AY226" s="1054"/>
      <c r="AZ226" s="1054"/>
      <c r="BA226" s="1054"/>
      <c r="BB226" s="1054"/>
      <c r="BC226" s="1054"/>
    </row>
    <row r="227" spans="1:55" s="8" customFormat="1">
      <c r="A227" s="55"/>
      <c r="B227" s="7"/>
      <c r="C227" s="10"/>
      <c r="D227" s="10"/>
      <c r="E227" s="10"/>
      <c r="F227" s="10"/>
      <c r="G227" s="10"/>
      <c r="H227" s="10"/>
      <c r="I227" s="10"/>
      <c r="J227" s="10"/>
      <c r="K227" s="10"/>
      <c r="L227" s="10"/>
      <c r="M227" s="10"/>
      <c r="N227" s="10"/>
      <c r="O227" s="62"/>
      <c r="P227" s="4"/>
      <c r="Q227" s="10"/>
      <c r="R227" s="4"/>
      <c r="U227" s="11"/>
      <c r="V227" s="11"/>
      <c r="W227" s="11"/>
      <c r="AB227" s="246"/>
      <c r="AC227" s="1238"/>
      <c r="AD227" s="1238"/>
      <c r="AE227" s="1420"/>
      <c r="AF227" s="1420"/>
      <c r="AG227" s="1238"/>
      <c r="AH227" s="1238"/>
      <c r="AI227" s="1238"/>
      <c r="AJ227" s="1238"/>
      <c r="AK227" s="351"/>
      <c r="AL227" s="1054"/>
      <c r="AM227" s="1054"/>
      <c r="AN227" s="351"/>
      <c r="AO227" s="351"/>
      <c r="AP227" s="351"/>
      <c r="AQ227" s="351"/>
      <c r="AR227" s="1054"/>
      <c r="AS227" s="1054"/>
      <c r="AT227" s="1054"/>
      <c r="AU227" s="1054"/>
      <c r="AV227" s="1054"/>
      <c r="AW227" s="1054"/>
      <c r="AX227" s="1054"/>
      <c r="AY227" s="1054"/>
      <c r="AZ227" s="1054"/>
      <c r="BA227" s="1054"/>
      <c r="BB227" s="1054"/>
      <c r="BC227" s="1054"/>
    </row>
    <row r="228" spans="1:55" s="8" customFormat="1">
      <c r="A228" s="55"/>
      <c r="B228" s="7"/>
      <c r="C228" s="10"/>
      <c r="D228" s="10"/>
      <c r="E228" s="10"/>
      <c r="F228" s="10"/>
      <c r="G228" s="10"/>
      <c r="H228" s="10"/>
      <c r="I228" s="10"/>
      <c r="J228" s="10"/>
      <c r="K228" s="10"/>
      <c r="L228" s="10"/>
      <c r="M228" s="10"/>
      <c r="N228" s="10"/>
      <c r="O228" s="62"/>
      <c r="P228" s="4"/>
      <c r="Q228" s="10"/>
      <c r="R228" s="4"/>
      <c r="U228" s="11"/>
      <c r="V228" s="11"/>
      <c r="W228" s="11"/>
      <c r="AB228" s="246"/>
      <c r="AC228" s="1238"/>
      <c r="AD228" s="1238"/>
      <c r="AE228" s="1420"/>
      <c r="AF228" s="1420"/>
      <c r="AG228" s="1238"/>
      <c r="AH228" s="1238"/>
      <c r="AI228" s="1238"/>
      <c r="AJ228" s="1238"/>
      <c r="AK228" s="351"/>
      <c r="AL228" s="1054"/>
      <c r="AM228" s="1054"/>
      <c r="AN228" s="351"/>
      <c r="AO228" s="351"/>
      <c r="AP228" s="351"/>
      <c r="AQ228" s="351"/>
      <c r="AR228" s="1054"/>
      <c r="AS228" s="1054"/>
      <c r="AT228" s="1054"/>
      <c r="AU228" s="1054"/>
      <c r="AV228" s="1054"/>
      <c r="AW228" s="1054"/>
      <c r="AX228" s="1054"/>
      <c r="AY228" s="1054"/>
      <c r="AZ228" s="1054"/>
      <c r="BA228" s="1054"/>
      <c r="BB228" s="1054"/>
      <c r="BC228" s="1054"/>
    </row>
    <row r="229" spans="1:55" s="8" customFormat="1">
      <c r="A229" s="55"/>
      <c r="B229" s="7"/>
      <c r="C229" s="10"/>
      <c r="D229" s="10"/>
      <c r="E229" s="10"/>
      <c r="F229" s="10"/>
      <c r="G229" s="10"/>
      <c r="H229" s="10"/>
      <c r="I229" s="10"/>
      <c r="J229" s="10"/>
      <c r="K229" s="10"/>
      <c r="L229" s="10"/>
      <c r="M229" s="10"/>
      <c r="N229" s="10"/>
      <c r="O229" s="62"/>
      <c r="P229" s="4"/>
      <c r="Q229" s="10"/>
      <c r="R229" s="4"/>
      <c r="U229" s="11"/>
      <c r="V229" s="11"/>
      <c r="W229" s="11"/>
      <c r="AB229" s="246"/>
      <c r="AC229" s="1238"/>
      <c r="AD229" s="1238"/>
      <c r="AE229" s="1420"/>
      <c r="AF229" s="1420"/>
      <c r="AG229" s="1238"/>
      <c r="AH229" s="1238"/>
      <c r="AI229" s="1238"/>
      <c r="AJ229" s="1238"/>
      <c r="AK229" s="351"/>
      <c r="AL229" s="1054"/>
      <c r="AM229" s="1054"/>
      <c r="AN229" s="351"/>
      <c r="AO229" s="351"/>
      <c r="AP229" s="351"/>
      <c r="AQ229" s="351"/>
      <c r="AR229" s="1054"/>
      <c r="AS229" s="1054"/>
      <c r="AT229" s="1054"/>
      <c r="AU229" s="1054"/>
      <c r="AV229" s="1054"/>
      <c r="AW229" s="1054"/>
      <c r="AX229" s="1054"/>
      <c r="AY229" s="1054"/>
      <c r="AZ229" s="1054"/>
      <c r="BA229" s="1054"/>
      <c r="BB229" s="1054"/>
      <c r="BC229" s="1054"/>
    </row>
    <row r="230" spans="1:55" s="8" customFormat="1">
      <c r="A230" s="55"/>
      <c r="B230" s="7"/>
      <c r="C230" s="10"/>
      <c r="D230" s="10"/>
      <c r="E230" s="10"/>
      <c r="F230" s="10"/>
      <c r="G230" s="10"/>
      <c r="H230" s="10"/>
      <c r="I230" s="10"/>
      <c r="J230" s="10"/>
      <c r="K230" s="10"/>
      <c r="L230" s="10"/>
      <c r="M230" s="10"/>
      <c r="N230" s="10"/>
      <c r="O230" s="62"/>
      <c r="P230" s="4"/>
      <c r="Q230" s="10"/>
      <c r="R230" s="4"/>
      <c r="U230" s="11"/>
      <c r="V230" s="11"/>
      <c r="W230" s="11"/>
      <c r="AB230" s="246"/>
      <c r="AC230" s="1238"/>
      <c r="AD230" s="1238"/>
      <c r="AE230" s="1420"/>
      <c r="AF230" s="1420"/>
      <c r="AG230" s="1238"/>
      <c r="AH230" s="1238"/>
      <c r="AI230" s="1238"/>
      <c r="AJ230" s="1238"/>
      <c r="AK230" s="351"/>
      <c r="AL230" s="1054"/>
      <c r="AM230" s="1054"/>
      <c r="AN230" s="351"/>
      <c r="AO230" s="351"/>
      <c r="AP230" s="351"/>
      <c r="AQ230" s="351"/>
      <c r="AR230" s="1054"/>
      <c r="AS230" s="1054"/>
      <c r="AT230" s="1054"/>
      <c r="AU230" s="1054"/>
      <c r="AV230" s="1054"/>
      <c r="AW230" s="1054"/>
      <c r="AX230" s="1054"/>
      <c r="AY230" s="1054"/>
      <c r="AZ230" s="1054"/>
      <c r="BA230" s="1054"/>
      <c r="BB230" s="1054"/>
      <c r="BC230" s="1054"/>
    </row>
    <row r="231" spans="1:55" s="8" customFormat="1">
      <c r="A231" s="55"/>
      <c r="B231" s="7"/>
      <c r="C231" s="10"/>
      <c r="D231" s="10"/>
      <c r="E231" s="10"/>
      <c r="F231" s="10"/>
      <c r="G231" s="10"/>
      <c r="H231" s="10"/>
      <c r="I231" s="10"/>
      <c r="J231" s="10"/>
      <c r="K231" s="10"/>
      <c r="L231" s="10"/>
      <c r="M231" s="10"/>
      <c r="N231" s="10"/>
      <c r="O231" s="62"/>
      <c r="P231" s="4"/>
      <c r="Q231" s="10"/>
      <c r="R231" s="4"/>
      <c r="U231" s="11"/>
      <c r="V231" s="11"/>
      <c r="W231" s="11"/>
      <c r="AB231" s="246"/>
      <c r="AC231" s="1238"/>
      <c r="AD231" s="1238"/>
      <c r="AE231" s="1420"/>
      <c r="AF231" s="1420"/>
      <c r="AG231" s="1238"/>
      <c r="AH231" s="1238"/>
      <c r="AI231" s="1238"/>
      <c r="AJ231" s="1238"/>
      <c r="AK231" s="351"/>
      <c r="AL231" s="1054"/>
      <c r="AM231" s="1054"/>
      <c r="AN231" s="351"/>
      <c r="AO231" s="351"/>
      <c r="AP231" s="351"/>
      <c r="AQ231" s="351"/>
      <c r="AR231" s="1054"/>
      <c r="AS231" s="1054"/>
      <c r="AT231" s="1054"/>
      <c r="AU231" s="1054"/>
      <c r="AV231" s="1054"/>
      <c r="AW231" s="1054"/>
      <c r="AX231" s="1054"/>
      <c r="AY231" s="1054"/>
      <c r="AZ231" s="1054"/>
      <c r="BA231" s="1054"/>
      <c r="BB231" s="1054"/>
      <c r="BC231" s="1054"/>
    </row>
    <row r="232" spans="1:55" s="8" customFormat="1">
      <c r="A232" s="55"/>
      <c r="B232" s="7"/>
      <c r="C232" s="10"/>
      <c r="D232" s="10"/>
      <c r="E232" s="10"/>
      <c r="F232" s="10"/>
      <c r="G232" s="10"/>
      <c r="H232" s="10"/>
      <c r="I232" s="10"/>
      <c r="J232" s="10"/>
      <c r="K232" s="10"/>
      <c r="L232" s="10"/>
      <c r="M232" s="10"/>
      <c r="N232" s="10"/>
      <c r="O232" s="62"/>
      <c r="P232" s="4"/>
      <c r="Q232" s="10"/>
      <c r="R232" s="4"/>
      <c r="U232" s="11"/>
      <c r="V232" s="11"/>
      <c r="W232" s="11"/>
      <c r="AB232" s="246"/>
      <c r="AC232" s="1238"/>
      <c r="AD232" s="1238"/>
      <c r="AE232" s="1420"/>
      <c r="AF232" s="1420"/>
      <c r="AG232" s="1238"/>
      <c r="AH232" s="1238"/>
      <c r="AI232" s="1238"/>
      <c r="AJ232" s="1238"/>
      <c r="AK232" s="351"/>
      <c r="AL232" s="1054"/>
      <c r="AM232" s="1054"/>
      <c r="AN232" s="351"/>
      <c r="AO232" s="351"/>
      <c r="AP232" s="351"/>
      <c r="AQ232" s="351"/>
      <c r="AR232" s="1054"/>
      <c r="AS232" s="1054"/>
      <c r="AT232" s="1054"/>
      <c r="AU232" s="1054"/>
      <c r="AV232" s="1054"/>
      <c r="AW232" s="1054"/>
      <c r="AX232" s="1054"/>
      <c r="AY232" s="1054"/>
      <c r="AZ232" s="1054"/>
      <c r="BA232" s="1054"/>
      <c r="BB232" s="1054"/>
      <c r="BC232" s="1054"/>
    </row>
    <row r="233" spans="1:55" s="8" customFormat="1">
      <c r="A233" s="55"/>
      <c r="B233" s="7"/>
      <c r="C233" s="10"/>
      <c r="D233" s="10"/>
      <c r="E233" s="10"/>
      <c r="F233" s="10"/>
      <c r="G233" s="10"/>
      <c r="H233" s="10"/>
      <c r="I233" s="10"/>
      <c r="J233" s="10"/>
      <c r="K233" s="10"/>
      <c r="L233" s="10"/>
      <c r="M233" s="10"/>
      <c r="N233" s="10"/>
      <c r="O233" s="62"/>
      <c r="P233" s="4"/>
      <c r="Q233" s="10"/>
      <c r="R233" s="4"/>
      <c r="U233" s="11"/>
      <c r="V233" s="11"/>
      <c r="W233" s="11"/>
      <c r="AB233" s="246"/>
      <c r="AC233" s="1238"/>
      <c r="AD233" s="1238"/>
      <c r="AE233" s="1420"/>
      <c r="AF233" s="1420"/>
      <c r="AG233" s="1238"/>
      <c r="AH233" s="1238"/>
      <c r="AI233" s="1238"/>
      <c r="AJ233" s="1238"/>
      <c r="AK233" s="351"/>
      <c r="AL233" s="1054"/>
      <c r="AM233" s="1054"/>
      <c r="AN233" s="351"/>
      <c r="AO233" s="351"/>
      <c r="AP233" s="351"/>
      <c r="AQ233" s="351"/>
      <c r="AR233" s="1054"/>
      <c r="AS233" s="1054"/>
      <c r="AT233" s="1054"/>
      <c r="AU233" s="1054"/>
      <c r="AV233" s="1054"/>
      <c r="AW233" s="1054"/>
      <c r="AX233" s="1054"/>
      <c r="AY233" s="1054"/>
      <c r="AZ233" s="1054"/>
      <c r="BA233" s="1054"/>
      <c r="BB233" s="1054"/>
      <c r="BC233" s="1054"/>
    </row>
    <row r="234" spans="1:55" s="8" customFormat="1">
      <c r="A234" s="55"/>
      <c r="B234" s="7"/>
      <c r="C234" s="10"/>
      <c r="D234" s="10"/>
      <c r="E234" s="10"/>
      <c r="F234" s="10"/>
      <c r="G234" s="10"/>
      <c r="H234" s="10"/>
      <c r="I234" s="10"/>
      <c r="J234" s="10"/>
      <c r="K234" s="10"/>
      <c r="L234" s="10"/>
      <c r="M234" s="10"/>
      <c r="N234" s="10"/>
      <c r="O234" s="62"/>
      <c r="P234" s="4"/>
      <c r="Q234" s="10"/>
      <c r="R234" s="4"/>
      <c r="U234" s="11"/>
      <c r="V234" s="11"/>
      <c r="W234" s="11"/>
      <c r="AB234" s="246"/>
      <c r="AC234" s="1238"/>
      <c r="AD234" s="1238"/>
      <c r="AE234" s="1420"/>
      <c r="AF234" s="1420"/>
      <c r="AG234" s="1238"/>
      <c r="AH234" s="1238"/>
      <c r="AI234" s="1238"/>
      <c r="AJ234" s="1238"/>
      <c r="AK234" s="351"/>
      <c r="AL234" s="1054"/>
      <c r="AM234" s="1054"/>
      <c r="AN234" s="351"/>
      <c r="AO234" s="351"/>
      <c r="AP234" s="351"/>
      <c r="AQ234" s="351"/>
      <c r="AR234" s="1054"/>
      <c r="AS234" s="1054"/>
      <c r="AT234" s="1054"/>
      <c r="AU234" s="1054"/>
      <c r="AV234" s="1054"/>
      <c r="AW234" s="1054"/>
      <c r="AX234" s="1054"/>
      <c r="AY234" s="1054"/>
      <c r="AZ234" s="1054"/>
      <c r="BA234" s="1054"/>
      <c r="BB234" s="1054"/>
      <c r="BC234" s="1054"/>
    </row>
    <row r="235" spans="1:55" s="8" customFormat="1">
      <c r="A235" s="55"/>
      <c r="B235" s="7"/>
      <c r="C235" s="10"/>
      <c r="D235" s="10"/>
      <c r="E235" s="10"/>
      <c r="F235" s="10"/>
      <c r="G235" s="10"/>
      <c r="H235" s="10"/>
      <c r="I235" s="10"/>
      <c r="J235" s="10"/>
      <c r="K235" s="10"/>
      <c r="L235" s="10"/>
      <c r="M235" s="10"/>
      <c r="N235" s="10"/>
      <c r="O235" s="62"/>
      <c r="P235" s="4"/>
      <c r="Q235" s="10"/>
      <c r="R235" s="4"/>
      <c r="U235" s="11"/>
      <c r="V235" s="11"/>
      <c r="W235" s="11"/>
      <c r="AB235" s="246"/>
      <c r="AC235" s="1238"/>
      <c r="AD235" s="1238"/>
      <c r="AE235" s="1420"/>
      <c r="AF235" s="1420"/>
      <c r="AG235" s="1238"/>
      <c r="AH235" s="1238"/>
      <c r="AI235" s="1238"/>
      <c r="AJ235" s="1238"/>
      <c r="AK235" s="351"/>
      <c r="AL235" s="1054"/>
      <c r="AM235" s="1054"/>
      <c r="AN235" s="351"/>
      <c r="AO235" s="351"/>
      <c r="AP235" s="351"/>
      <c r="AQ235" s="351"/>
      <c r="AR235" s="1054"/>
      <c r="AS235" s="1054"/>
      <c r="AT235" s="1054"/>
      <c r="AU235" s="1054"/>
      <c r="AV235" s="1054"/>
      <c r="AW235" s="1054"/>
      <c r="AX235" s="1054"/>
      <c r="AY235" s="1054"/>
      <c r="AZ235" s="1054"/>
      <c r="BA235" s="1054"/>
      <c r="BB235" s="1054"/>
      <c r="BC235" s="1054"/>
    </row>
    <row r="236" spans="1:55" s="8" customFormat="1">
      <c r="A236" s="55"/>
      <c r="B236" s="7"/>
      <c r="C236" s="10"/>
      <c r="D236" s="10"/>
      <c r="E236" s="10"/>
      <c r="F236" s="10"/>
      <c r="G236" s="10"/>
      <c r="H236" s="10"/>
      <c r="I236" s="10"/>
      <c r="J236" s="10"/>
      <c r="K236" s="10"/>
      <c r="L236" s="10"/>
      <c r="M236" s="10"/>
      <c r="N236" s="10"/>
      <c r="O236" s="62"/>
      <c r="P236" s="4"/>
      <c r="Q236" s="10"/>
      <c r="R236" s="4"/>
      <c r="U236" s="11"/>
      <c r="V236" s="11"/>
      <c r="W236" s="11"/>
      <c r="AB236" s="246"/>
      <c r="AC236" s="1238"/>
      <c r="AD236" s="1238"/>
      <c r="AE236" s="1420"/>
      <c r="AF236" s="1420"/>
      <c r="AG236" s="1238"/>
      <c r="AH236" s="1238"/>
      <c r="AI236" s="1238"/>
      <c r="AJ236" s="1238"/>
      <c r="AK236" s="351"/>
      <c r="AL236" s="1054"/>
      <c r="AM236" s="1054"/>
      <c r="AN236" s="351"/>
      <c r="AO236" s="351"/>
      <c r="AP236" s="351"/>
      <c r="AQ236" s="351"/>
      <c r="AR236" s="1054"/>
      <c r="AS236" s="1054"/>
      <c r="AT236" s="1054"/>
      <c r="AU236" s="1054"/>
      <c r="AV236" s="1054"/>
      <c r="AW236" s="1054"/>
      <c r="AX236" s="1054"/>
      <c r="AY236" s="1054"/>
      <c r="AZ236" s="1054"/>
      <c r="BA236" s="1054"/>
      <c r="BB236" s="1054"/>
      <c r="BC236" s="1054"/>
    </row>
    <row r="237" spans="1:55" s="8" customFormat="1">
      <c r="A237" s="55"/>
      <c r="B237" s="7"/>
      <c r="C237" s="10"/>
      <c r="D237" s="10"/>
      <c r="E237" s="10"/>
      <c r="F237" s="10"/>
      <c r="G237" s="10"/>
      <c r="H237" s="10"/>
      <c r="I237" s="10"/>
      <c r="J237" s="10"/>
      <c r="K237" s="10"/>
      <c r="L237" s="10"/>
      <c r="M237" s="10"/>
      <c r="N237" s="10"/>
      <c r="O237" s="62"/>
      <c r="P237" s="4"/>
      <c r="Q237" s="10"/>
      <c r="R237" s="4"/>
      <c r="U237" s="11"/>
      <c r="V237" s="11"/>
      <c r="W237" s="11"/>
      <c r="AB237" s="246"/>
      <c r="AC237" s="1238"/>
      <c r="AD237" s="1238"/>
      <c r="AE237" s="1420"/>
      <c r="AF237" s="1420"/>
      <c r="AG237" s="1238"/>
      <c r="AH237" s="1238"/>
      <c r="AI237" s="1238"/>
      <c r="AJ237" s="1238"/>
      <c r="AK237" s="351"/>
      <c r="AL237" s="1054"/>
      <c r="AM237" s="1054"/>
      <c r="AN237" s="351"/>
      <c r="AO237" s="351"/>
      <c r="AP237" s="351"/>
      <c r="AQ237" s="351"/>
      <c r="AR237" s="1054"/>
      <c r="AS237" s="1054"/>
      <c r="AT237" s="1054"/>
      <c r="AU237" s="1054"/>
      <c r="AV237" s="1054"/>
      <c r="AW237" s="1054"/>
      <c r="AX237" s="1054"/>
      <c r="AY237" s="1054"/>
      <c r="AZ237" s="1054"/>
      <c r="BA237" s="1054"/>
      <c r="BB237" s="1054"/>
      <c r="BC237" s="1054"/>
    </row>
    <row r="238" spans="1:55" s="8" customFormat="1">
      <c r="A238" s="55"/>
      <c r="B238" s="7"/>
      <c r="C238" s="10"/>
      <c r="D238" s="10"/>
      <c r="E238" s="10"/>
      <c r="F238" s="10"/>
      <c r="G238" s="10"/>
      <c r="H238" s="10"/>
      <c r="I238" s="10"/>
      <c r="J238" s="10"/>
      <c r="K238" s="10"/>
      <c r="L238" s="10"/>
      <c r="M238" s="10"/>
      <c r="N238" s="10"/>
      <c r="O238" s="62"/>
      <c r="P238" s="4"/>
      <c r="Q238" s="10"/>
      <c r="R238" s="4"/>
      <c r="U238" s="11"/>
      <c r="V238" s="11"/>
      <c r="W238" s="11"/>
      <c r="AB238" s="246"/>
      <c r="AC238" s="1238"/>
      <c r="AD238" s="1238"/>
      <c r="AE238" s="1420"/>
      <c r="AF238" s="1420"/>
      <c r="AG238" s="1238"/>
      <c r="AH238" s="1238"/>
      <c r="AI238" s="1238"/>
      <c r="AJ238" s="1238"/>
      <c r="AK238" s="351"/>
      <c r="AL238" s="1054"/>
      <c r="AM238" s="1054"/>
      <c r="AN238" s="351"/>
      <c r="AO238" s="351"/>
      <c r="AP238" s="351"/>
      <c r="AQ238" s="351"/>
      <c r="AR238" s="1054"/>
      <c r="AS238" s="1054"/>
      <c r="AT238" s="1054"/>
      <c r="AU238" s="1054"/>
      <c r="AV238" s="1054"/>
      <c r="AW238" s="1054"/>
      <c r="AX238" s="1054"/>
      <c r="AY238" s="1054"/>
      <c r="AZ238" s="1054"/>
      <c r="BA238" s="1054"/>
      <c r="BB238" s="1054"/>
      <c r="BC238" s="1054"/>
    </row>
    <row r="239" spans="1:55" s="8" customFormat="1">
      <c r="A239" s="55"/>
      <c r="B239" s="7"/>
      <c r="C239" s="10"/>
      <c r="D239" s="10"/>
      <c r="E239" s="10"/>
      <c r="F239" s="10"/>
      <c r="G239" s="10"/>
      <c r="H239" s="10"/>
      <c r="I239" s="10"/>
      <c r="J239" s="10"/>
      <c r="K239" s="10"/>
      <c r="L239" s="10"/>
      <c r="M239" s="10"/>
      <c r="N239" s="10"/>
      <c r="O239" s="62"/>
      <c r="P239" s="4"/>
      <c r="Q239" s="10"/>
      <c r="R239" s="4"/>
      <c r="U239" s="11"/>
      <c r="V239" s="11"/>
      <c r="W239" s="11"/>
      <c r="AB239" s="246"/>
      <c r="AC239" s="1238"/>
      <c r="AD239" s="1238"/>
      <c r="AE239" s="1420"/>
      <c r="AF239" s="1420"/>
      <c r="AG239" s="1238"/>
      <c r="AH239" s="1238"/>
      <c r="AI239" s="1238"/>
      <c r="AJ239" s="1238"/>
      <c r="AK239" s="351"/>
      <c r="AL239" s="1054"/>
      <c r="AM239" s="1054"/>
      <c r="AN239" s="351"/>
      <c r="AO239" s="351"/>
      <c r="AP239" s="351"/>
      <c r="AQ239" s="351"/>
      <c r="AR239" s="1054"/>
      <c r="AS239" s="1054"/>
      <c r="AT239" s="1054"/>
      <c r="AU239" s="1054"/>
      <c r="AV239" s="1054"/>
      <c r="AW239" s="1054"/>
      <c r="AX239" s="1054"/>
      <c r="AY239" s="1054"/>
      <c r="AZ239" s="1054"/>
      <c r="BA239" s="1054"/>
      <c r="BB239" s="1054"/>
      <c r="BC239" s="1054"/>
    </row>
    <row r="240" spans="1:55" s="8" customFormat="1">
      <c r="A240" s="55"/>
      <c r="B240" s="7"/>
      <c r="C240" s="10"/>
      <c r="D240" s="10"/>
      <c r="E240" s="10"/>
      <c r="F240" s="10"/>
      <c r="G240" s="10"/>
      <c r="H240" s="10"/>
      <c r="I240" s="10"/>
      <c r="J240" s="10"/>
      <c r="K240" s="10"/>
      <c r="L240" s="10"/>
      <c r="M240" s="10"/>
      <c r="N240" s="10"/>
      <c r="O240" s="62"/>
      <c r="P240" s="4"/>
      <c r="Q240" s="10"/>
      <c r="R240" s="4"/>
      <c r="U240" s="11"/>
      <c r="V240" s="11"/>
      <c r="W240" s="11"/>
      <c r="AB240" s="246"/>
      <c r="AC240" s="1238"/>
      <c r="AD240" s="1238"/>
      <c r="AE240" s="1420"/>
      <c r="AF240" s="1420"/>
      <c r="AG240" s="1238"/>
      <c r="AH240" s="1238"/>
      <c r="AI240" s="1238"/>
      <c r="AJ240" s="1238"/>
      <c r="AK240" s="351"/>
      <c r="AL240" s="1054"/>
      <c r="AM240" s="1054"/>
      <c r="AN240" s="351"/>
      <c r="AO240" s="351"/>
      <c r="AP240" s="351"/>
      <c r="AQ240" s="351"/>
      <c r="AR240" s="1054"/>
      <c r="AS240" s="1054"/>
      <c r="AT240" s="1054"/>
      <c r="AU240" s="1054"/>
      <c r="AV240" s="1054"/>
      <c r="AW240" s="1054"/>
      <c r="AX240" s="1054"/>
      <c r="AY240" s="1054"/>
      <c r="AZ240" s="1054"/>
      <c r="BA240" s="1054"/>
      <c r="BB240" s="1054"/>
      <c r="BC240" s="1054"/>
    </row>
    <row r="241" spans="1:55" s="8" customFormat="1">
      <c r="A241" s="55"/>
      <c r="B241" s="7"/>
      <c r="C241" s="10"/>
      <c r="D241" s="10"/>
      <c r="E241" s="10"/>
      <c r="F241" s="10"/>
      <c r="G241" s="10"/>
      <c r="H241" s="10"/>
      <c r="I241" s="10"/>
      <c r="J241" s="10"/>
      <c r="K241" s="10"/>
      <c r="L241" s="10"/>
      <c r="M241" s="10"/>
      <c r="N241" s="10"/>
      <c r="O241" s="62"/>
      <c r="P241" s="4"/>
      <c r="Q241" s="10"/>
      <c r="R241" s="4"/>
      <c r="U241" s="11"/>
      <c r="V241" s="11"/>
      <c r="W241" s="11"/>
      <c r="AB241" s="246"/>
      <c r="AC241" s="1238"/>
      <c r="AD241" s="1238"/>
      <c r="AE241" s="1420"/>
      <c r="AF241" s="1420"/>
      <c r="AG241" s="1238"/>
      <c r="AH241" s="1238"/>
      <c r="AI241" s="1238"/>
      <c r="AJ241" s="1238"/>
      <c r="AK241" s="351"/>
      <c r="AL241" s="1054"/>
      <c r="AM241" s="1054"/>
      <c r="AN241" s="351"/>
      <c r="AO241" s="351"/>
      <c r="AP241" s="351"/>
      <c r="AQ241" s="351"/>
      <c r="AR241" s="1054"/>
      <c r="AS241" s="1054"/>
      <c r="AT241" s="1054"/>
      <c r="AU241" s="1054"/>
      <c r="AV241" s="1054"/>
      <c r="AW241" s="1054"/>
      <c r="AX241" s="1054"/>
      <c r="AY241" s="1054"/>
      <c r="AZ241" s="1054"/>
      <c r="BA241" s="1054"/>
      <c r="BB241" s="1054"/>
      <c r="BC241" s="1054"/>
    </row>
    <row r="242" spans="1:55" s="8" customFormat="1">
      <c r="A242" s="55"/>
      <c r="B242" s="7"/>
      <c r="C242" s="10"/>
      <c r="D242" s="10"/>
      <c r="E242" s="10"/>
      <c r="F242" s="10"/>
      <c r="G242" s="10"/>
      <c r="H242" s="10"/>
      <c r="I242" s="10"/>
      <c r="J242" s="10"/>
      <c r="K242" s="10"/>
      <c r="L242" s="10"/>
      <c r="M242" s="10"/>
      <c r="N242" s="10"/>
      <c r="O242" s="62"/>
      <c r="P242" s="4"/>
      <c r="Q242" s="10"/>
      <c r="R242" s="4"/>
      <c r="U242" s="11"/>
      <c r="V242" s="11"/>
      <c r="W242" s="11"/>
      <c r="AB242" s="246"/>
      <c r="AC242" s="1238"/>
      <c r="AD242" s="1238"/>
      <c r="AE242" s="1420"/>
      <c r="AF242" s="1420"/>
      <c r="AG242" s="1238"/>
      <c r="AH242" s="1238"/>
      <c r="AI242" s="1238"/>
      <c r="AJ242" s="1238"/>
      <c r="AK242" s="351"/>
      <c r="AL242" s="1054"/>
      <c r="AM242" s="1054"/>
      <c r="AN242" s="351"/>
      <c r="AO242" s="351"/>
      <c r="AP242" s="351"/>
      <c r="AQ242" s="351"/>
      <c r="AR242" s="1054"/>
      <c r="AS242" s="1054"/>
      <c r="AT242" s="1054"/>
      <c r="AU242" s="1054"/>
      <c r="AV242" s="1054"/>
      <c r="AW242" s="1054"/>
      <c r="AX242" s="1054"/>
      <c r="AY242" s="1054"/>
      <c r="AZ242" s="1054"/>
      <c r="BA242" s="1054"/>
      <c r="BB242" s="1054"/>
      <c r="BC242" s="1054"/>
    </row>
    <row r="243" spans="1:55" s="8" customFormat="1">
      <c r="A243" s="55"/>
      <c r="B243" s="7"/>
      <c r="C243" s="10"/>
      <c r="D243" s="10"/>
      <c r="E243" s="10"/>
      <c r="F243" s="10"/>
      <c r="G243" s="10"/>
      <c r="H243" s="10"/>
      <c r="I243" s="10"/>
      <c r="J243" s="10"/>
      <c r="K243" s="10"/>
      <c r="L243" s="10"/>
      <c r="M243" s="10"/>
      <c r="N243" s="10"/>
      <c r="O243" s="62"/>
      <c r="P243" s="4"/>
      <c r="Q243" s="10"/>
      <c r="R243" s="4"/>
      <c r="U243" s="11"/>
      <c r="V243" s="11"/>
      <c r="W243" s="11"/>
      <c r="AB243" s="246"/>
      <c r="AC243" s="1238"/>
      <c r="AD243" s="1238"/>
      <c r="AE243" s="1420"/>
      <c r="AF243" s="1420"/>
      <c r="AG243" s="1238"/>
      <c r="AH243" s="1238"/>
      <c r="AI243" s="1238"/>
      <c r="AJ243" s="1238"/>
      <c r="AK243" s="351"/>
      <c r="AL243" s="1054"/>
      <c r="AM243" s="1054"/>
      <c r="AN243" s="351"/>
      <c r="AO243" s="351"/>
      <c r="AP243" s="351"/>
      <c r="AQ243" s="351"/>
      <c r="AR243" s="1054"/>
      <c r="AS243" s="1054"/>
      <c r="AT243" s="1054"/>
      <c r="AU243" s="1054"/>
      <c r="AV243" s="1054"/>
      <c r="AW243" s="1054"/>
      <c r="AX243" s="1054"/>
      <c r="AY243" s="1054"/>
      <c r="AZ243" s="1054"/>
      <c r="BA243" s="1054"/>
      <c r="BB243" s="1054"/>
      <c r="BC243" s="1054"/>
    </row>
    <row r="244" spans="1:55" s="8" customFormat="1">
      <c r="A244" s="55"/>
      <c r="B244" s="7"/>
      <c r="C244" s="10"/>
      <c r="D244" s="10"/>
      <c r="E244" s="10"/>
      <c r="F244" s="10"/>
      <c r="G244" s="10"/>
      <c r="H244" s="10"/>
      <c r="I244" s="10"/>
      <c r="J244" s="10"/>
      <c r="K244" s="10"/>
      <c r="L244" s="10"/>
      <c r="M244" s="10"/>
      <c r="N244" s="10"/>
      <c r="O244" s="62"/>
      <c r="P244" s="4"/>
      <c r="Q244" s="10"/>
      <c r="R244" s="4"/>
      <c r="U244" s="11"/>
      <c r="V244" s="11"/>
      <c r="W244" s="11"/>
      <c r="AB244" s="246"/>
      <c r="AC244" s="1238"/>
      <c r="AD244" s="1238"/>
      <c r="AE244" s="1420"/>
      <c r="AF244" s="1420"/>
      <c r="AG244" s="1238"/>
      <c r="AH244" s="1238"/>
      <c r="AI244" s="1238"/>
      <c r="AJ244" s="1238"/>
      <c r="AK244" s="351"/>
      <c r="AL244" s="1054"/>
      <c r="AM244" s="1054"/>
      <c r="AN244" s="351"/>
      <c r="AO244" s="351"/>
      <c r="AP244" s="351"/>
      <c r="AQ244" s="351"/>
      <c r="AR244" s="1054"/>
      <c r="AS244" s="1054"/>
      <c r="AT244" s="1054"/>
      <c r="AU244" s="1054"/>
      <c r="AV244" s="1054"/>
      <c r="AW244" s="1054"/>
      <c r="AX244" s="1054"/>
      <c r="AY244" s="1054"/>
      <c r="AZ244" s="1054"/>
      <c r="BA244" s="1054"/>
      <c r="BB244" s="1054"/>
      <c r="BC244" s="1054"/>
    </row>
    <row r="245" spans="1:55" s="8" customFormat="1">
      <c r="A245" s="55"/>
      <c r="B245" s="7"/>
      <c r="C245" s="10"/>
      <c r="D245" s="10"/>
      <c r="E245" s="10"/>
      <c r="F245" s="10"/>
      <c r="G245" s="10"/>
      <c r="H245" s="10"/>
      <c r="I245" s="10"/>
      <c r="J245" s="10"/>
      <c r="K245" s="10"/>
      <c r="L245" s="10"/>
      <c r="M245" s="10"/>
      <c r="N245" s="10"/>
      <c r="O245" s="62"/>
      <c r="P245" s="4"/>
      <c r="Q245" s="10"/>
      <c r="R245" s="4"/>
      <c r="U245" s="11"/>
      <c r="V245" s="11"/>
      <c r="W245" s="11"/>
      <c r="AB245" s="246"/>
      <c r="AC245" s="1238"/>
      <c r="AD245" s="1238"/>
      <c r="AE245" s="1420"/>
      <c r="AF245" s="1420"/>
      <c r="AG245" s="1238"/>
      <c r="AH245" s="1238"/>
      <c r="AI245" s="1238"/>
      <c r="AJ245" s="1238"/>
      <c r="AK245" s="351"/>
      <c r="AL245" s="1054"/>
      <c r="AM245" s="1054"/>
      <c r="AN245" s="351"/>
      <c r="AO245" s="351"/>
      <c r="AP245" s="351"/>
      <c r="AQ245" s="351"/>
      <c r="AR245" s="1054"/>
      <c r="AS245" s="1054"/>
      <c r="AT245" s="1054"/>
      <c r="AU245" s="1054"/>
      <c r="AV245" s="1054"/>
      <c r="AW245" s="1054"/>
      <c r="AX245" s="1054"/>
      <c r="AY245" s="1054"/>
      <c r="AZ245" s="1054"/>
      <c r="BA245" s="1054"/>
      <c r="BB245" s="1054"/>
      <c r="BC245" s="1054"/>
    </row>
    <row r="246" spans="1:55" s="8" customFormat="1">
      <c r="A246" s="55"/>
      <c r="B246" s="7"/>
      <c r="C246" s="10"/>
      <c r="D246" s="10"/>
      <c r="E246" s="10"/>
      <c r="F246" s="10"/>
      <c r="G246" s="10"/>
      <c r="H246" s="10"/>
      <c r="I246" s="10"/>
      <c r="J246" s="10"/>
      <c r="K246" s="10"/>
      <c r="L246" s="10"/>
      <c r="M246" s="10"/>
      <c r="N246" s="10"/>
      <c r="O246" s="62"/>
      <c r="P246" s="4"/>
      <c r="Q246" s="10"/>
      <c r="R246" s="4"/>
      <c r="U246" s="11"/>
      <c r="V246" s="11"/>
      <c r="W246" s="11"/>
      <c r="AB246" s="246"/>
      <c r="AC246" s="1238"/>
      <c r="AD246" s="1238"/>
      <c r="AE246" s="1420"/>
      <c r="AF246" s="1420"/>
      <c r="AG246" s="1238"/>
      <c r="AH246" s="1238"/>
      <c r="AI246" s="1238"/>
      <c r="AJ246" s="1238"/>
      <c r="AK246" s="351"/>
      <c r="AL246" s="1054"/>
      <c r="AM246" s="1054"/>
      <c r="AN246" s="351"/>
      <c r="AO246" s="351"/>
      <c r="AP246" s="351"/>
      <c r="AQ246" s="351"/>
      <c r="AR246" s="1054"/>
      <c r="AS246" s="1054"/>
      <c r="AT246" s="1054"/>
      <c r="AU246" s="1054"/>
      <c r="AV246" s="1054"/>
      <c r="AW246" s="1054"/>
      <c r="AX246" s="1054"/>
      <c r="AY246" s="1054"/>
      <c r="AZ246" s="1054"/>
      <c r="BA246" s="1054"/>
      <c r="BB246" s="1054"/>
      <c r="BC246" s="1054"/>
    </row>
    <row r="247" spans="1:55" s="8" customFormat="1">
      <c r="A247" s="55"/>
      <c r="B247" s="7"/>
      <c r="C247" s="10"/>
      <c r="D247" s="10"/>
      <c r="E247" s="10"/>
      <c r="F247" s="10"/>
      <c r="G247" s="10"/>
      <c r="H247" s="10"/>
      <c r="I247" s="10"/>
      <c r="J247" s="10"/>
      <c r="K247" s="10"/>
      <c r="L247" s="10"/>
      <c r="M247" s="10"/>
      <c r="N247" s="10"/>
      <c r="O247" s="62"/>
      <c r="P247" s="4"/>
      <c r="Q247" s="10"/>
      <c r="R247" s="4"/>
      <c r="U247" s="11"/>
      <c r="V247" s="11"/>
      <c r="W247" s="11"/>
      <c r="AB247" s="246"/>
      <c r="AC247" s="1238"/>
      <c r="AD247" s="1238"/>
      <c r="AE247" s="1420"/>
      <c r="AF247" s="1420"/>
      <c r="AG247" s="1238"/>
      <c r="AH247" s="1238"/>
      <c r="AI247" s="1238"/>
      <c r="AJ247" s="1238"/>
      <c r="AK247" s="351"/>
      <c r="AL247" s="1054"/>
      <c r="AM247" s="1054"/>
      <c r="AN247" s="351"/>
      <c r="AO247" s="351"/>
      <c r="AP247" s="351"/>
      <c r="AQ247" s="351"/>
      <c r="AR247" s="1054"/>
      <c r="AS247" s="1054"/>
      <c r="AT247" s="1054"/>
      <c r="AU247" s="1054"/>
      <c r="AV247" s="1054"/>
      <c r="AW247" s="1054"/>
      <c r="AX247" s="1054"/>
      <c r="AY247" s="1054"/>
      <c r="AZ247" s="1054"/>
      <c r="BA247" s="1054"/>
      <c r="BB247" s="1054"/>
      <c r="BC247" s="1054"/>
    </row>
    <row r="248" spans="1:55" s="8" customFormat="1">
      <c r="A248" s="55"/>
      <c r="B248" s="7"/>
      <c r="C248" s="10"/>
      <c r="D248" s="10"/>
      <c r="E248" s="10"/>
      <c r="F248" s="10"/>
      <c r="G248" s="10"/>
      <c r="H248" s="10"/>
      <c r="I248" s="10"/>
      <c r="J248" s="10"/>
      <c r="K248" s="10"/>
      <c r="L248" s="10"/>
      <c r="M248" s="10"/>
      <c r="N248" s="10"/>
      <c r="O248" s="62"/>
      <c r="P248" s="4"/>
      <c r="Q248" s="10"/>
      <c r="R248" s="4"/>
      <c r="U248" s="11"/>
      <c r="V248" s="11"/>
      <c r="W248" s="11"/>
      <c r="AB248" s="246"/>
      <c r="AC248" s="1238"/>
      <c r="AD248" s="1238"/>
      <c r="AE248" s="1420"/>
      <c r="AF248" s="1420"/>
      <c r="AG248" s="1238"/>
      <c r="AH248" s="1238"/>
      <c r="AI248" s="1238"/>
      <c r="AJ248" s="1238"/>
      <c r="AK248" s="351"/>
      <c r="AL248" s="1054"/>
      <c r="AM248" s="1054"/>
      <c r="AN248" s="351"/>
      <c r="AO248" s="351"/>
      <c r="AP248" s="351"/>
      <c r="AQ248" s="351"/>
      <c r="AR248" s="1054"/>
      <c r="AS248" s="1054"/>
      <c r="AT248" s="1054"/>
      <c r="AU248" s="1054"/>
      <c r="AV248" s="1054"/>
      <c r="AW248" s="1054"/>
      <c r="AX248" s="1054"/>
      <c r="AY248" s="1054"/>
      <c r="AZ248" s="1054"/>
      <c r="BA248" s="1054"/>
      <c r="BB248" s="1054"/>
      <c r="BC248" s="1054"/>
    </row>
    <row r="249" spans="1:55" s="8" customFormat="1">
      <c r="A249" s="55"/>
      <c r="B249" s="7"/>
      <c r="C249" s="10"/>
      <c r="D249" s="10"/>
      <c r="E249" s="10"/>
      <c r="F249" s="10"/>
      <c r="G249" s="10"/>
      <c r="H249" s="10"/>
      <c r="I249" s="10"/>
      <c r="J249" s="10"/>
      <c r="K249" s="10"/>
      <c r="L249" s="10"/>
      <c r="M249" s="10"/>
      <c r="N249" s="10"/>
      <c r="O249" s="62"/>
      <c r="P249" s="4"/>
      <c r="Q249" s="10"/>
      <c r="R249" s="4"/>
      <c r="U249" s="11"/>
      <c r="V249" s="11"/>
      <c r="W249" s="11"/>
      <c r="AB249" s="246"/>
      <c r="AC249" s="1238"/>
      <c r="AD249" s="1238"/>
      <c r="AE249" s="1420"/>
      <c r="AF249" s="1420"/>
      <c r="AG249" s="1238"/>
      <c r="AH249" s="1238"/>
      <c r="AI249" s="1238"/>
      <c r="AJ249" s="1238"/>
      <c r="AK249" s="351"/>
      <c r="AL249" s="1054"/>
      <c r="AM249" s="1054"/>
      <c r="AN249" s="351"/>
      <c r="AO249" s="351"/>
      <c r="AP249" s="351"/>
      <c r="AQ249" s="351"/>
      <c r="AR249" s="1054"/>
      <c r="AS249" s="1054"/>
      <c r="AT249" s="1054"/>
      <c r="AU249" s="1054"/>
      <c r="AV249" s="1054"/>
      <c r="AW249" s="1054"/>
      <c r="AX249" s="1054"/>
      <c r="AY249" s="1054"/>
      <c r="AZ249" s="1054"/>
      <c r="BA249" s="1054"/>
      <c r="BB249" s="1054"/>
      <c r="BC249" s="1054"/>
    </row>
    <row r="250" spans="1:55" s="8" customFormat="1">
      <c r="A250" s="55"/>
      <c r="B250" s="7"/>
      <c r="C250" s="10"/>
      <c r="D250" s="10"/>
      <c r="E250" s="10"/>
      <c r="F250" s="10"/>
      <c r="G250" s="10"/>
      <c r="H250" s="10"/>
      <c r="I250" s="10"/>
      <c r="J250" s="10"/>
      <c r="K250" s="10"/>
      <c r="L250" s="10"/>
      <c r="M250" s="10"/>
      <c r="N250" s="10"/>
      <c r="O250" s="62"/>
      <c r="P250" s="4"/>
      <c r="Q250" s="10"/>
      <c r="R250" s="4"/>
      <c r="U250" s="11"/>
      <c r="V250" s="11"/>
      <c r="W250" s="11"/>
      <c r="AB250" s="246"/>
      <c r="AC250" s="1238"/>
      <c r="AD250" s="1238"/>
      <c r="AE250" s="1420"/>
      <c r="AF250" s="1420"/>
      <c r="AG250" s="1238"/>
      <c r="AH250" s="1238"/>
      <c r="AI250" s="1238"/>
      <c r="AJ250" s="1238"/>
      <c r="AK250" s="351"/>
      <c r="AL250" s="1054"/>
      <c r="AM250" s="1054"/>
      <c r="AN250" s="351"/>
      <c r="AO250" s="351"/>
      <c r="AP250" s="351"/>
      <c r="AQ250" s="351"/>
      <c r="AR250" s="1054"/>
      <c r="AS250" s="1054"/>
      <c r="AT250" s="1054"/>
      <c r="AU250" s="1054"/>
      <c r="AV250" s="1054"/>
      <c r="AW250" s="1054"/>
      <c r="AX250" s="1054"/>
      <c r="AY250" s="1054"/>
      <c r="AZ250" s="1054"/>
      <c r="BA250" s="1054"/>
      <c r="BB250" s="1054"/>
      <c r="BC250" s="1054"/>
    </row>
    <row r="251" spans="1:55" s="8" customFormat="1">
      <c r="A251" s="55"/>
      <c r="B251" s="7"/>
      <c r="C251" s="10"/>
      <c r="D251" s="10"/>
      <c r="E251" s="10"/>
      <c r="F251" s="10"/>
      <c r="G251" s="10"/>
      <c r="H251" s="10"/>
      <c r="I251" s="10"/>
      <c r="J251" s="10"/>
      <c r="K251" s="10"/>
      <c r="L251" s="10"/>
      <c r="M251" s="10"/>
      <c r="N251" s="10"/>
      <c r="O251" s="62"/>
      <c r="P251" s="4"/>
      <c r="Q251" s="10"/>
      <c r="R251" s="4"/>
      <c r="U251" s="11"/>
      <c r="V251" s="11"/>
      <c r="W251" s="11"/>
      <c r="AB251" s="246"/>
      <c r="AC251" s="1238"/>
      <c r="AD251" s="1238"/>
      <c r="AE251" s="1420"/>
      <c r="AF251" s="1420"/>
      <c r="AG251" s="1238"/>
      <c r="AH251" s="1238"/>
      <c r="AI251" s="1238"/>
      <c r="AJ251" s="1238"/>
      <c r="AK251" s="351"/>
      <c r="AL251" s="1054"/>
      <c r="AM251" s="1054"/>
      <c r="AN251" s="351"/>
      <c r="AO251" s="351"/>
      <c r="AP251" s="351"/>
      <c r="AQ251" s="351"/>
      <c r="AR251" s="1054"/>
      <c r="AS251" s="1054"/>
      <c r="AT251" s="1054"/>
      <c r="AU251" s="1054"/>
      <c r="AV251" s="1054"/>
      <c r="AW251" s="1054"/>
      <c r="AX251" s="1054"/>
      <c r="AY251" s="1054"/>
      <c r="AZ251" s="1054"/>
      <c r="BA251" s="1054"/>
      <c r="BB251" s="1054"/>
      <c r="BC251" s="1054"/>
    </row>
    <row r="252" spans="1:55" s="8" customFormat="1">
      <c r="A252" s="55"/>
      <c r="B252" s="7"/>
      <c r="C252" s="10"/>
      <c r="D252" s="10"/>
      <c r="E252" s="10"/>
      <c r="F252" s="10"/>
      <c r="G252" s="10"/>
      <c r="H252" s="10"/>
      <c r="I252" s="10"/>
      <c r="J252" s="10"/>
      <c r="K252" s="10"/>
      <c r="L252" s="10"/>
      <c r="M252" s="10"/>
      <c r="N252" s="10"/>
      <c r="O252" s="62"/>
      <c r="P252" s="4"/>
      <c r="Q252" s="10"/>
      <c r="R252" s="4"/>
      <c r="U252" s="11"/>
      <c r="V252" s="11"/>
      <c r="W252" s="11"/>
      <c r="AB252" s="246"/>
      <c r="AC252" s="1238"/>
      <c r="AD252" s="1238"/>
      <c r="AE252" s="1420"/>
      <c r="AF252" s="1420"/>
      <c r="AG252" s="1238"/>
      <c r="AH252" s="1238"/>
      <c r="AI252" s="1238"/>
      <c r="AJ252" s="1238"/>
      <c r="AK252" s="351"/>
      <c r="AL252" s="1054"/>
      <c r="AM252" s="1054"/>
      <c r="AN252" s="351"/>
      <c r="AO252" s="351"/>
      <c r="AP252" s="351"/>
      <c r="AQ252" s="351"/>
      <c r="AR252" s="1054"/>
      <c r="AS252" s="1054"/>
      <c r="AT252" s="1054"/>
      <c r="AU252" s="1054"/>
      <c r="AV252" s="1054"/>
      <c r="AW252" s="1054"/>
      <c r="AX252" s="1054"/>
      <c r="AY252" s="1054"/>
      <c r="AZ252" s="1054"/>
      <c r="BA252" s="1054"/>
      <c r="BB252" s="1054"/>
      <c r="BC252" s="1054"/>
    </row>
    <row r="253" spans="1:55" s="8" customFormat="1">
      <c r="A253" s="55"/>
      <c r="B253" s="7"/>
      <c r="C253" s="10"/>
      <c r="D253" s="10"/>
      <c r="E253" s="10"/>
      <c r="F253" s="10"/>
      <c r="G253" s="10"/>
      <c r="H253" s="10"/>
      <c r="I253" s="10"/>
      <c r="J253" s="10"/>
      <c r="K253" s="10"/>
      <c r="L253" s="10"/>
      <c r="M253" s="10"/>
      <c r="N253" s="10"/>
      <c r="O253" s="62"/>
      <c r="P253" s="4"/>
      <c r="Q253" s="10"/>
      <c r="R253" s="4"/>
      <c r="U253" s="11"/>
      <c r="V253" s="11"/>
      <c r="W253" s="11"/>
      <c r="AB253" s="246"/>
      <c r="AC253" s="1238"/>
      <c r="AD253" s="1238"/>
      <c r="AE253" s="1420"/>
      <c r="AF253" s="1420"/>
      <c r="AG253" s="1238"/>
      <c r="AH253" s="1238"/>
      <c r="AI253" s="1238"/>
      <c r="AJ253" s="1238"/>
      <c r="AK253" s="351"/>
      <c r="AL253" s="1054"/>
      <c r="AM253" s="1054"/>
      <c r="AN253" s="351"/>
      <c r="AO253" s="351"/>
      <c r="AP253" s="351"/>
      <c r="AQ253" s="351"/>
      <c r="AR253" s="1054"/>
      <c r="AS253" s="1054"/>
      <c r="AT253" s="1054"/>
      <c r="AU253" s="1054"/>
      <c r="AV253" s="1054"/>
      <c r="AW253" s="1054"/>
      <c r="AX253" s="1054"/>
      <c r="AY253" s="1054"/>
      <c r="AZ253" s="1054"/>
      <c r="BA253" s="1054"/>
      <c r="BB253" s="1054"/>
      <c r="BC253" s="1054"/>
    </row>
    <row r="254" spans="1:55" s="8" customFormat="1">
      <c r="A254" s="55"/>
      <c r="B254" s="7"/>
      <c r="C254" s="10"/>
      <c r="D254" s="10"/>
      <c r="E254" s="10"/>
      <c r="F254" s="10"/>
      <c r="G254" s="10"/>
      <c r="H254" s="10"/>
      <c r="I254" s="10"/>
      <c r="J254" s="10"/>
      <c r="K254" s="10"/>
      <c r="L254" s="10"/>
      <c r="M254" s="10"/>
      <c r="N254" s="10"/>
      <c r="O254" s="62"/>
      <c r="P254" s="4"/>
      <c r="Q254" s="10"/>
      <c r="R254" s="4"/>
      <c r="U254" s="11"/>
      <c r="V254" s="11"/>
      <c r="W254" s="11"/>
      <c r="AB254" s="246"/>
      <c r="AC254" s="1238"/>
      <c r="AD254" s="1238"/>
      <c r="AE254" s="1420"/>
      <c r="AF254" s="1420"/>
      <c r="AG254" s="1238"/>
      <c r="AH254" s="1238"/>
      <c r="AI254" s="1238"/>
      <c r="AJ254" s="1238"/>
      <c r="AK254" s="351"/>
      <c r="AL254" s="1054"/>
      <c r="AM254" s="1054"/>
      <c r="AN254" s="351"/>
      <c r="AO254" s="351"/>
      <c r="AP254" s="351"/>
      <c r="AQ254" s="351"/>
      <c r="AR254" s="1054"/>
      <c r="AS254" s="1054"/>
      <c r="AT254" s="1054"/>
      <c r="AU254" s="1054"/>
      <c r="AV254" s="1054"/>
      <c r="AW254" s="1054"/>
      <c r="AX254" s="1054"/>
      <c r="AY254" s="1054"/>
      <c r="AZ254" s="1054"/>
      <c r="BA254" s="1054"/>
      <c r="BB254" s="1054"/>
      <c r="BC254" s="1054"/>
    </row>
    <row r="255" spans="1:55" s="8" customFormat="1">
      <c r="A255" s="55"/>
      <c r="B255" s="7"/>
      <c r="C255" s="10"/>
      <c r="D255" s="10"/>
      <c r="E255" s="10"/>
      <c r="F255" s="10"/>
      <c r="G255" s="10"/>
      <c r="H255" s="10"/>
      <c r="I255" s="10"/>
      <c r="J255" s="10"/>
      <c r="K255" s="10"/>
      <c r="L255" s="10"/>
      <c r="M255" s="10"/>
      <c r="N255" s="10"/>
      <c r="O255" s="62"/>
      <c r="P255" s="4"/>
      <c r="Q255" s="10"/>
      <c r="R255" s="4"/>
      <c r="U255" s="11"/>
      <c r="V255" s="11"/>
      <c r="W255" s="11"/>
      <c r="AB255" s="246"/>
      <c r="AC255" s="1238"/>
      <c r="AD255" s="1238"/>
      <c r="AE255" s="1420"/>
      <c r="AF255" s="1420"/>
      <c r="AG255" s="1238"/>
      <c r="AH255" s="1238"/>
      <c r="AI255" s="1238"/>
      <c r="AJ255" s="1238"/>
      <c r="AK255" s="351"/>
      <c r="AL255" s="1054"/>
      <c r="AM255" s="1054"/>
      <c r="AN255" s="351"/>
      <c r="AO255" s="351"/>
      <c r="AP255" s="351"/>
      <c r="AQ255" s="351"/>
      <c r="AR255" s="1054"/>
      <c r="AS255" s="1054"/>
      <c r="AT255" s="1054"/>
      <c r="AU255" s="1054"/>
      <c r="AV255" s="1054"/>
      <c r="AW255" s="1054"/>
      <c r="AX255" s="1054"/>
      <c r="AY255" s="1054"/>
      <c r="AZ255" s="1054"/>
      <c r="BA255" s="1054"/>
      <c r="BB255" s="1054"/>
      <c r="BC255" s="1054"/>
    </row>
    <row r="256" spans="1:55" s="8" customFormat="1">
      <c r="A256" s="55"/>
      <c r="B256" s="7"/>
      <c r="C256" s="10"/>
      <c r="D256" s="10"/>
      <c r="E256" s="10"/>
      <c r="F256" s="10"/>
      <c r="G256" s="10"/>
      <c r="H256" s="10"/>
      <c r="I256" s="10"/>
      <c r="J256" s="10"/>
      <c r="K256" s="10"/>
      <c r="L256" s="10"/>
      <c r="M256" s="10"/>
      <c r="N256" s="10"/>
      <c r="O256" s="62"/>
      <c r="P256" s="4"/>
      <c r="Q256" s="10"/>
      <c r="R256" s="4"/>
      <c r="U256" s="11"/>
      <c r="V256" s="11"/>
      <c r="W256" s="11"/>
      <c r="AB256" s="246"/>
      <c r="AC256" s="1238"/>
      <c r="AD256" s="1238"/>
      <c r="AE256" s="1420"/>
      <c r="AF256" s="1420"/>
      <c r="AG256" s="1238"/>
      <c r="AH256" s="1238"/>
      <c r="AI256" s="1238"/>
      <c r="AJ256" s="1238"/>
      <c r="AK256" s="351"/>
      <c r="AL256" s="1054"/>
      <c r="AM256" s="1054"/>
      <c r="AN256" s="351"/>
      <c r="AO256" s="351"/>
      <c r="AP256" s="351"/>
      <c r="AQ256" s="351"/>
      <c r="AR256" s="1054"/>
      <c r="AS256" s="1054"/>
      <c r="AT256" s="1054"/>
      <c r="AU256" s="1054"/>
      <c r="AV256" s="1054"/>
      <c r="AW256" s="1054"/>
      <c r="AX256" s="1054"/>
      <c r="AY256" s="1054"/>
      <c r="AZ256" s="1054"/>
      <c r="BA256" s="1054"/>
      <c r="BB256" s="1054"/>
      <c r="BC256" s="1054"/>
    </row>
    <row r="257" spans="1:55" s="8" customFormat="1">
      <c r="A257" s="55"/>
      <c r="B257" s="7"/>
      <c r="C257" s="10"/>
      <c r="D257" s="10"/>
      <c r="E257" s="10"/>
      <c r="F257" s="10"/>
      <c r="G257" s="10"/>
      <c r="H257" s="10"/>
      <c r="I257" s="10"/>
      <c r="J257" s="10"/>
      <c r="K257" s="10"/>
      <c r="L257" s="10"/>
      <c r="M257" s="10"/>
      <c r="N257" s="10"/>
      <c r="O257" s="62"/>
      <c r="P257" s="4"/>
      <c r="Q257" s="10"/>
      <c r="R257" s="4"/>
      <c r="U257" s="11"/>
      <c r="V257" s="11"/>
      <c r="W257" s="11"/>
      <c r="AB257" s="246"/>
      <c r="AC257" s="1238"/>
      <c r="AD257" s="1238"/>
      <c r="AE257" s="1420"/>
      <c r="AF257" s="1420"/>
      <c r="AG257" s="1238"/>
      <c r="AH257" s="1238"/>
      <c r="AI257" s="1238"/>
      <c r="AJ257" s="1238"/>
      <c r="AK257" s="351"/>
      <c r="AL257" s="1054"/>
      <c r="AM257" s="1054"/>
      <c r="AN257" s="351"/>
      <c r="AO257" s="351"/>
      <c r="AP257" s="351"/>
      <c r="AQ257" s="351"/>
      <c r="AR257" s="1054"/>
      <c r="AS257" s="1054"/>
      <c r="AT257" s="1054"/>
      <c r="AU257" s="1054"/>
      <c r="AV257" s="1054"/>
      <c r="AW257" s="1054"/>
      <c r="AX257" s="1054"/>
      <c r="AY257" s="1054"/>
      <c r="AZ257" s="1054"/>
      <c r="BA257" s="1054"/>
      <c r="BB257" s="1054"/>
      <c r="BC257" s="1054"/>
    </row>
    <row r="258" spans="1:55" s="8" customFormat="1">
      <c r="A258" s="55"/>
      <c r="B258" s="7"/>
      <c r="C258" s="10"/>
      <c r="D258" s="10"/>
      <c r="E258" s="10"/>
      <c r="F258" s="10"/>
      <c r="G258" s="10"/>
      <c r="H258" s="10"/>
      <c r="I258" s="10"/>
      <c r="J258" s="10"/>
      <c r="K258" s="10"/>
      <c r="L258" s="10"/>
      <c r="M258" s="10"/>
      <c r="N258" s="10"/>
      <c r="O258" s="62"/>
      <c r="P258" s="4"/>
      <c r="Q258" s="10"/>
      <c r="R258" s="4"/>
      <c r="U258" s="11"/>
      <c r="V258" s="11"/>
      <c r="W258" s="11"/>
      <c r="AB258" s="246"/>
      <c r="AC258" s="1238"/>
      <c r="AD258" s="1238"/>
      <c r="AE258" s="1420"/>
      <c r="AF258" s="1420"/>
      <c r="AG258" s="1238"/>
      <c r="AH258" s="1238"/>
      <c r="AI258" s="1238"/>
      <c r="AJ258" s="1238"/>
      <c r="AK258" s="351"/>
      <c r="AL258" s="1054"/>
      <c r="AM258" s="1054"/>
      <c r="AN258" s="351"/>
      <c r="AO258" s="351"/>
      <c r="AP258" s="351"/>
      <c r="AQ258" s="351"/>
      <c r="AR258" s="1054"/>
      <c r="AS258" s="1054"/>
      <c r="AT258" s="1054"/>
      <c r="AU258" s="1054"/>
      <c r="AV258" s="1054"/>
      <c r="AW258" s="1054"/>
      <c r="AX258" s="1054"/>
      <c r="AY258" s="1054"/>
      <c r="AZ258" s="1054"/>
      <c r="BA258" s="1054"/>
      <c r="BB258" s="1054"/>
      <c r="BC258" s="1054"/>
    </row>
    <row r="259" spans="1:55" s="8" customFormat="1">
      <c r="A259" s="55"/>
      <c r="B259" s="7"/>
      <c r="C259" s="10"/>
      <c r="D259" s="10"/>
      <c r="E259" s="10"/>
      <c r="F259" s="10"/>
      <c r="G259" s="10"/>
      <c r="H259" s="10"/>
      <c r="I259" s="10"/>
      <c r="J259" s="10"/>
      <c r="K259" s="10"/>
      <c r="L259" s="10"/>
      <c r="M259" s="10"/>
      <c r="N259" s="10"/>
      <c r="O259" s="62"/>
      <c r="P259" s="4"/>
      <c r="Q259" s="10"/>
      <c r="R259" s="4"/>
      <c r="U259" s="11"/>
      <c r="V259" s="11"/>
      <c r="W259" s="11"/>
      <c r="AB259" s="246"/>
      <c r="AC259" s="1238"/>
      <c r="AD259" s="1238"/>
      <c r="AE259" s="1420"/>
      <c r="AF259" s="1420"/>
      <c r="AG259" s="1238"/>
      <c r="AH259" s="1238"/>
      <c r="AI259" s="1238"/>
      <c r="AJ259" s="1238"/>
      <c r="AK259" s="351"/>
      <c r="AL259" s="1054"/>
      <c r="AM259" s="1054"/>
      <c r="AN259" s="351"/>
      <c r="AO259" s="351"/>
      <c r="AP259" s="351"/>
      <c r="AQ259" s="351"/>
      <c r="AR259" s="1054"/>
      <c r="AS259" s="1054"/>
      <c r="AT259" s="1054"/>
      <c r="AU259" s="1054"/>
      <c r="AV259" s="1054"/>
      <c r="AW259" s="1054"/>
      <c r="AX259" s="1054"/>
      <c r="AY259" s="1054"/>
      <c r="AZ259" s="1054"/>
      <c r="BA259" s="1054"/>
      <c r="BB259" s="1054"/>
      <c r="BC259" s="1054"/>
    </row>
    <row r="260" spans="1:55" s="8" customFormat="1">
      <c r="A260" s="55"/>
      <c r="B260" s="7"/>
      <c r="C260" s="10"/>
      <c r="D260" s="10"/>
      <c r="E260" s="10"/>
      <c r="F260" s="10"/>
      <c r="G260" s="10"/>
      <c r="H260" s="10"/>
      <c r="I260" s="10"/>
      <c r="J260" s="10"/>
      <c r="K260" s="10"/>
      <c r="L260" s="10"/>
      <c r="M260" s="10"/>
      <c r="N260" s="10"/>
      <c r="O260" s="62"/>
      <c r="P260" s="4"/>
      <c r="Q260" s="10"/>
      <c r="R260" s="4"/>
      <c r="U260" s="11"/>
      <c r="V260" s="11"/>
      <c r="W260" s="11"/>
      <c r="AB260" s="246"/>
      <c r="AC260" s="1238"/>
      <c r="AD260" s="1238"/>
      <c r="AE260" s="1420"/>
      <c r="AF260" s="1420"/>
      <c r="AG260" s="1238"/>
      <c r="AH260" s="1238"/>
      <c r="AI260" s="1238"/>
      <c r="AJ260" s="1238"/>
      <c r="AK260" s="351"/>
      <c r="AL260" s="1054"/>
      <c r="AM260" s="1054"/>
      <c r="AN260" s="351"/>
      <c r="AO260" s="351"/>
      <c r="AP260" s="351"/>
      <c r="AQ260" s="351"/>
      <c r="AR260" s="1054"/>
      <c r="AS260" s="1054"/>
      <c r="AT260" s="1054"/>
      <c r="AU260" s="1054"/>
      <c r="AV260" s="1054"/>
      <c r="AW260" s="1054"/>
      <c r="AX260" s="1054"/>
      <c r="AY260" s="1054"/>
      <c r="AZ260" s="1054"/>
      <c r="BA260" s="1054"/>
      <c r="BB260" s="1054"/>
      <c r="BC260" s="1054"/>
    </row>
    <row r="261" spans="1:55" s="8" customFormat="1">
      <c r="A261" s="55"/>
      <c r="B261" s="7"/>
      <c r="C261" s="10"/>
      <c r="D261" s="10"/>
      <c r="E261" s="10"/>
      <c r="F261" s="10"/>
      <c r="G261" s="10"/>
      <c r="H261" s="10"/>
      <c r="I261" s="10"/>
      <c r="J261" s="10"/>
      <c r="K261" s="10"/>
      <c r="L261" s="10"/>
      <c r="M261" s="10"/>
      <c r="N261" s="10"/>
      <c r="O261" s="62"/>
      <c r="P261" s="4"/>
      <c r="Q261" s="10"/>
      <c r="R261" s="4"/>
      <c r="U261" s="11"/>
      <c r="V261" s="11"/>
      <c r="W261" s="11"/>
      <c r="AB261" s="246"/>
      <c r="AC261" s="1238"/>
      <c r="AD261" s="1238"/>
      <c r="AE261" s="1420"/>
      <c r="AF261" s="1420"/>
      <c r="AG261" s="1238"/>
      <c r="AH261" s="1238"/>
      <c r="AI261" s="1238"/>
      <c r="AJ261" s="1238"/>
      <c r="AK261" s="351"/>
      <c r="AL261" s="1054"/>
      <c r="AM261" s="1054"/>
      <c r="AN261" s="351"/>
      <c r="AO261" s="351"/>
      <c r="AP261" s="351"/>
      <c r="AQ261" s="351"/>
      <c r="AR261" s="1054"/>
      <c r="AS261" s="1054"/>
      <c r="AT261" s="1054"/>
      <c r="AU261" s="1054"/>
      <c r="AV261" s="1054"/>
      <c r="AW261" s="1054"/>
      <c r="AX261" s="1054"/>
      <c r="AY261" s="1054"/>
      <c r="AZ261" s="1054"/>
      <c r="BA261" s="1054"/>
      <c r="BB261" s="1054"/>
      <c r="BC261" s="1054"/>
    </row>
    <row r="262" spans="1:55" s="8" customFormat="1">
      <c r="A262" s="55"/>
      <c r="B262" s="7"/>
      <c r="C262" s="10"/>
      <c r="D262" s="10"/>
      <c r="E262" s="10"/>
      <c r="F262" s="10"/>
      <c r="G262" s="10"/>
      <c r="H262" s="10"/>
      <c r="I262" s="10"/>
      <c r="J262" s="10"/>
      <c r="K262" s="10"/>
      <c r="L262" s="10"/>
      <c r="M262" s="10"/>
      <c r="N262" s="10"/>
      <c r="O262" s="62"/>
      <c r="P262" s="4"/>
      <c r="Q262" s="10"/>
      <c r="R262" s="4"/>
      <c r="U262" s="11"/>
      <c r="V262" s="11"/>
      <c r="W262" s="11"/>
      <c r="AB262" s="246"/>
      <c r="AC262" s="1238"/>
      <c r="AD262" s="1238"/>
      <c r="AE262" s="1420"/>
      <c r="AF262" s="1420"/>
      <c r="AG262" s="1238"/>
      <c r="AH262" s="1238"/>
      <c r="AI262" s="1238"/>
      <c r="AJ262" s="1238"/>
      <c r="AK262" s="351"/>
      <c r="AL262" s="1054"/>
      <c r="AM262" s="1054"/>
      <c r="AN262" s="351"/>
      <c r="AO262" s="351"/>
      <c r="AP262" s="351"/>
      <c r="AQ262" s="351"/>
      <c r="AR262" s="1054"/>
      <c r="AS262" s="1054"/>
      <c r="AT262" s="1054"/>
      <c r="AU262" s="1054"/>
      <c r="AV262" s="1054"/>
      <c r="AW262" s="1054"/>
      <c r="AX262" s="1054"/>
      <c r="AY262" s="1054"/>
      <c r="AZ262" s="1054"/>
      <c r="BA262" s="1054"/>
      <c r="BB262" s="1054"/>
      <c r="BC262" s="1054"/>
    </row>
    <row r="263" spans="1:55" s="8" customFormat="1">
      <c r="A263" s="55"/>
      <c r="B263" s="7"/>
      <c r="C263" s="10"/>
      <c r="D263" s="10"/>
      <c r="E263" s="10"/>
      <c r="F263" s="10"/>
      <c r="G263" s="10"/>
      <c r="H263" s="10"/>
      <c r="I263" s="10"/>
      <c r="J263" s="10"/>
      <c r="K263" s="10"/>
      <c r="L263" s="10"/>
      <c r="M263" s="10"/>
      <c r="N263" s="10"/>
      <c r="O263" s="62"/>
      <c r="P263" s="4"/>
      <c r="Q263" s="10"/>
      <c r="R263" s="4"/>
      <c r="U263" s="11"/>
      <c r="V263" s="11"/>
      <c r="W263" s="11"/>
      <c r="AB263" s="246"/>
      <c r="AC263" s="1238"/>
      <c r="AD263" s="1238"/>
      <c r="AE263" s="1420"/>
      <c r="AF263" s="1420"/>
      <c r="AG263" s="1238"/>
      <c r="AH263" s="1238"/>
      <c r="AI263" s="1238"/>
      <c r="AJ263" s="1238"/>
      <c r="AK263" s="351"/>
      <c r="AL263" s="1054"/>
      <c r="AM263" s="1054"/>
      <c r="AN263" s="351"/>
      <c r="AO263" s="351"/>
      <c r="AP263" s="351"/>
      <c r="AQ263" s="351"/>
      <c r="AR263" s="1054"/>
      <c r="AS263" s="1054"/>
      <c r="AT263" s="1054"/>
      <c r="AU263" s="1054"/>
      <c r="AV263" s="1054"/>
      <c r="AW263" s="1054"/>
      <c r="AX263" s="1054"/>
      <c r="AY263" s="1054"/>
      <c r="AZ263" s="1054"/>
      <c r="BA263" s="1054"/>
      <c r="BB263" s="1054"/>
      <c r="BC263" s="1054"/>
    </row>
    <row r="264" spans="1:55" s="8" customFormat="1">
      <c r="A264" s="55"/>
      <c r="B264" s="7"/>
      <c r="C264" s="10"/>
      <c r="D264" s="10"/>
      <c r="E264" s="10"/>
      <c r="F264" s="10"/>
      <c r="G264" s="10"/>
      <c r="H264" s="10"/>
      <c r="I264" s="10"/>
      <c r="J264" s="10"/>
      <c r="K264" s="10"/>
      <c r="L264" s="10"/>
      <c r="M264" s="10"/>
      <c r="N264" s="10"/>
      <c r="O264" s="62"/>
      <c r="P264" s="4"/>
      <c r="Q264" s="10"/>
      <c r="R264" s="4"/>
      <c r="U264" s="11"/>
      <c r="V264" s="11"/>
      <c r="W264" s="11"/>
      <c r="AB264" s="246"/>
      <c r="AC264" s="1238"/>
      <c r="AD264" s="1238"/>
      <c r="AE264" s="1420"/>
      <c r="AF264" s="1420"/>
      <c r="AG264" s="1238"/>
      <c r="AH264" s="1238"/>
      <c r="AI264" s="1238"/>
      <c r="AJ264" s="1238"/>
      <c r="AK264" s="351"/>
      <c r="AL264" s="1054"/>
      <c r="AM264" s="1054"/>
      <c r="AN264" s="351"/>
      <c r="AO264" s="351"/>
      <c r="AP264" s="351"/>
      <c r="AQ264" s="351"/>
      <c r="AR264" s="1054"/>
      <c r="AS264" s="1054"/>
      <c r="AT264" s="1054"/>
      <c r="AU264" s="1054"/>
      <c r="AV264" s="1054"/>
      <c r="AW264" s="1054"/>
      <c r="AX264" s="1054"/>
      <c r="AY264" s="1054"/>
      <c r="AZ264" s="1054"/>
      <c r="BA264" s="1054"/>
      <c r="BB264" s="1054"/>
      <c r="BC264" s="1054"/>
    </row>
    <row r="265" spans="1:55" s="8" customFormat="1">
      <c r="A265" s="55"/>
      <c r="B265" s="7"/>
      <c r="C265" s="10"/>
      <c r="D265" s="10"/>
      <c r="E265" s="10"/>
      <c r="F265" s="10"/>
      <c r="G265" s="10"/>
      <c r="H265" s="10"/>
      <c r="I265" s="10"/>
      <c r="J265" s="10"/>
      <c r="K265" s="10"/>
      <c r="L265" s="10"/>
      <c r="M265" s="10"/>
      <c r="N265" s="10"/>
      <c r="O265" s="62"/>
      <c r="P265" s="4"/>
      <c r="Q265" s="10"/>
      <c r="R265" s="4"/>
      <c r="U265" s="11"/>
      <c r="V265" s="11"/>
      <c r="W265" s="11"/>
      <c r="AB265" s="246"/>
      <c r="AC265" s="1238"/>
      <c r="AD265" s="1238"/>
      <c r="AE265" s="1420"/>
      <c r="AF265" s="1420"/>
      <c r="AG265" s="1238"/>
      <c r="AH265" s="1238"/>
      <c r="AI265" s="1238"/>
      <c r="AJ265" s="1238"/>
      <c r="AK265" s="351"/>
      <c r="AL265" s="1054"/>
      <c r="AM265" s="1054"/>
      <c r="AN265" s="351"/>
      <c r="AO265" s="351"/>
      <c r="AP265" s="351"/>
      <c r="AQ265" s="351"/>
      <c r="AR265" s="1054"/>
      <c r="AS265" s="1054"/>
      <c r="AT265" s="1054"/>
      <c r="AU265" s="1054"/>
      <c r="AV265" s="1054"/>
      <c r="AW265" s="1054"/>
      <c r="AX265" s="1054"/>
      <c r="AY265" s="1054"/>
      <c r="AZ265" s="1054"/>
      <c r="BA265" s="1054"/>
      <c r="BB265" s="1054"/>
      <c r="BC265" s="1054"/>
    </row>
    <row r="266" spans="1:55" s="8" customFormat="1">
      <c r="A266" s="55"/>
      <c r="B266" s="7"/>
      <c r="C266" s="10"/>
      <c r="D266" s="10"/>
      <c r="E266" s="10"/>
      <c r="F266" s="10"/>
      <c r="G266" s="10"/>
      <c r="H266" s="10"/>
      <c r="I266" s="10"/>
      <c r="J266" s="10"/>
      <c r="K266" s="10"/>
      <c r="L266" s="10"/>
      <c r="M266" s="10"/>
      <c r="N266" s="10"/>
      <c r="O266" s="62"/>
      <c r="P266" s="4"/>
      <c r="Q266" s="10"/>
      <c r="R266" s="4"/>
      <c r="U266" s="11"/>
      <c r="V266" s="11"/>
      <c r="W266" s="11"/>
      <c r="AB266" s="246"/>
      <c r="AC266" s="1238"/>
      <c r="AD266" s="1238"/>
      <c r="AE266" s="1420"/>
      <c r="AF266" s="1420"/>
      <c r="AG266" s="1238"/>
      <c r="AH266" s="1238"/>
      <c r="AI266" s="1238"/>
      <c r="AJ266" s="1238"/>
      <c r="AK266" s="351"/>
      <c r="AL266" s="1054"/>
      <c r="AM266" s="1054"/>
      <c r="AN266" s="351"/>
      <c r="AO266" s="351"/>
      <c r="AP266" s="351"/>
      <c r="AQ266" s="351"/>
      <c r="AR266" s="1054"/>
      <c r="AS266" s="1054"/>
      <c r="AT266" s="1054"/>
      <c r="AU266" s="1054"/>
      <c r="AV266" s="1054"/>
      <c r="AW266" s="1054"/>
      <c r="AX266" s="1054"/>
      <c r="AY266" s="1054"/>
      <c r="AZ266" s="1054"/>
      <c r="BA266" s="1054"/>
      <c r="BB266" s="1054"/>
      <c r="BC266" s="1054"/>
    </row>
    <row r="267" spans="1:55" s="8" customFormat="1">
      <c r="A267" s="55"/>
      <c r="B267" s="7"/>
      <c r="C267" s="10"/>
      <c r="D267" s="10"/>
      <c r="E267" s="10"/>
      <c r="F267" s="10"/>
      <c r="G267" s="10"/>
      <c r="H267" s="10"/>
      <c r="I267" s="10"/>
      <c r="J267" s="10"/>
      <c r="K267" s="10"/>
      <c r="L267" s="10"/>
      <c r="M267" s="10"/>
      <c r="N267" s="10"/>
      <c r="O267" s="62"/>
      <c r="P267" s="4"/>
      <c r="Q267" s="10"/>
      <c r="R267" s="4"/>
      <c r="U267" s="11"/>
      <c r="V267" s="11"/>
      <c r="W267" s="11"/>
      <c r="AB267" s="246"/>
      <c r="AC267" s="1238"/>
      <c r="AD267" s="1238"/>
      <c r="AE267" s="1420"/>
      <c r="AF267" s="1420"/>
      <c r="AG267" s="1238"/>
      <c r="AH267" s="1238"/>
      <c r="AI267" s="1238"/>
      <c r="AJ267" s="1238"/>
      <c r="AK267" s="351"/>
      <c r="AL267" s="1054"/>
      <c r="AM267" s="1054"/>
      <c r="AN267" s="351"/>
      <c r="AO267" s="351"/>
      <c r="AP267" s="351"/>
      <c r="AQ267" s="351"/>
      <c r="AR267" s="1054"/>
      <c r="AS267" s="1054"/>
      <c r="AT267" s="1054"/>
      <c r="AU267" s="1054"/>
      <c r="AV267" s="1054"/>
      <c r="AW267" s="1054"/>
      <c r="AX267" s="1054"/>
      <c r="AY267" s="1054"/>
      <c r="AZ267" s="1054"/>
      <c r="BA267" s="1054"/>
      <c r="BB267" s="1054"/>
      <c r="BC267" s="1054"/>
    </row>
    <row r="268" spans="1:55" s="8" customFormat="1">
      <c r="A268" s="55"/>
      <c r="B268" s="7"/>
      <c r="C268" s="10"/>
      <c r="D268" s="10"/>
      <c r="E268" s="10"/>
      <c r="F268" s="10"/>
      <c r="G268" s="10"/>
      <c r="H268" s="10"/>
      <c r="I268" s="10"/>
      <c r="J268" s="10"/>
      <c r="K268" s="10"/>
      <c r="L268" s="10"/>
      <c r="M268" s="10"/>
      <c r="N268" s="10"/>
      <c r="O268" s="62"/>
      <c r="P268" s="4"/>
      <c r="Q268" s="10"/>
      <c r="R268" s="4"/>
      <c r="U268" s="11"/>
      <c r="V268" s="11"/>
      <c r="W268" s="11"/>
      <c r="AB268" s="246"/>
      <c r="AC268" s="1238"/>
      <c r="AD268" s="1238"/>
      <c r="AE268" s="1420"/>
      <c r="AF268" s="1420"/>
      <c r="AG268" s="1238"/>
      <c r="AH268" s="1238"/>
      <c r="AI268" s="1238"/>
      <c r="AJ268" s="1238"/>
      <c r="AK268" s="351"/>
      <c r="AL268" s="1054"/>
      <c r="AM268" s="1054"/>
      <c r="AN268" s="351"/>
      <c r="AO268" s="351"/>
      <c r="AP268" s="351"/>
      <c r="AQ268" s="351"/>
      <c r="AR268" s="1054"/>
      <c r="AS268" s="1054"/>
      <c r="AT268" s="1054"/>
      <c r="AU268" s="1054"/>
      <c r="AV268" s="1054"/>
      <c r="AW268" s="1054"/>
      <c r="AX268" s="1054"/>
      <c r="AY268" s="1054"/>
      <c r="AZ268" s="1054"/>
      <c r="BA268" s="1054"/>
      <c r="BB268" s="1054"/>
      <c r="BC268" s="1054"/>
    </row>
    <row r="269" spans="1:55" s="8" customFormat="1">
      <c r="A269" s="55"/>
      <c r="B269" s="7"/>
      <c r="C269" s="10"/>
      <c r="D269" s="10"/>
      <c r="E269" s="10"/>
      <c r="F269" s="10"/>
      <c r="G269" s="10"/>
      <c r="H269" s="10"/>
      <c r="I269" s="10"/>
      <c r="J269" s="10"/>
      <c r="K269" s="10"/>
      <c r="L269" s="10"/>
      <c r="M269" s="10"/>
      <c r="N269" s="10"/>
      <c r="O269" s="62"/>
      <c r="P269" s="4"/>
      <c r="Q269" s="10"/>
      <c r="R269" s="4"/>
      <c r="U269" s="11"/>
      <c r="V269" s="11"/>
      <c r="W269" s="11"/>
      <c r="AB269" s="246"/>
      <c r="AC269" s="1238"/>
      <c r="AD269" s="1238"/>
      <c r="AE269" s="1420"/>
      <c r="AF269" s="1420"/>
      <c r="AG269" s="1238"/>
      <c r="AH269" s="1238"/>
      <c r="AI269" s="1238"/>
      <c r="AJ269" s="1238"/>
      <c r="AK269" s="351"/>
      <c r="AL269" s="1054"/>
      <c r="AM269" s="1054"/>
      <c r="AN269" s="351"/>
      <c r="AO269" s="351"/>
      <c r="AP269" s="351"/>
      <c r="AQ269" s="351"/>
      <c r="AR269" s="1054"/>
      <c r="AS269" s="1054"/>
      <c r="AT269" s="1054"/>
      <c r="AU269" s="1054"/>
      <c r="AV269" s="1054"/>
      <c r="AW269" s="1054"/>
      <c r="AX269" s="1054"/>
      <c r="AY269" s="1054"/>
      <c r="AZ269" s="1054"/>
      <c r="BA269" s="1054"/>
      <c r="BB269" s="1054"/>
      <c r="BC269" s="1054"/>
    </row>
    <row r="270" spans="1:55" s="8" customFormat="1">
      <c r="A270" s="55"/>
      <c r="B270" s="7"/>
      <c r="C270" s="10"/>
      <c r="D270" s="10"/>
      <c r="E270" s="10"/>
      <c r="F270" s="10"/>
      <c r="G270" s="10"/>
      <c r="H270" s="10"/>
      <c r="I270" s="10"/>
      <c r="J270" s="10"/>
      <c r="K270" s="10"/>
      <c r="L270" s="10"/>
      <c r="M270" s="10"/>
      <c r="N270" s="10"/>
      <c r="O270" s="62"/>
      <c r="P270" s="4"/>
      <c r="Q270" s="10"/>
      <c r="R270" s="4"/>
      <c r="U270" s="11"/>
      <c r="V270" s="11"/>
      <c r="W270" s="11"/>
      <c r="AB270" s="246"/>
      <c r="AC270" s="1238"/>
      <c r="AD270" s="1238"/>
      <c r="AE270" s="1420"/>
      <c r="AF270" s="1420"/>
      <c r="AG270" s="1238"/>
      <c r="AH270" s="1238"/>
      <c r="AI270" s="1238"/>
      <c r="AJ270" s="1238"/>
      <c r="AK270" s="351"/>
      <c r="AL270" s="1054"/>
      <c r="AM270" s="1054"/>
      <c r="AN270" s="351"/>
      <c r="AO270" s="351"/>
      <c r="AP270" s="351"/>
      <c r="AQ270" s="351"/>
      <c r="AR270" s="1054"/>
      <c r="AS270" s="1054"/>
      <c r="AT270" s="1054"/>
      <c r="AU270" s="1054"/>
      <c r="AV270" s="1054"/>
      <c r="AW270" s="1054"/>
      <c r="AX270" s="1054"/>
      <c r="AY270" s="1054"/>
      <c r="AZ270" s="1054"/>
      <c r="BA270" s="1054"/>
      <c r="BB270" s="1054"/>
      <c r="BC270" s="1054"/>
    </row>
    <row r="271" spans="1:55" s="8" customFormat="1">
      <c r="A271" s="55"/>
      <c r="B271" s="7"/>
      <c r="C271" s="10"/>
      <c r="D271" s="10"/>
      <c r="E271" s="10"/>
      <c r="F271" s="10"/>
      <c r="G271" s="10"/>
      <c r="H271" s="10"/>
      <c r="I271" s="10"/>
      <c r="J271" s="10"/>
      <c r="K271" s="10"/>
      <c r="L271" s="10"/>
      <c r="M271" s="10"/>
      <c r="N271" s="10"/>
      <c r="O271" s="62"/>
      <c r="P271" s="4"/>
      <c r="Q271" s="10"/>
      <c r="R271" s="4"/>
      <c r="U271" s="11"/>
      <c r="V271" s="11"/>
      <c r="W271" s="11"/>
      <c r="AB271" s="246"/>
      <c r="AC271" s="1238"/>
      <c r="AD271" s="1238"/>
      <c r="AE271" s="1420"/>
      <c r="AF271" s="1420"/>
      <c r="AG271" s="1238"/>
      <c r="AH271" s="1238"/>
      <c r="AI271" s="1238"/>
      <c r="AJ271" s="1238"/>
      <c r="AK271" s="351"/>
      <c r="AL271" s="1054"/>
      <c r="AM271" s="1054"/>
      <c r="AN271" s="351"/>
      <c r="AO271" s="351"/>
      <c r="AP271" s="351"/>
      <c r="AQ271" s="351"/>
      <c r="AR271" s="1054"/>
      <c r="AS271" s="1054"/>
      <c r="AT271" s="1054"/>
      <c r="AU271" s="1054"/>
      <c r="AV271" s="1054"/>
      <c r="AW271" s="1054"/>
      <c r="AX271" s="1054"/>
      <c r="AY271" s="1054"/>
      <c r="AZ271" s="1054"/>
      <c r="BA271" s="1054"/>
      <c r="BB271" s="1054"/>
      <c r="BC271" s="1054"/>
    </row>
    <row r="272" spans="1:55" s="8" customFormat="1">
      <c r="A272" s="55"/>
      <c r="B272" s="7"/>
      <c r="C272" s="10"/>
      <c r="D272" s="10"/>
      <c r="E272" s="10"/>
      <c r="F272" s="10"/>
      <c r="G272" s="10"/>
      <c r="H272" s="10"/>
      <c r="I272" s="10"/>
      <c r="J272" s="10"/>
      <c r="K272" s="10"/>
      <c r="L272" s="10"/>
      <c r="M272" s="10"/>
      <c r="N272" s="10"/>
      <c r="O272" s="62"/>
      <c r="P272" s="4"/>
      <c r="Q272" s="10"/>
      <c r="R272" s="4"/>
      <c r="U272" s="11"/>
      <c r="V272" s="11"/>
      <c r="W272" s="11"/>
      <c r="AB272" s="246"/>
      <c r="AC272" s="1238"/>
      <c r="AD272" s="1238"/>
      <c r="AE272" s="1420"/>
      <c r="AF272" s="1420"/>
      <c r="AG272" s="1238"/>
      <c r="AH272" s="1238"/>
      <c r="AI272" s="1238"/>
      <c r="AJ272" s="1238"/>
      <c r="AK272" s="351"/>
      <c r="AL272" s="1054"/>
      <c r="AM272" s="1054"/>
      <c r="AN272" s="351"/>
      <c r="AO272" s="351"/>
      <c r="AP272" s="351"/>
      <c r="AQ272" s="351"/>
      <c r="AR272" s="1054"/>
      <c r="AS272" s="1054"/>
      <c r="AT272" s="1054"/>
      <c r="AU272" s="1054"/>
      <c r="AV272" s="1054"/>
      <c r="AW272" s="1054"/>
      <c r="AX272" s="1054"/>
      <c r="AY272" s="1054"/>
      <c r="AZ272" s="1054"/>
      <c r="BA272" s="1054"/>
      <c r="BB272" s="1054"/>
      <c r="BC272" s="1054"/>
    </row>
    <row r="273" spans="1:55" s="8" customFormat="1">
      <c r="A273" s="55"/>
      <c r="B273" s="7"/>
      <c r="C273" s="10"/>
      <c r="D273" s="10"/>
      <c r="E273" s="10"/>
      <c r="F273" s="10"/>
      <c r="G273" s="10"/>
      <c r="H273" s="10"/>
      <c r="I273" s="10"/>
      <c r="J273" s="10"/>
      <c r="K273" s="10"/>
      <c r="L273" s="10"/>
      <c r="M273" s="10"/>
      <c r="N273" s="10"/>
      <c r="O273" s="62"/>
      <c r="P273" s="4"/>
      <c r="Q273" s="10"/>
      <c r="R273" s="4"/>
      <c r="U273" s="11"/>
      <c r="V273" s="11"/>
      <c r="W273" s="11"/>
      <c r="AB273" s="246"/>
      <c r="AC273" s="1238"/>
      <c r="AD273" s="1238"/>
      <c r="AE273" s="1420"/>
      <c r="AF273" s="1420"/>
      <c r="AG273" s="1238"/>
      <c r="AH273" s="1238"/>
      <c r="AI273" s="1238"/>
      <c r="AJ273" s="1238"/>
      <c r="AK273" s="351"/>
      <c r="AL273" s="1054"/>
      <c r="AM273" s="1054"/>
      <c r="AN273" s="351"/>
      <c r="AO273" s="351"/>
      <c r="AP273" s="351"/>
      <c r="AQ273" s="351"/>
      <c r="AR273" s="1054"/>
      <c r="AS273" s="1054"/>
      <c r="AT273" s="1054"/>
      <c r="AU273" s="1054"/>
      <c r="AV273" s="1054"/>
      <c r="AW273" s="1054"/>
      <c r="AX273" s="1054"/>
      <c r="AY273" s="1054"/>
      <c r="AZ273" s="1054"/>
      <c r="BA273" s="1054"/>
      <c r="BB273" s="1054"/>
      <c r="BC273" s="1054"/>
    </row>
    <row r="274" spans="1:55" s="8" customFormat="1">
      <c r="A274" s="55"/>
      <c r="B274" s="7"/>
      <c r="C274" s="10"/>
      <c r="D274" s="10"/>
      <c r="E274" s="10"/>
      <c r="F274" s="10"/>
      <c r="G274" s="10"/>
      <c r="H274" s="10"/>
      <c r="I274" s="10"/>
      <c r="J274" s="10"/>
      <c r="K274" s="10"/>
      <c r="L274" s="10"/>
      <c r="M274" s="10"/>
      <c r="N274" s="10"/>
      <c r="O274" s="62"/>
      <c r="P274" s="4"/>
      <c r="Q274" s="10"/>
      <c r="R274" s="4"/>
      <c r="U274" s="11"/>
      <c r="V274" s="11"/>
      <c r="W274" s="11"/>
      <c r="AB274" s="246"/>
      <c r="AC274" s="1238"/>
      <c r="AD274" s="1238"/>
      <c r="AE274" s="1420"/>
      <c r="AF274" s="1420"/>
      <c r="AG274" s="1238"/>
      <c r="AH274" s="1238"/>
      <c r="AI274" s="1238"/>
      <c r="AJ274" s="1238"/>
      <c r="AK274" s="351"/>
      <c r="AL274" s="1054"/>
      <c r="AM274" s="1054"/>
      <c r="AN274" s="351"/>
      <c r="AO274" s="351"/>
      <c r="AP274" s="351"/>
      <c r="AQ274" s="351"/>
      <c r="AR274" s="1054"/>
      <c r="AS274" s="1054"/>
      <c r="AT274" s="1054"/>
      <c r="AU274" s="1054"/>
      <c r="AV274" s="1054"/>
      <c r="AW274" s="1054"/>
      <c r="AX274" s="1054"/>
      <c r="AY274" s="1054"/>
      <c r="AZ274" s="1054"/>
      <c r="BA274" s="1054"/>
      <c r="BB274" s="1054"/>
      <c r="BC274" s="1054"/>
    </row>
    <row r="275" spans="1:55" s="8" customFormat="1">
      <c r="A275" s="55"/>
      <c r="B275" s="7"/>
      <c r="C275" s="10"/>
      <c r="D275" s="10"/>
      <c r="E275" s="10"/>
      <c r="F275" s="10"/>
      <c r="G275" s="10"/>
      <c r="H275" s="10"/>
      <c r="I275" s="10"/>
      <c r="J275" s="10"/>
      <c r="K275" s="10"/>
      <c r="L275" s="10"/>
      <c r="M275" s="10"/>
      <c r="N275" s="10"/>
      <c r="O275" s="62"/>
      <c r="P275" s="4"/>
      <c r="Q275" s="10"/>
      <c r="R275" s="4"/>
      <c r="U275" s="11"/>
      <c r="V275" s="11"/>
      <c r="W275" s="11"/>
      <c r="AB275" s="246"/>
      <c r="AC275" s="1238"/>
      <c r="AD275" s="1238"/>
      <c r="AE275" s="1420"/>
      <c r="AF275" s="1420"/>
      <c r="AG275" s="1238"/>
      <c r="AH275" s="1238"/>
      <c r="AI275" s="1238"/>
      <c r="AJ275" s="1238"/>
      <c r="AK275" s="351"/>
      <c r="AL275" s="1054"/>
      <c r="AM275" s="1054"/>
      <c r="AN275" s="351"/>
      <c r="AO275" s="351"/>
      <c r="AP275" s="351"/>
      <c r="AQ275" s="351"/>
      <c r="AR275" s="1054"/>
      <c r="AS275" s="1054"/>
      <c r="AT275" s="1054"/>
      <c r="AU275" s="1054"/>
      <c r="AV275" s="1054"/>
      <c r="AW275" s="1054"/>
      <c r="AX275" s="1054"/>
      <c r="AY275" s="1054"/>
      <c r="AZ275" s="1054"/>
      <c r="BA275" s="1054"/>
      <c r="BB275" s="1054"/>
      <c r="BC275" s="1054"/>
    </row>
    <row r="276" spans="1:55" s="8" customFormat="1">
      <c r="A276" s="55"/>
      <c r="B276" s="7"/>
      <c r="C276" s="10"/>
      <c r="D276" s="10"/>
      <c r="E276" s="10"/>
      <c r="F276" s="10"/>
      <c r="G276" s="10"/>
      <c r="H276" s="10"/>
      <c r="I276" s="10"/>
      <c r="J276" s="10"/>
      <c r="K276" s="10"/>
      <c r="L276" s="10"/>
      <c r="M276" s="10"/>
      <c r="N276" s="10"/>
      <c r="O276" s="62"/>
      <c r="P276" s="4"/>
      <c r="Q276" s="10"/>
      <c r="R276" s="4"/>
      <c r="U276" s="11"/>
      <c r="V276" s="11"/>
      <c r="W276" s="11"/>
      <c r="AB276" s="246"/>
      <c r="AC276" s="1238"/>
      <c r="AD276" s="1238"/>
      <c r="AE276" s="1420"/>
      <c r="AF276" s="1420"/>
      <c r="AG276" s="1238"/>
      <c r="AH276" s="1238"/>
      <c r="AI276" s="1238"/>
      <c r="AJ276" s="1238"/>
      <c r="AK276" s="351"/>
      <c r="AL276" s="1054"/>
      <c r="AM276" s="1054"/>
      <c r="AN276" s="351"/>
      <c r="AO276" s="351"/>
      <c r="AP276" s="351"/>
      <c r="AQ276" s="351"/>
      <c r="AR276" s="1054"/>
      <c r="AS276" s="1054"/>
      <c r="AT276" s="1054"/>
      <c r="AU276" s="1054"/>
      <c r="AV276" s="1054"/>
      <c r="AW276" s="1054"/>
      <c r="AX276" s="1054"/>
      <c r="AY276" s="1054"/>
      <c r="AZ276" s="1054"/>
      <c r="BA276" s="1054"/>
      <c r="BB276" s="1054"/>
      <c r="BC276" s="1054"/>
    </row>
    <row r="277" spans="1:55" s="8" customFormat="1">
      <c r="A277" s="55"/>
      <c r="B277" s="7"/>
      <c r="C277" s="10"/>
      <c r="D277" s="10"/>
      <c r="E277" s="10"/>
      <c r="F277" s="10"/>
      <c r="G277" s="10"/>
      <c r="H277" s="10"/>
      <c r="I277" s="10"/>
      <c r="J277" s="10"/>
      <c r="K277" s="10"/>
      <c r="L277" s="10"/>
      <c r="M277" s="10"/>
      <c r="N277" s="10"/>
      <c r="O277" s="62"/>
      <c r="P277" s="4"/>
      <c r="Q277" s="10"/>
      <c r="R277" s="4"/>
      <c r="U277" s="11"/>
      <c r="V277" s="11"/>
      <c r="W277" s="11"/>
      <c r="AB277" s="246"/>
      <c r="AC277" s="1238"/>
      <c r="AD277" s="1238"/>
      <c r="AE277" s="1420"/>
      <c r="AF277" s="1420"/>
      <c r="AG277" s="1238"/>
      <c r="AH277" s="1238"/>
      <c r="AI277" s="1238"/>
      <c r="AJ277" s="1238"/>
      <c r="AK277" s="351"/>
      <c r="AL277" s="1054"/>
      <c r="AM277" s="1054"/>
      <c r="AN277" s="351"/>
      <c r="AO277" s="351"/>
      <c r="AP277" s="351"/>
      <c r="AQ277" s="351"/>
      <c r="AR277" s="1054"/>
      <c r="AS277" s="1054"/>
      <c r="AT277" s="1054"/>
      <c r="AU277" s="1054"/>
      <c r="AV277" s="1054"/>
      <c r="AW277" s="1054"/>
      <c r="AX277" s="1054"/>
      <c r="AY277" s="1054"/>
      <c r="AZ277" s="1054"/>
      <c r="BA277" s="1054"/>
      <c r="BB277" s="1054"/>
      <c r="BC277" s="1054"/>
    </row>
    <row r="278" spans="1:55" s="8" customFormat="1">
      <c r="A278" s="55"/>
      <c r="B278" s="7"/>
      <c r="C278" s="10"/>
      <c r="D278" s="10"/>
      <c r="E278" s="10"/>
      <c r="F278" s="10"/>
      <c r="G278" s="10"/>
      <c r="H278" s="10"/>
      <c r="I278" s="10"/>
      <c r="J278" s="10"/>
      <c r="K278" s="10"/>
      <c r="L278" s="10"/>
      <c r="M278" s="10"/>
      <c r="N278" s="10"/>
      <c r="O278" s="62"/>
      <c r="P278" s="4"/>
      <c r="Q278" s="10"/>
      <c r="R278" s="4"/>
      <c r="U278" s="11"/>
      <c r="V278" s="11"/>
      <c r="W278" s="11"/>
      <c r="AB278" s="246"/>
      <c r="AC278" s="1238"/>
      <c r="AD278" s="1238"/>
      <c r="AE278" s="1420"/>
      <c r="AF278" s="1420"/>
      <c r="AG278" s="1238"/>
      <c r="AH278" s="1238"/>
      <c r="AI278" s="1238"/>
      <c r="AJ278" s="1238"/>
      <c r="AK278" s="351"/>
      <c r="AL278" s="1054"/>
      <c r="AM278" s="1054"/>
      <c r="AN278" s="351"/>
      <c r="AO278" s="351"/>
      <c r="AP278" s="351"/>
      <c r="AQ278" s="351"/>
      <c r="AR278" s="1054"/>
      <c r="AS278" s="1054"/>
      <c r="AT278" s="1054"/>
      <c r="AU278" s="1054"/>
      <c r="AV278" s="1054"/>
      <c r="AW278" s="1054"/>
      <c r="AX278" s="1054"/>
      <c r="AY278" s="1054"/>
      <c r="AZ278" s="1054"/>
      <c r="BA278" s="1054"/>
      <c r="BB278" s="1054"/>
      <c r="BC278" s="1054"/>
    </row>
    <row r="279" spans="1:55" s="8" customFormat="1">
      <c r="A279" s="55"/>
      <c r="B279" s="7"/>
      <c r="C279" s="10"/>
      <c r="D279" s="10"/>
      <c r="E279" s="10"/>
      <c r="F279" s="10"/>
      <c r="G279" s="10"/>
      <c r="H279" s="10"/>
      <c r="I279" s="10"/>
      <c r="J279" s="10"/>
      <c r="K279" s="10"/>
      <c r="L279" s="10"/>
      <c r="M279" s="10"/>
      <c r="N279" s="10"/>
      <c r="O279" s="62"/>
      <c r="P279" s="4"/>
      <c r="Q279" s="10"/>
      <c r="R279" s="4"/>
      <c r="U279" s="11"/>
      <c r="V279" s="11"/>
      <c r="W279" s="11"/>
      <c r="AB279" s="246"/>
      <c r="AC279" s="1238"/>
      <c r="AD279" s="1238"/>
      <c r="AE279" s="1420"/>
      <c r="AF279" s="1420"/>
      <c r="AG279" s="1238"/>
      <c r="AH279" s="1238"/>
      <c r="AI279" s="1238"/>
      <c r="AJ279" s="1238"/>
      <c r="AK279" s="351"/>
      <c r="AL279" s="1054"/>
      <c r="AM279" s="1054"/>
      <c r="AN279" s="351"/>
      <c r="AO279" s="351"/>
      <c r="AP279" s="351"/>
      <c r="AQ279" s="351"/>
      <c r="AR279" s="1054"/>
      <c r="AS279" s="1054"/>
      <c r="AT279" s="1054"/>
      <c r="AU279" s="1054"/>
      <c r="AV279" s="1054"/>
      <c r="AW279" s="1054"/>
      <c r="AX279" s="1054"/>
      <c r="AY279" s="1054"/>
      <c r="AZ279" s="1054"/>
      <c r="BA279" s="1054"/>
      <c r="BB279" s="1054"/>
      <c r="BC279" s="1054"/>
    </row>
    <row r="280" spans="1:55" s="8" customFormat="1">
      <c r="A280" s="55"/>
      <c r="B280" s="7"/>
      <c r="C280" s="10"/>
      <c r="D280" s="10"/>
      <c r="E280" s="10"/>
      <c r="F280" s="10"/>
      <c r="G280" s="10"/>
      <c r="H280" s="10"/>
      <c r="I280" s="10"/>
      <c r="J280" s="10"/>
      <c r="K280" s="10"/>
      <c r="L280" s="10"/>
      <c r="M280" s="10"/>
      <c r="N280" s="10"/>
      <c r="O280" s="62"/>
      <c r="P280" s="4"/>
      <c r="Q280" s="10"/>
      <c r="R280" s="4"/>
      <c r="U280" s="11"/>
      <c r="V280" s="11"/>
      <c r="W280" s="11"/>
      <c r="AB280" s="246"/>
      <c r="AC280" s="1238"/>
      <c r="AD280" s="1238"/>
      <c r="AE280" s="1420"/>
      <c r="AF280" s="1420"/>
      <c r="AG280" s="1238"/>
      <c r="AH280" s="1238"/>
      <c r="AI280" s="1238"/>
      <c r="AJ280" s="1238"/>
      <c r="AK280" s="351"/>
      <c r="AL280" s="1054"/>
      <c r="AM280" s="1054"/>
      <c r="AN280" s="351"/>
      <c r="AO280" s="351"/>
      <c r="AP280" s="351"/>
      <c r="AQ280" s="351"/>
      <c r="AR280" s="1054"/>
      <c r="AS280" s="1054"/>
      <c r="AT280" s="1054"/>
      <c r="AU280" s="1054"/>
      <c r="AV280" s="1054"/>
      <c r="AW280" s="1054"/>
      <c r="AX280" s="1054"/>
      <c r="AY280" s="1054"/>
      <c r="AZ280" s="1054"/>
      <c r="BA280" s="1054"/>
      <c r="BB280" s="1054"/>
      <c r="BC280" s="1054"/>
    </row>
    <row r="281" spans="1:55" s="8" customFormat="1">
      <c r="A281" s="55"/>
      <c r="B281" s="7"/>
      <c r="C281" s="10"/>
      <c r="D281" s="10"/>
      <c r="E281" s="10"/>
      <c r="F281" s="10"/>
      <c r="G281" s="10"/>
      <c r="H281" s="10"/>
      <c r="I281" s="10"/>
      <c r="J281" s="10"/>
      <c r="K281" s="10"/>
      <c r="L281" s="10"/>
      <c r="M281" s="10"/>
      <c r="N281" s="10"/>
      <c r="O281" s="62"/>
      <c r="P281" s="4"/>
      <c r="Q281" s="10"/>
      <c r="R281" s="4"/>
      <c r="U281" s="11"/>
      <c r="V281" s="11"/>
      <c r="W281" s="11"/>
      <c r="AB281" s="246"/>
      <c r="AC281" s="1238"/>
      <c r="AD281" s="1238"/>
      <c r="AE281" s="1420"/>
      <c r="AF281" s="1420"/>
      <c r="AG281" s="1238"/>
      <c r="AH281" s="1238"/>
      <c r="AI281" s="1238"/>
      <c r="AJ281" s="1238"/>
      <c r="AK281" s="351"/>
      <c r="AL281" s="1054"/>
      <c r="AM281" s="1054"/>
      <c r="AN281" s="351"/>
      <c r="AO281" s="351"/>
      <c r="AP281" s="351"/>
      <c r="AQ281" s="351"/>
      <c r="AR281" s="1054"/>
      <c r="AS281" s="1054"/>
      <c r="AT281" s="1054"/>
      <c r="AU281" s="1054"/>
      <c r="AV281" s="1054"/>
      <c r="AW281" s="1054"/>
      <c r="AX281" s="1054"/>
      <c r="AY281" s="1054"/>
      <c r="AZ281" s="1054"/>
      <c r="BA281" s="1054"/>
      <c r="BB281" s="1054"/>
      <c r="BC281" s="1054"/>
    </row>
    <row r="282" spans="1:55" s="8" customFormat="1">
      <c r="A282" s="55"/>
      <c r="B282" s="7"/>
      <c r="C282" s="10"/>
      <c r="D282" s="10"/>
      <c r="E282" s="10"/>
      <c r="F282" s="10"/>
      <c r="G282" s="10"/>
      <c r="H282" s="10"/>
      <c r="I282" s="10"/>
      <c r="J282" s="10"/>
      <c r="K282" s="10"/>
      <c r="L282" s="10"/>
      <c r="M282" s="10"/>
      <c r="N282" s="10"/>
      <c r="O282" s="62"/>
      <c r="P282" s="4"/>
      <c r="Q282" s="10"/>
      <c r="R282" s="4"/>
      <c r="U282" s="11"/>
      <c r="V282" s="11"/>
      <c r="W282" s="11"/>
      <c r="AB282" s="246"/>
      <c r="AC282" s="1238"/>
      <c r="AD282" s="1238"/>
      <c r="AE282" s="1420"/>
      <c r="AF282" s="1420"/>
      <c r="AG282" s="1238"/>
      <c r="AH282" s="1238"/>
      <c r="AI282" s="1238"/>
      <c r="AJ282" s="1238"/>
      <c r="AK282" s="351"/>
      <c r="AL282" s="1054"/>
      <c r="AM282" s="1054"/>
      <c r="AN282" s="351"/>
      <c r="AO282" s="351"/>
      <c r="AP282" s="351"/>
      <c r="AQ282" s="351"/>
      <c r="AR282" s="1054"/>
      <c r="AS282" s="1054"/>
      <c r="AT282" s="1054"/>
      <c r="AU282" s="1054"/>
      <c r="AV282" s="1054"/>
      <c r="AW282" s="1054"/>
      <c r="AX282" s="1054"/>
      <c r="AY282" s="1054"/>
      <c r="AZ282" s="1054"/>
      <c r="BA282" s="1054"/>
      <c r="BB282" s="1054"/>
      <c r="BC282" s="1054"/>
    </row>
    <row r="283" spans="1:55" s="8" customFormat="1">
      <c r="A283" s="55"/>
      <c r="B283" s="7"/>
      <c r="C283" s="10"/>
      <c r="D283" s="10"/>
      <c r="E283" s="10"/>
      <c r="F283" s="10"/>
      <c r="G283" s="10"/>
      <c r="H283" s="10"/>
      <c r="I283" s="10"/>
      <c r="J283" s="10"/>
      <c r="K283" s="10"/>
      <c r="L283" s="10"/>
      <c r="M283" s="10"/>
      <c r="N283" s="10"/>
      <c r="O283" s="62"/>
      <c r="P283" s="4"/>
      <c r="Q283" s="10"/>
      <c r="R283" s="4"/>
      <c r="U283" s="11"/>
      <c r="V283" s="11"/>
      <c r="W283" s="11"/>
      <c r="AB283" s="246"/>
      <c r="AC283" s="1238"/>
      <c r="AD283" s="1238"/>
      <c r="AE283" s="1420"/>
      <c r="AF283" s="1420"/>
      <c r="AG283" s="1238"/>
      <c r="AH283" s="1238"/>
      <c r="AI283" s="1238"/>
      <c r="AJ283" s="1238"/>
      <c r="AK283" s="351"/>
      <c r="AL283" s="1054"/>
      <c r="AM283" s="1054"/>
      <c r="AN283" s="351"/>
      <c r="AO283" s="351"/>
      <c r="AP283" s="351"/>
      <c r="AQ283" s="351"/>
      <c r="AR283" s="1054"/>
      <c r="AS283" s="1054"/>
      <c r="AT283" s="1054"/>
      <c r="AU283" s="1054"/>
      <c r="AV283" s="1054"/>
      <c r="AW283" s="1054"/>
      <c r="AX283" s="1054"/>
      <c r="AY283" s="1054"/>
      <c r="AZ283" s="1054"/>
      <c r="BA283" s="1054"/>
      <c r="BB283" s="1054"/>
      <c r="BC283" s="1054"/>
    </row>
    <row r="284" spans="1:55" s="8" customFormat="1">
      <c r="A284" s="55"/>
      <c r="B284" s="7"/>
      <c r="C284" s="10"/>
      <c r="D284" s="10"/>
      <c r="E284" s="10"/>
      <c r="F284" s="10"/>
      <c r="G284" s="10"/>
      <c r="H284" s="10"/>
      <c r="I284" s="10"/>
      <c r="J284" s="10"/>
      <c r="K284" s="10"/>
      <c r="L284" s="10"/>
      <c r="M284" s="10"/>
      <c r="N284" s="10"/>
      <c r="O284" s="62"/>
      <c r="P284" s="4"/>
      <c r="Q284" s="10"/>
      <c r="R284" s="4"/>
      <c r="U284" s="11"/>
      <c r="V284" s="11"/>
      <c r="W284" s="11"/>
      <c r="AB284" s="246"/>
      <c r="AC284" s="1238"/>
      <c r="AD284" s="1238"/>
      <c r="AE284" s="1420"/>
      <c r="AF284" s="1420"/>
      <c r="AG284" s="1238"/>
      <c r="AH284" s="1238"/>
      <c r="AI284" s="1238"/>
      <c r="AJ284" s="1238"/>
      <c r="AK284" s="351"/>
      <c r="AL284" s="1054"/>
      <c r="AM284" s="1054"/>
      <c r="AN284" s="351"/>
      <c r="AO284" s="351"/>
      <c r="AP284" s="351"/>
      <c r="AQ284" s="351"/>
      <c r="AR284" s="1054"/>
      <c r="AS284" s="1054"/>
      <c r="AT284" s="1054"/>
      <c r="AU284" s="1054"/>
      <c r="AV284" s="1054"/>
      <c r="AW284" s="1054"/>
      <c r="AX284" s="1054"/>
      <c r="AY284" s="1054"/>
      <c r="AZ284" s="1054"/>
      <c r="BA284" s="1054"/>
      <c r="BB284" s="1054"/>
      <c r="BC284" s="1054"/>
    </row>
    <row r="285" spans="1:55" s="8" customFormat="1">
      <c r="A285" s="55"/>
      <c r="B285" s="7"/>
      <c r="C285" s="10"/>
      <c r="D285" s="10"/>
      <c r="E285" s="10"/>
      <c r="F285" s="10"/>
      <c r="G285" s="10"/>
      <c r="H285" s="10"/>
      <c r="I285" s="10"/>
      <c r="J285" s="10"/>
      <c r="K285" s="10"/>
      <c r="L285" s="10"/>
      <c r="M285" s="10"/>
      <c r="N285" s="10"/>
      <c r="O285" s="62"/>
      <c r="P285" s="4"/>
      <c r="Q285" s="10"/>
      <c r="R285" s="4"/>
      <c r="U285" s="11"/>
      <c r="V285" s="11"/>
      <c r="W285" s="11"/>
      <c r="AB285" s="246"/>
      <c r="AC285" s="1238"/>
      <c r="AD285" s="1238"/>
      <c r="AE285" s="1420"/>
      <c r="AF285" s="1420"/>
      <c r="AG285" s="1238"/>
      <c r="AH285" s="1238"/>
      <c r="AI285" s="1238"/>
      <c r="AJ285" s="1238"/>
      <c r="AK285" s="351"/>
      <c r="AL285" s="1054"/>
      <c r="AM285" s="1054"/>
      <c r="AN285" s="351"/>
      <c r="AO285" s="351"/>
      <c r="AP285" s="351"/>
      <c r="AQ285" s="351"/>
      <c r="AR285" s="1054"/>
      <c r="AS285" s="1054"/>
      <c r="AT285" s="1054"/>
      <c r="AU285" s="1054"/>
      <c r="AV285" s="1054"/>
      <c r="AW285" s="1054"/>
      <c r="AX285" s="1054"/>
      <c r="AY285" s="1054"/>
      <c r="AZ285" s="1054"/>
      <c r="BA285" s="1054"/>
      <c r="BB285" s="1054"/>
      <c r="BC285" s="1054"/>
    </row>
    <row r="286" spans="1:55" s="8" customFormat="1">
      <c r="A286" s="55"/>
      <c r="B286" s="7"/>
      <c r="C286" s="10"/>
      <c r="D286" s="10"/>
      <c r="E286" s="10"/>
      <c r="F286" s="10"/>
      <c r="G286" s="10"/>
      <c r="H286" s="10"/>
      <c r="I286" s="10"/>
      <c r="J286" s="10"/>
      <c r="K286" s="10"/>
      <c r="L286" s="10"/>
      <c r="M286" s="10"/>
      <c r="N286" s="10"/>
      <c r="O286" s="62"/>
      <c r="P286" s="4"/>
      <c r="Q286" s="10"/>
      <c r="R286" s="4"/>
      <c r="U286" s="11"/>
      <c r="V286" s="11"/>
      <c r="W286" s="11"/>
      <c r="AB286" s="246"/>
      <c r="AC286" s="1238"/>
      <c r="AD286" s="1238"/>
      <c r="AE286" s="1420"/>
      <c r="AF286" s="1420"/>
      <c r="AG286" s="1238"/>
      <c r="AH286" s="1238"/>
      <c r="AI286" s="1238"/>
      <c r="AJ286" s="1238"/>
      <c r="AK286" s="351"/>
      <c r="AL286" s="1054"/>
      <c r="AM286" s="1054"/>
      <c r="AN286" s="351"/>
      <c r="AO286" s="351"/>
      <c r="AP286" s="351"/>
      <c r="AQ286" s="351"/>
      <c r="AR286" s="1054"/>
      <c r="AS286" s="1054"/>
      <c r="AT286" s="1054"/>
      <c r="AU286" s="1054"/>
      <c r="AV286" s="1054"/>
      <c r="AW286" s="1054"/>
      <c r="AX286" s="1054"/>
      <c r="AY286" s="1054"/>
      <c r="AZ286" s="1054"/>
      <c r="BA286" s="1054"/>
      <c r="BB286" s="1054"/>
      <c r="BC286" s="1054"/>
    </row>
    <row r="287" spans="1:55" s="8" customFormat="1">
      <c r="A287" s="55"/>
      <c r="B287" s="7"/>
      <c r="C287" s="10"/>
      <c r="D287" s="10"/>
      <c r="E287" s="10"/>
      <c r="F287" s="10"/>
      <c r="G287" s="10"/>
      <c r="H287" s="10"/>
      <c r="I287" s="10"/>
      <c r="J287" s="10"/>
      <c r="K287" s="10"/>
      <c r="L287" s="10"/>
      <c r="M287" s="10"/>
      <c r="N287" s="10"/>
      <c r="O287" s="62"/>
      <c r="P287" s="4"/>
      <c r="Q287" s="10"/>
      <c r="R287" s="4"/>
      <c r="U287" s="11"/>
      <c r="V287" s="11"/>
      <c r="W287" s="11"/>
      <c r="AB287" s="246"/>
      <c r="AC287" s="1238"/>
      <c r="AD287" s="1238"/>
      <c r="AE287" s="1420"/>
      <c r="AF287" s="1420"/>
      <c r="AG287" s="1238"/>
      <c r="AH287" s="1238"/>
      <c r="AI287" s="1238"/>
      <c r="AJ287" s="1238"/>
      <c r="AK287" s="351"/>
      <c r="AL287" s="1054"/>
      <c r="AM287" s="1054"/>
      <c r="AN287" s="351"/>
      <c r="AO287" s="351"/>
      <c r="AP287" s="351"/>
      <c r="AQ287" s="351"/>
      <c r="AR287" s="1054"/>
      <c r="AS287" s="1054"/>
      <c r="AT287" s="1054"/>
      <c r="AU287" s="1054"/>
      <c r="AV287" s="1054"/>
      <c r="AW287" s="1054"/>
      <c r="AX287" s="1054"/>
      <c r="AY287" s="1054"/>
      <c r="AZ287" s="1054"/>
      <c r="BA287" s="1054"/>
      <c r="BB287" s="1054"/>
      <c r="BC287" s="1054"/>
    </row>
    <row r="288" spans="1:55" s="8" customFormat="1">
      <c r="A288" s="55"/>
      <c r="B288" s="7"/>
      <c r="C288" s="10"/>
      <c r="D288" s="10"/>
      <c r="E288" s="10"/>
      <c r="F288" s="10"/>
      <c r="G288" s="10"/>
      <c r="H288" s="10"/>
      <c r="I288" s="10"/>
      <c r="J288" s="10"/>
      <c r="K288" s="10"/>
      <c r="L288" s="10"/>
      <c r="M288" s="10"/>
      <c r="N288" s="10"/>
      <c r="O288" s="62"/>
      <c r="P288" s="4"/>
      <c r="Q288" s="10"/>
      <c r="R288" s="4"/>
      <c r="U288" s="11"/>
      <c r="V288" s="11"/>
      <c r="W288" s="11"/>
      <c r="AB288" s="246"/>
      <c r="AC288" s="1238"/>
      <c r="AD288" s="1238"/>
      <c r="AE288" s="1420"/>
      <c r="AF288" s="1420"/>
      <c r="AG288" s="1238"/>
      <c r="AH288" s="1238"/>
      <c r="AI288" s="1238"/>
      <c r="AJ288" s="1238"/>
      <c r="AK288" s="351"/>
      <c r="AL288" s="1054"/>
      <c r="AM288" s="1054"/>
      <c r="AN288" s="351"/>
      <c r="AO288" s="351"/>
      <c r="AP288" s="351"/>
      <c r="AQ288" s="351"/>
      <c r="AR288" s="1054"/>
      <c r="AS288" s="1054"/>
      <c r="AT288" s="1054"/>
      <c r="AU288" s="1054"/>
      <c r="AV288" s="1054"/>
      <c r="AW288" s="1054"/>
      <c r="AX288" s="1054"/>
      <c r="AY288" s="1054"/>
      <c r="AZ288" s="1054"/>
      <c r="BA288" s="1054"/>
      <c r="BB288" s="1054"/>
      <c r="BC288" s="1054"/>
    </row>
    <row r="289" spans="1:55" s="8" customFormat="1">
      <c r="A289" s="55"/>
      <c r="B289" s="7"/>
      <c r="C289" s="10"/>
      <c r="D289" s="10"/>
      <c r="E289" s="10"/>
      <c r="F289" s="10"/>
      <c r="G289" s="10"/>
      <c r="H289" s="10"/>
      <c r="I289" s="10"/>
      <c r="J289" s="10"/>
      <c r="K289" s="10"/>
      <c r="L289" s="10"/>
      <c r="M289" s="10"/>
      <c r="N289" s="10"/>
      <c r="O289" s="62"/>
      <c r="P289" s="4"/>
      <c r="Q289" s="10"/>
      <c r="R289" s="4"/>
      <c r="U289" s="11"/>
      <c r="V289" s="11"/>
      <c r="W289" s="11"/>
      <c r="AB289" s="246"/>
      <c r="AC289" s="1238"/>
      <c r="AD289" s="1238"/>
      <c r="AE289" s="1420"/>
      <c r="AF289" s="1420"/>
      <c r="AG289" s="1238"/>
      <c r="AH289" s="1238"/>
      <c r="AI289" s="1238"/>
      <c r="AJ289" s="1238"/>
      <c r="AK289" s="351"/>
      <c r="AL289" s="1054"/>
      <c r="AM289" s="1054"/>
      <c r="AN289" s="351"/>
      <c r="AO289" s="351"/>
      <c r="AP289" s="351"/>
      <c r="AQ289" s="351"/>
      <c r="AR289" s="1054"/>
      <c r="AS289" s="1054"/>
      <c r="AT289" s="1054"/>
      <c r="AU289" s="1054"/>
      <c r="AV289" s="1054"/>
      <c r="AW289" s="1054"/>
      <c r="AX289" s="1054"/>
      <c r="AY289" s="1054"/>
      <c r="AZ289" s="1054"/>
      <c r="BA289" s="1054"/>
      <c r="BB289" s="1054"/>
      <c r="BC289" s="1054"/>
    </row>
    <row r="290" spans="1:55" s="8" customFormat="1">
      <c r="A290" s="55"/>
      <c r="B290" s="7"/>
      <c r="C290" s="10"/>
      <c r="D290" s="10"/>
      <c r="E290" s="10"/>
      <c r="F290" s="10"/>
      <c r="G290" s="10"/>
      <c r="H290" s="10"/>
      <c r="I290" s="10"/>
      <c r="J290" s="10"/>
      <c r="K290" s="10"/>
      <c r="L290" s="10"/>
      <c r="M290" s="10"/>
      <c r="N290" s="10"/>
      <c r="O290" s="62"/>
      <c r="P290" s="4"/>
      <c r="Q290" s="10"/>
      <c r="R290" s="4"/>
      <c r="U290" s="11"/>
      <c r="V290" s="11"/>
      <c r="W290" s="11"/>
      <c r="AB290" s="246"/>
      <c r="AC290" s="1238"/>
      <c r="AD290" s="1238"/>
      <c r="AE290" s="1420"/>
      <c r="AF290" s="1420"/>
      <c r="AG290" s="1238"/>
      <c r="AH290" s="1238"/>
      <c r="AI290" s="1238"/>
      <c r="AJ290" s="1238"/>
      <c r="AK290" s="351"/>
      <c r="AL290" s="1054"/>
      <c r="AM290" s="1054"/>
      <c r="AN290" s="351"/>
      <c r="AO290" s="351"/>
      <c r="AP290" s="351"/>
      <c r="AQ290" s="351"/>
      <c r="AR290" s="1054"/>
      <c r="AS290" s="1054"/>
      <c r="AT290" s="1054"/>
      <c r="AU290" s="1054"/>
      <c r="AV290" s="1054"/>
      <c r="AW290" s="1054"/>
      <c r="AX290" s="1054"/>
      <c r="AY290" s="1054"/>
      <c r="AZ290" s="1054"/>
      <c r="BA290" s="1054"/>
      <c r="BB290" s="1054"/>
      <c r="BC290" s="1054"/>
    </row>
    <row r="291" spans="1:55" s="8" customFormat="1">
      <c r="A291" s="55"/>
      <c r="B291" s="7"/>
      <c r="C291" s="10"/>
      <c r="D291" s="10"/>
      <c r="E291" s="10"/>
      <c r="F291" s="10"/>
      <c r="G291" s="10"/>
      <c r="H291" s="10"/>
      <c r="I291" s="10"/>
      <c r="J291" s="10"/>
      <c r="K291" s="10"/>
      <c r="L291" s="10"/>
      <c r="M291" s="10"/>
      <c r="N291" s="10"/>
      <c r="O291" s="62"/>
      <c r="P291" s="4"/>
      <c r="Q291" s="10"/>
      <c r="R291" s="4"/>
      <c r="U291" s="11"/>
      <c r="V291" s="11"/>
      <c r="W291" s="11"/>
      <c r="AB291" s="246"/>
      <c r="AC291" s="1238"/>
      <c r="AD291" s="1238"/>
      <c r="AE291" s="1420"/>
      <c r="AF291" s="1420"/>
      <c r="AG291" s="1238"/>
      <c r="AH291" s="1238"/>
      <c r="AI291" s="1238"/>
      <c r="AJ291" s="1238"/>
      <c r="AK291" s="351"/>
      <c r="AL291" s="1054"/>
      <c r="AM291" s="1054"/>
      <c r="AN291" s="351"/>
      <c r="AO291" s="351"/>
      <c r="AP291" s="351"/>
      <c r="AQ291" s="351"/>
      <c r="AR291" s="1054"/>
      <c r="AS291" s="1054"/>
      <c r="AT291" s="1054"/>
      <c r="AU291" s="1054"/>
      <c r="AV291" s="1054"/>
      <c r="AW291" s="1054"/>
      <c r="AX291" s="1054"/>
      <c r="AY291" s="1054"/>
      <c r="AZ291" s="1054"/>
      <c r="BA291" s="1054"/>
      <c r="BB291" s="1054"/>
      <c r="BC291" s="1054"/>
    </row>
    <row r="292" spans="1:55" s="8" customFormat="1">
      <c r="A292" s="55"/>
      <c r="B292" s="7"/>
      <c r="C292" s="10"/>
      <c r="D292" s="10"/>
      <c r="E292" s="10"/>
      <c r="F292" s="10"/>
      <c r="G292" s="10"/>
      <c r="H292" s="10"/>
      <c r="I292" s="10"/>
      <c r="J292" s="10"/>
      <c r="K292" s="10"/>
      <c r="L292" s="10"/>
      <c r="M292" s="10"/>
      <c r="N292" s="10"/>
      <c r="O292" s="62"/>
      <c r="P292" s="4"/>
      <c r="Q292" s="10"/>
      <c r="R292" s="4"/>
      <c r="U292" s="11"/>
      <c r="V292" s="11"/>
      <c r="W292" s="11"/>
      <c r="AB292" s="246"/>
      <c r="AC292" s="1238"/>
      <c r="AD292" s="1238"/>
      <c r="AE292" s="1420"/>
      <c r="AF292" s="1420"/>
      <c r="AG292" s="1238"/>
      <c r="AH292" s="1238"/>
      <c r="AI292" s="1238"/>
      <c r="AJ292" s="1238"/>
      <c r="AK292" s="351"/>
      <c r="AL292" s="1054"/>
      <c r="AM292" s="1054"/>
      <c r="AN292" s="351"/>
      <c r="AO292" s="351"/>
      <c r="AP292" s="351"/>
      <c r="AQ292" s="351"/>
      <c r="AR292" s="1054"/>
      <c r="AS292" s="1054"/>
      <c r="AT292" s="1054"/>
      <c r="AU292" s="1054"/>
      <c r="AV292" s="1054"/>
      <c r="AW292" s="1054"/>
      <c r="AX292" s="1054"/>
      <c r="AY292" s="1054"/>
      <c r="AZ292" s="1054"/>
      <c r="BA292" s="1054"/>
      <c r="BB292" s="1054"/>
      <c r="BC292" s="1054"/>
    </row>
    <row r="293" spans="1:55" s="8" customFormat="1">
      <c r="A293" s="55"/>
      <c r="B293" s="7"/>
      <c r="C293" s="10"/>
      <c r="D293" s="10"/>
      <c r="E293" s="10"/>
      <c r="F293" s="10"/>
      <c r="G293" s="10"/>
      <c r="H293" s="10"/>
      <c r="I293" s="10"/>
      <c r="J293" s="10"/>
      <c r="K293" s="10"/>
      <c r="L293" s="10"/>
      <c r="M293" s="10"/>
      <c r="N293" s="10"/>
      <c r="O293" s="62"/>
      <c r="P293" s="4"/>
      <c r="Q293" s="10"/>
      <c r="R293" s="4"/>
      <c r="U293" s="11"/>
      <c r="V293" s="11"/>
      <c r="W293" s="11"/>
      <c r="AB293" s="246"/>
      <c r="AC293" s="1238"/>
      <c r="AD293" s="1238"/>
      <c r="AE293" s="1420"/>
      <c r="AF293" s="1420"/>
      <c r="AG293" s="1238"/>
      <c r="AH293" s="1238"/>
      <c r="AI293" s="1238"/>
      <c r="AJ293" s="1238"/>
      <c r="AK293" s="351"/>
      <c r="AL293" s="1054"/>
      <c r="AM293" s="1054"/>
      <c r="AN293" s="351"/>
      <c r="AO293" s="351"/>
      <c r="AP293" s="351"/>
      <c r="AQ293" s="351"/>
      <c r="AR293" s="1054"/>
      <c r="AS293" s="1054"/>
      <c r="AT293" s="1054"/>
      <c r="AU293" s="1054"/>
      <c r="AV293" s="1054"/>
      <c r="AW293" s="1054"/>
      <c r="AX293" s="1054"/>
      <c r="AY293" s="1054"/>
      <c r="AZ293" s="1054"/>
      <c r="BA293" s="1054"/>
      <c r="BB293" s="1054"/>
      <c r="BC293" s="1054"/>
    </row>
    <row r="294" spans="1:55" s="8" customFormat="1">
      <c r="A294" s="55"/>
      <c r="B294" s="7"/>
      <c r="C294" s="10"/>
      <c r="D294" s="10"/>
      <c r="E294" s="10"/>
      <c r="F294" s="10"/>
      <c r="G294" s="10"/>
      <c r="H294" s="10"/>
      <c r="I294" s="10"/>
      <c r="J294" s="10"/>
      <c r="K294" s="10"/>
      <c r="L294" s="10"/>
      <c r="M294" s="10"/>
      <c r="N294" s="10"/>
      <c r="O294" s="62"/>
      <c r="P294" s="4"/>
      <c r="Q294" s="10"/>
      <c r="R294" s="4"/>
      <c r="U294" s="11"/>
      <c r="V294" s="11"/>
      <c r="W294" s="11"/>
      <c r="AB294" s="246"/>
      <c r="AC294" s="1238"/>
      <c r="AD294" s="1238"/>
      <c r="AE294" s="1420"/>
      <c r="AF294" s="1420"/>
      <c r="AG294" s="1238"/>
      <c r="AH294" s="1238"/>
      <c r="AI294" s="1238"/>
      <c r="AJ294" s="1238"/>
      <c r="AK294" s="351"/>
      <c r="AL294" s="1054"/>
      <c r="AM294" s="1054"/>
      <c r="AN294" s="351"/>
      <c r="AO294" s="351"/>
      <c r="AP294" s="351"/>
      <c r="AQ294" s="351"/>
      <c r="AR294" s="1054"/>
      <c r="AS294" s="1054"/>
      <c r="AT294" s="1054"/>
      <c r="AU294" s="1054"/>
      <c r="AV294" s="1054"/>
      <c r="AW294" s="1054"/>
      <c r="AX294" s="1054"/>
      <c r="AY294" s="1054"/>
      <c r="AZ294" s="1054"/>
      <c r="BA294" s="1054"/>
      <c r="BB294" s="1054"/>
      <c r="BC294" s="1054"/>
    </row>
    <row r="295" spans="1:55" s="8" customFormat="1">
      <c r="A295" s="55"/>
      <c r="B295" s="7"/>
      <c r="C295" s="10"/>
      <c r="D295" s="10"/>
      <c r="E295" s="10"/>
      <c r="F295" s="10"/>
      <c r="G295" s="10"/>
      <c r="H295" s="10"/>
      <c r="I295" s="10"/>
      <c r="J295" s="10"/>
      <c r="K295" s="10"/>
      <c r="L295" s="10"/>
      <c r="M295" s="10"/>
      <c r="N295" s="10"/>
      <c r="O295" s="62"/>
      <c r="P295" s="4"/>
      <c r="Q295" s="10"/>
      <c r="R295" s="4"/>
      <c r="U295" s="11"/>
      <c r="V295" s="11"/>
      <c r="W295" s="11"/>
      <c r="AB295" s="246"/>
      <c r="AC295" s="1238"/>
      <c r="AD295" s="1238"/>
      <c r="AE295" s="1420"/>
      <c r="AF295" s="1420"/>
      <c r="AG295" s="1238"/>
      <c r="AH295" s="1238"/>
      <c r="AI295" s="1238"/>
      <c r="AJ295" s="1238"/>
      <c r="AK295" s="351"/>
      <c r="AL295" s="1054"/>
      <c r="AM295" s="1054"/>
      <c r="AN295" s="351"/>
      <c r="AO295" s="351"/>
      <c r="AP295" s="351"/>
      <c r="AQ295" s="351"/>
      <c r="AR295" s="1054"/>
      <c r="AS295" s="1054"/>
      <c r="AT295" s="1054"/>
      <c r="AU295" s="1054"/>
      <c r="AV295" s="1054"/>
      <c r="AW295" s="1054"/>
      <c r="AX295" s="1054"/>
      <c r="AY295" s="1054"/>
      <c r="AZ295" s="1054"/>
      <c r="BA295" s="1054"/>
      <c r="BB295" s="1054"/>
      <c r="BC295" s="1054"/>
    </row>
    <row r="296" spans="1:55" s="8" customFormat="1">
      <c r="A296" s="55"/>
      <c r="B296" s="7"/>
      <c r="C296" s="10"/>
      <c r="D296" s="10"/>
      <c r="E296" s="10"/>
      <c r="F296" s="10"/>
      <c r="G296" s="10"/>
      <c r="H296" s="10"/>
      <c r="I296" s="10"/>
      <c r="J296" s="10"/>
      <c r="K296" s="10"/>
      <c r="L296" s="10"/>
      <c r="M296" s="10"/>
      <c r="N296" s="10"/>
      <c r="O296" s="62"/>
      <c r="P296" s="4"/>
      <c r="Q296" s="10"/>
      <c r="R296" s="4"/>
      <c r="U296" s="11"/>
      <c r="V296" s="11"/>
      <c r="W296" s="11"/>
      <c r="AB296" s="246"/>
      <c r="AC296" s="1238"/>
      <c r="AD296" s="1238"/>
      <c r="AE296" s="1420"/>
      <c r="AF296" s="1420"/>
      <c r="AG296" s="1238"/>
      <c r="AH296" s="1238"/>
      <c r="AI296" s="1238"/>
      <c r="AJ296" s="1238"/>
      <c r="AK296" s="351"/>
      <c r="AL296" s="1054"/>
      <c r="AM296" s="1054"/>
      <c r="AN296" s="351"/>
      <c r="AO296" s="351"/>
      <c r="AP296" s="351"/>
      <c r="AQ296" s="351"/>
      <c r="AR296" s="1054"/>
      <c r="AS296" s="1054"/>
      <c r="AT296" s="1054"/>
      <c r="AU296" s="1054"/>
      <c r="AV296" s="1054"/>
      <c r="AW296" s="1054"/>
      <c r="AX296" s="1054"/>
      <c r="AY296" s="1054"/>
      <c r="AZ296" s="1054"/>
      <c r="BA296" s="1054"/>
      <c r="BB296" s="1054"/>
      <c r="BC296" s="1054"/>
    </row>
    <row r="297" spans="1:55" s="8" customFormat="1">
      <c r="A297" s="55"/>
      <c r="B297" s="7"/>
      <c r="C297" s="10"/>
      <c r="D297" s="10"/>
      <c r="E297" s="10"/>
      <c r="F297" s="10"/>
      <c r="G297" s="10"/>
      <c r="H297" s="10"/>
      <c r="I297" s="10"/>
      <c r="J297" s="10"/>
      <c r="K297" s="10"/>
      <c r="L297" s="10"/>
      <c r="M297" s="10"/>
      <c r="N297" s="10"/>
      <c r="O297" s="62"/>
      <c r="P297" s="4"/>
      <c r="Q297" s="10"/>
      <c r="R297" s="4"/>
      <c r="U297" s="11"/>
      <c r="V297" s="11"/>
      <c r="W297" s="11"/>
      <c r="AB297" s="246"/>
      <c r="AC297" s="1238"/>
      <c r="AD297" s="1238"/>
      <c r="AE297" s="1420"/>
      <c r="AF297" s="1420"/>
      <c r="AG297" s="1238"/>
      <c r="AH297" s="1238"/>
      <c r="AI297" s="1238"/>
      <c r="AJ297" s="1238"/>
      <c r="AK297" s="351"/>
      <c r="AL297" s="1054"/>
      <c r="AM297" s="1054"/>
      <c r="AN297" s="351"/>
      <c r="AO297" s="351"/>
      <c r="AP297" s="351"/>
      <c r="AQ297" s="351"/>
      <c r="AR297" s="1054"/>
      <c r="AS297" s="1054"/>
      <c r="AT297" s="1054"/>
      <c r="AU297" s="1054"/>
      <c r="AV297" s="1054"/>
      <c r="AW297" s="1054"/>
      <c r="AX297" s="1054"/>
      <c r="AY297" s="1054"/>
      <c r="AZ297" s="1054"/>
      <c r="BA297" s="1054"/>
      <c r="BB297" s="1054"/>
      <c r="BC297" s="1054"/>
    </row>
    <row r="298" spans="1:55" s="8" customFormat="1">
      <c r="A298" s="55"/>
      <c r="B298" s="7"/>
      <c r="C298" s="10"/>
      <c r="D298" s="10"/>
      <c r="E298" s="10"/>
      <c r="F298" s="10"/>
      <c r="G298" s="10"/>
      <c r="H298" s="10"/>
      <c r="I298" s="10"/>
      <c r="J298" s="10"/>
      <c r="K298" s="10"/>
      <c r="L298" s="10"/>
      <c r="M298" s="10"/>
      <c r="N298" s="10"/>
      <c r="O298" s="62"/>
      <c r="P298" s="4"/>
      <c r="Q298" s="10"/>
      <c r="R298" s="4"/>
      <c r="U298" s="11"/>
      <c r="V298" s="11"/>
      <c r="W298" s="11"/>
      <c r="AB298" s="246"/>
      <c r="AC298" s="1238"/>
      <c r="AD298" s="1238"/>
      <c r="AE298" s="1420"/>
      <c r="AF298" s="1420"/>
      <c r="AG298" s="1238"/>
      <c r="AH298" s="1238"/>
      <c r="AI298" s="1238"/>
      <c r="AJ298" s="1238"/>
      <c r="AK298" s="351"/>
      <c r="AL298" s="1054"/>
      <c r="AM298" s="1054"/>
      <c r="AN298" s="351"/>
      <c r="AO298" s="351"/>
      <c r="AP298" s="351"/>
      <c r="AQ298" s="351"/>
      <c r="AR298" s="1054"/>
      <c r="AS298" s="1054"/>
      <c r="AT298" s="1054"/>
      <c r="AU298" s="1054"/>
      <c r="AV298" s="1054"/>
      <c r="AW298" s="1054"/>
      <c r="AX298" s="1054"/>
      <c r="AY298" s="1054"/>
      <c r="AZ298" s="1054"/>
      <c r="BA298" s="1054"/>
      <c r="BB298" s="1054"/>
      <c r="BC298" s="1054"/>
    </row>
    <row r="299" spans="1:55" s="8" customFormat="1">
      <c r="A299" s="55"/>
      <c r="B299" s="7"/>
      <c r="C299" s="10"/>
      <c r="D299" s="10"/>
      <c r="E299" s="10"/>
      <c r="F299" s="10"/>
      <c r="G299" s="10"/>
      <c r="H299" s="10"/>
      <c r="I299" s="10"/>
      <c r="J299" s="10"/>
      <c r="K299" s="10"/>
      <c r="L299" s="10"/>
      <c r="M299" s="10"/>
      <c r="N299" s="10"/>
      <c r="O299" s="62"/>
      <c r="P299" s="4"/>
      <c r="Q299" s="10"/>
      <c r="R299" s="4"/>
      <c r="U299" s="11"/>
      <c r="V299" s="11"/>
      <c r="W299" s="11"/>
      <c r="AB299" s="246"/>
      <c r="AC299" s="1238"/>
      <c r="AD299" s="1238"/>
      <c r="AE299" s="1420"/>
      <c r="AF299" s="1420"/>
      <c r="AG299" s="1238"/>
      <c r="AH299" s="1238"/>
      <c r="AI299" s="1238"/>
      <c r="AJ299" s="1238"/>
      <c r="AK299" s="351"/>
      <c r="AL299" s="1054"/>
      <c r="AM299" s="1054"/>
      <c r="AN299" s="351"/>
      <c r="AO299" s="351"/>
      <c r="AP299" s="351"/>
      <c r="AQ299" s="351"/>
      <c r="AR299" s="1054"/>
      <c r="AS299" s="1054"/>
      <c r="AT299" s="1054"/>
      <c r="AU299" s="1054"/>
      <c r="AV299" s="1054"/>
      <c r="AW299" s="1054"/>
      <c r="AX299" s="1054"/>
      <c r="AY299" s="1054"/>
      <c r="AZ299" s="1054"/>
      <c r="BA299" s="1054"/>
      <c r="BB299" s="1054"/>
      <c r="BC299" s="1054"/>
    </row>
    <row r="300" spans="1:55" s="8" customFormat="1">
      <c r="A300" s="55"/>
      <c r="B300" s="7"/>
      <c r="C300" s="10"/>
      <c r="D300" s="10"/>
      <c r="E300" s="10"/>
      <c r="F300" s="10"/>
      <c r="G300" s="10"/>
      <c r="H300" s="10"/>
      <c r="I300" s="10"/>
      <c r="J300" s="10"/>
      <c r="K300" s="10"/>
      <c r="L300" s="10"/>
      <c r="M300" s="10"/>
      <c r="N300" s="10"/>
      <c r="O300" s="62"/>
      <c r="P300" s="4"/>
      <c r="Q300" s="10"/>
      <c r="R300" s="4"/>
      <c r="U300" s="11"/>
      <c r="V300" s="11"/>
      <c r="W300" s="11"/>
      <c r="AB300" s="246"/>
      <c r="AC300" s="1238"/>
      <c r="AD300" s="1238"/>
      <c r="AE300" s="1420"/>
      <c r="AF300" s="1420"/>
      <c r="AG300" s="1238"/>
      <c r="AH300" s="1238"/>
      <c r="AI300" s="1238"/>
      <c r="AJ300" s="1238"/>
      <c r="AK300" s="351"/>
      <c r="AL300" s="1054"/>
      <c r="AM300" s="1054"/>
      <c r="AN300" s="351"/>
      <c r="AO300" s="351"/>
      <c r="AP300" s="351"/>
      <c r="AQ300" s="351"/>
      <c r="AR300" s="1054"/>
      <c r="AS300" s="1054"/>
      <c r="AT300" s="1054"/>
      <c r="AU300" s="1054"/>
      <c r="AV300" s="1054"/>
      <c r="AW300" s="1054"/>
      <c r="AX300" s="1054"/>
      <c r="AY300" s="1054"/>
      <c r="AZ300" s="1054"/>
      <c r="BA300" s="1054"/>
      <c r="BB300" s="1054"/>
      <c r="BC300" s="1054"/>
    </row>
    <row r="301" spans="1:55" s="8" customFormat="1">
      <c r="A301" s="55"/>
      <c r="B301" s="7"/>
      <c r="C301" s="10"/>
      <c r="D301" s="10"/>
      <c r="E301" s="10"/>
      <c r="F301" s="10"/>
      <c r="G301" s="10"/>
      <c r="H301" s="10"/>
      <c r="I301" s="10"/>
      <c r="J301" s="10"/>
      <c r="K301" s="10"/>
      <c r="L301" s="10"/>
      <c r="M301" s="10"/>
      <c r="N301" s="10"/>
      <c r="O301" s="62"/>
      <c r="P301" s="4"/>
      <c r="Q301" s="10"/>
      <c r="R301" s="4"/>
      <c r="U301" s="11"/>
      <c r="V301" s="11"/>
      <c r="W301" s="11"/>
      <c r="AB301" s="246"/>
      <c r="AC301" s="1238"/>
      <c r="AD301" s="1238"/>
      <c r="AE301" s="1420"/>
      <c r="AF301" s="1420"/>
      <c r="AG301" s="1238"/>
      <c r="AH301" s="1238"/>
      <c r="AI301" s="1238"/>
      <c r="AJ301" s="1238"/>
      <c r="AK301" s="351"/>
      <c r="AL301" s="1054"/>
      <c r="AM301" s="1054"/>
      <c r="AN301" s="351"/>
      <c r="AO301" s="351"/>
      <c r="AP301" s="351"/>
      <c r="AQ301" s="351"/>
      <c r="AR301" s="1054"/>
      <c r="AS301" s="1054"/>
      <c r="AT301" s="1054"/>
      <c r="AU301" s="1054"/>
      <c r="AV301" s="1054"/>
      <c r="AW301" s="1054"/>
      <c r="AX301" s="1054"/>
      <c r="AY301" s="1054"/>
      <c r="AZ301" s="1054"/>
      <c r="BA301" s="1054"/>
      <c r="BB301" s="1054"/>
      <c r="BC301" s="1054"/>
    </row>
    <row r="302" spans="1:55" s="8" customFormat="1">
      <c r="A302" s="55"/>
      <c r="B302" s="7"/>
      <c r="C302" s="10"/>
      <c r="D302" s="10"/>
      <c r="E302" s="10"/>
      <c r="F302" s="10"/>
      <c r="G302" s="10"/>
      <c r="H302" s="10"/>
      <c r="I302" s="10"/>
      <c r="J302" s="10"/>
      <c r="K302" s="10"/>
      <c r="L302" s="10"/>
      <c r="M302" s="10"/>
      <c r="N302" s="10"/>
      <c r="O302" s="62"/>
      <c r="P302" s="4"/>
      <c r="Q302" s="10"/>
      <c r="R302" s="4"/>
      <c r="U302" s="11"/>
      <c r="V302" s="11"/>
      <c r="W302" s="11"/>
      <c r="AB302" s="246"/>
      <c r="AC302" s="1238"/>
      <c r="AD302" s="1238"/>
      <c r="AE302" s="1420"/>
      <c r="AF302" s="1420"/>
      <c r="AG302" s="1238"/>
      <c r="AH302" s="1238"/>
      <c r="AI302" s="1238"/>
      <c r="AJ302" s="1238"/>
      <c r="AK302" s="351"/>
      <c r="AL302" s="1054"/>
      <c r="AM302" s="1054"/>
      <c r="AN302" s="351"/>
      <c r="AO302" s="351"/>
      <c r="AP302" s="351"/>
      <c r="AQ302" s="351"/>
      <c r="AR302" s="1054"/>
      <c r="AS302" s="1054"/>
      <c r="AT302" s="1054"/>
      <c r="AU302" s="1054"/>
      <c r="AV302" s="1054"/>
      <c r="AW302" s="1054"/>
      <c r="AX302" s="1054"/>
      <c r="AY302" s="1054"/>
      <c r="AZ302" s="1054"/>
      <c r="BA302" s="1054"/>
      <c r="BB302" s="1054"/>
      <c r="BC302" s="1054"/>
    </row>
    <row r="303" spans="1:55" s="8" customFormat="1">
      <c r="A303" s="55"/>
      <c r="B303" s="7"/>
      <c r="C303" s="10"/>
      <c r="D303" s="10"/>
      <c r="E303" s="10"/>
      <c r="F303" s="10"/>
      <c r="G303" s="10"/>
      <c r="H303" s="10"/>
      <c r="I303" s="10"/>
      <c r="J303" s="10"/>
      <c r="K303" s="10"/>
      <c r="L303" s="10"/>
      <c r="M303" s="10"/>
      <c r="N303" s="10"/>
      <c r="O303" s="62"/>
      <c r="P303" s="4"/>
      <c r="Q303" s="10"/>
      <c r="R303" s="4"/>
      <c r="U303" s="11"/>
      <c r="V303" s="11"/>
      <c r="W303" s="11"/>
      <c r="AB303" s="246"/>
      <c r="AC303" s="1238"/>
      <c r="AD303" s="1238"/>
      <c r="AE303" s="1420"/>
      <c r="AF303" s="1420"/>
      <c r="AG303" s="1238"/>
      <c r="AH303" s="1238"/>
      <c r="AI303" s="1238"/>
      <c r="AJ303" s="1238"/>
      <c r="AK303" s="351"/>
      <c r="AL303" s="1054"/>
      <c r="AM303" s="1054"/>
      <c r="AN303" s="351"/>
      <c r="AO303" s="351"/>
      <c r="AP303" s="351"/>
      <c r="AQ303" s="351"/>
      <c r="AR303" s="1054"/>
      <c r="AS303" s="1054"/>
      <c r="AT303" s="1054"/>
      <c r="AU303" s="1054"/>
      <c r="AV303" s="1054"/>
      <c r="AW303" s="1054"/>
      <c r="AX303" s="1054"/>
      <c r="AY303" s="1054"/>
      <c r="AZ303" s="1054"/>
      <c r="BA303" s="1054"/>
      <c r="BB303" s="1054"/>
      <c r="BC303" s="1054"/>
    </row>
    <row r="304" spans="1:55" s="8" customFormat="1">
      <c r="A304" s="55"/>
      <c r="B304" s="7"/>
      <c r="C304" s="10"/>
      <c r="D304" s="10"/>
      <c r="E304" s="10"/>
      <c r="F304" s="10"/>
      <c r="G304" s="10"/>
      <c r="H304" s="10"/>
      <c r="I304" s="10"/>
      <c r="J304" s="10"/>
      <c r="K304" s="10"/>
      <c r="L304" s="10"/>
      <c r="M304" s="10"/>
      <c r="N304" s="10"/>
      <c r="O304" s="62"/>
      <c r="P304" s="4"/>
      <c r="Q304" s="10"/>
      <c r="R304" s="4"/>
      <c r="U304" s="11"/>
      <c r="V304" s="11"/>
      <c r="W304" s="11"/>
      <c r="AB304" s="246"/>
      <c r="AC304" s="1238"/>
      <c r="AD304" s="1238"/>
      <c r="AE304" s="1420"/>
      <c r="AF304" s="1420"/>
      <c r="AG304" s="1238"/>
      <c r="AH304" s="1238"/>
      <c r="AI304" s="1238"/>
      <c r="AJ304" s="1238"/>
      <c r="AK304" s="351"/>
      <c r="AL304" s="1054"/>
      <c r="AM304" s="1054"/>
      <c r="AN304" s="351"/>
      <c r="AO304" s="351"/>
      <c r="AP304" s="351"/>
      <c r="AQ304" s="351"/>
      <c r="AR304" s="1054"/>
      <c r="AS304" s="1054"/>
      <c r="AT304" s="1054"/>
      <c r="AU304" s="1054"/>
      <c r="AV304" s="1054"/>
      <c r="AW304" s="1054"/>
      <c r="AX304" s="1054"/>
      <c r="AY304" s="1054"/>
      <c r="AZ304" s="1054"/>
      <c r="BA304" s="1054"/>
      <c r="BB304" s="1054"/>
      <c r="BC304" s="1054"/>
    </row>
    <row r="305" spans="1:55" s="8" customFormat="1">
      <c r="A305" s="55"/>
      <c r="B305" s="7"/>
      <c r="C305" s="10"/>
      <c r="D305" s="10"/>
      <c r="E305" s="10"/>
      <c r="F305" s="10"/>
      <c r="G305" s="10"/>
      <c r="H305" s="10"/>
      <c r="I305" s="10"/>
      <c r="J305" s="10"/>
      <c r="K305" s="10"/>
      <c r="L305" s="10"/>
      <c r="M305" s="10"/>
      <c r="N305" s="10"/>
      <c r="O305" s="62"/>
      <c r="P305" s="4"/>
      <c r="Q305" s="10"/>
      <c r="R305" s="4"/>
      <c r="U305" s="11"/>
      <c r="V305" s="11"/>
      <c r="W305" s="11"/>
      <c r="AB305" s="246"/>
      <c r="AC305" s="1238"/>
      <c r="AD305" s="1238"/>
      <c r="AE305" s="1420"/>
      <c r="AF305" s="1420"/>
      <c r="AG305" s="1238"/>
      <c r="AH305" s="1238"/>
      <c r="AI305" s="1238"/>
      <c r="AJ305" s="1238"/>
      <c r="AK305" s="351"/>
      <c r="AL305" s="1054"/>
      <c r="AM305" s="1054"/>
      <c r="AN305" s="351"/>
      <c r="AO305" s="351"/>
      <c r="AP305" s="351"/>
      <c r="AQ305" s="351"/>
      <c r="AR305" s="1054"/>
      <c r="AS305" s="1054"/>
      <c r="AT305" s="1054"/>
      <c r="AU305" s="1054"/>
      <c r="AV305" s="1054"/>
      <c r="AW305" s="1054"/>
      <c r="AX305" s="1054"/>
      <c r="AY305" s="1054"/>
      <c r="AZ305" s="1054"/>
      <c r="BA305" s="1054"/>
      <c r="BB305" s="1054"/>
      <c r="BC305" s="1054"/>
    </row>
    <row r="306" spans="1:55" s="8" customFormat="1">
      <c r="A306" s="55"/>
      <c r="B306" s="7"/>
      <c r="C306" s="10"/>
      <c r="D306" s="10"/>
      <c r="E306" s="10"/>
      <c r="F306" s="10"/>
      <c r="G306" s="10"/>
      <c r="H306" s="10"/>
      <c r="I306" s="10"/>
      <c r="J306" s="10"/>
      <c r="K306" s="10"/>
      <c r="L306" s="10"/>
      <c r="M306" s="10"/>
      <c r="N306" s="10"/>
      <c r="O306" s="62"/>
      <c r="P306" s="4"/>
      <c r="Q306" s="10"/>
      <c r="R306" s="4"/>
      <c r="U306" s="11"/>
      <c r="V306" s="11"/>
      <c r="W306" s="11"/>
      <c r="AB306" s="246"/>
      <c r="AC306" s="1238"/>
      <c r="AD306" s="1238"/>
      <c r="AE306" s="1420"/>
      <c r="AF306" s="1420"/>
      <c r="AG306" s="1238"/>
      <c r="AH306" s="1238"/>
      <c r="AI306" s="1238"/>
      <c r="AJ306" s="1238"/>
      <c r="AK306" s="351"/>
      <c r="AL306" s="1054"/>
      <c r="AM306" s="1054"/>
      <c r="AN306" s="351"/>
      <c r="AO306" s="351"/>
      <c r="AP306" s="351"/>
      <c r="AQ306" s="351"/>
      <c r="AR306" s="1054"/>
      <c r="AS306" s="1054"/>
      <c r="AT306" s="1054"/>
      <c r="AU306" s="1054"/>
      <c r="AV306" s="1054"/>
      <c r="AW306" s="1054"/>
      <c r="AX306" s="1054"/>
      <c r="AY306" s="1054"/>
      <c r="AZ306" s="1054"/>
      <c r="BA306" s="1054"/>
      <c r="BB306" s="1054"/>
      <c r="BC306" s="1054"/>
    </row>
    <row r="307" spans="1:55" s="8" customFormat="1">
      <c r="A307" s="55"/>
      <c r="B307" s="7"/>
      <c r="C307" s="10"/>
      <c r="D307" s="10"/>
      <c r="E307" s="10"/>
      <c r="F307" s="10"/>
      <c r="G307" s="10"/>
      <c r="H307" s="10"/>
      <c r="I307" s="10"/>
      <c r="J307" s="10"/>
      <c r="K307" s="10"/>
      <c r="L307" s="10"/>
      <c r="M307" s="10"/>
      <c r="N307" s="10"/>
      <c r="O307" s="62"/>
      <c r="P307" s="4"/>
      <c r="Q307" s="10"/>
      <c r="R307" s="4"/>
      <c r="U307" s="11"/>
      <c r="V307" s="11"/>
      <c r="W307" s="11"/>
      <c r="AB307" s="246"/>
      <c r="AC307" s="1238"/>
      <c r="AD307" s="1238"/>
      <c r="AE307" s="1420"/>
      <c r="AF307" s="1420"/>
      <c r="AG307" s="1238"/>
      <c r="AH307" s="1238"/>
      <c r="AI307" s="1238"/>
      <c r="AJ307" s="1238"/>
      <c r="AK307" s="351"/>
      <c r="AL307" s="1054"/>
      <c r="AM307" s="1054"/>
      <c r="AN307" s="351"/>
      <c r="AO307" s="351"/>
      <c r="AP307" s="351"/>
      <c r="AQ307" s="351"/>
      <c r="AR307" s="1054"/>
      <c r="AS307" s="1054"/>
      <c r="AT307" s="1054"/>
      <c r="AU307" s="1054"/>
      <c r="AV307" s="1054"/>
      <c r="AW307" s="1054"/>
      <c r="AX307" s="1054"/>
      <c r="AY307" s="1054"/>
      <c r="AZ307" s="1054"/>
      <c r="BA307" s="1054"/>
      <c r="BB307" s="1054"/>
      <c r="BC307" s="1054"/>
    </row>
    <row r="308" spans="1:55" s="8" customFormat="1">
      <c r="A308" s="55"/>
      <c r="B308" s="7"/>
      <c r="C308" s="10"/>
      <c r="D308" s="10"/>
      <c r="E308" s="10"/>
      <c r="F308" s="10"/>
      <c r="G308" s="10"/>
      <c r="H308" s="10"/>
      <c r="I308" s="10"/>
      <c r="J308" s="10"/>
      <c r="K308" s="10"/>
      <c r="L308" s="10"/>
      <c r="M308" s="10"/>
      <c r="N308" s="10"/>
      <c r="O308" s="62"/>
      <c r="P308" s="4"/>
      <c r="Q308" s="10"/>
      <c r="R308" s="4"/>
      <c r="U308" s="11"/>
      <c r="V308" s="11"/>
      <c r="W308" s="11"/>
      <c r="AB308" s="246"/>
      <c r="AC308" s="1238"/>
      <c r="AD308" s="1238"/>
      <c r="AE308" s="1420"/>
      <c r="AF308" s="1420"/>
      <c r="AG308" s="1238"/>
      <c r="AH308" s="1238"/>
      <c r="AI308" s="1238"/>
      <c r="AJ308" s="1238"/>
      <c r="AK308" s="351"/>
      <c r="AL308" s="1054"/>
      <c r="AM308" s="1054"/>
      <c r="AN308" s="351"/>
      <c r="AO308" s="351"/>
      <c r="AP308" s="351"/>
      <c r="AQ308" s="351"/>
      <c r="AR308" s="1054"/>
      <c r="AS308" s="1054"/>
      <c r="AT308" s="1054"/>
      <c r="AU308" s="1054"/>
      <c r="AV308" s="1054"/>
      <c r="AW308" s="1054"/>
      <c r="AX308" s="1054"/>
      <c r="AY308" s="1054"/>
      <c r="AZ308" s="1054"/>
      <c r="BA308" s="1054"/>
      <c r="BB308" s="1054"/>
      <c r="BC308" s="1054"/>
    </row>
    <row r="309" spans="1:55" s="8" customFormat="1">
      <c r="A309" s="55"/>
      <c r="B309" s="7"/>
      <c r="C309" s="10"/>
      <c r="D309" s="10"/>
      <c r="E309" s="10"/>
      <c r="F309" s="10"/>
      <c r="G309" s="10"/>
      <c r="H309" s="10"/>
      <c r="I309" s="10"/>
      <c r="J309" s="10"/>
      <c r="K309" s="10"/>
      <c r="L309" s="10"/>
      <c r="M309" s="10"/>
      <c r="N309" s="10"/>
      <c r="O309" s="62"/>
      <c r="P309" s="4"/>
      <c r="Q309" s="10"/>
      <c r="R309" s="4"/>
      <c r="U309" s="11"/>
      <c r="V309" s="11"/>
      <c r="W309" s="11"/>
      <c r="AB309" s="246"/>
      <c r="AC309" s="1238"/>
      <c r="AD309" s="1238"/>
      <c r="AE309" s="1420"/>
      <c r="AF309" s="1420"/>
      <c r="AG309" s="1238"/>
      <c r="AH309" s="1238"/>
      <c r="AI309" s="1238"/>
      <c r="AJ309" s="1238"/>
      <c r="AK309" s="351"/>
      <c r="AL309" s="1054"/>
      <c r="AM309" s="1054"/>
      <c r="AN309" s="351"/>
      <c r="AO309" s="351"/>
      <c r="AP309" s="351"/>
      <c r="AQ309" s="351"/>
      <c r="AR309" s="1054"/>
      <c r="AS309" s="1054"/>
      <c r="AT309" s="1054"/>
      <c r="AU309" s="1054"/>
      <c r="AV309" s="1054"/>
      <c r="AW309" s="1054"/>
      <c r="AX309" s="1054"/>
      <c r="AY309" s="1054"/>
      <c r="AZ309" s="1054"/>
      <c r="BA309" s="1054"/>
      <c r="BB309" s="1054"/>
      <c r="BC309" s="1054"/>
    </row>
    <row r="310" spans="1:55" s="8" customFormat="1">
      <c r="A310" s="55"/>
      <c r="B310" s="7"/>
      <c r="C310" s="10"/>
      <c r="D310" s="10"/>
      <c r="E310" s="10"/>
      <c r="F310" s="10"/>
      <c r="G310" s="10"/>
      <c r="H310" s="10"/>
      <c r="I310" s="10"/>
      <c r="J310" s="10"/>
      <c r="K310" s="10"/>
      <c r="L310" s="10"/>
      <c r="M310" s="10"/>
      <c r="N310" s="10"/>
      <c r="O310" s="62"/>
      <c r="P310" s="4"/>
      <c r="Q310" s="10"/>
      <c r="R310" s="4"/>
      <c r="U310" s="11"/>
      <c r="V310" s="11"/>
      <c r="W310" s="11"/>
      <c r="AB310" s="246"/>
      <c r="AC310" s="1238"/>
      <c r="AD310" s="1238"/>
      <c r="AE310" s="1420"/>
      <c r="AF310" s="1420"/>
      <c r="AG310" s="1238"/>
      <c r="AH310" s="1238"/>
      <c r="AI310" s="1238"/>
      <c r="AJ310" s="1238"/>
      <c r="AK310" s="351"/>
      <c r="AL310" s="1054"/>
      <c r="AM310" s="1054"/>
      <c r="AN310" s="351"/>
      <c r="AO310" s="351"/>
      <c r="AP310" s="351"/>
      <c r="AQ310" s="351"/>
      <c r="AR310" s="1054"/>
      <c r="AS310" s="1054"/>
      <c r="AT310" s="1054"/>
      <c r="AU310" s="1054"/>
      <c r="AV310" s="1054"/>
      <c r="AW310" s="1054"/>
      <c r="AX310" s="1054"/>
      <c r="AY310" s="1054"/>
      <c r="AZ310" s="1054"/>
      <c r="BA310" s="1054"/>
      <c r="BB310" s="1054"/>
      <c r="BC310" s="1054"/>
    </row>
    <row r="311" spans="1:55" s="8" customFormat="1">
      <c r="A311" s="55"/>
      <c r="B311" s="7"/>
      <c r="C311" s="10"/>
      <c r="D311" s="10"/>
      <c r="E311" s="10"/>
      <c r="F311" s="10"/>
      <c r="G311" s="10"/>
      <c r="H311" s="10"/>
      <c r="I311" s="10"/>
      <c r="J311" s="10"/>
      <c r="K311" s="10"/>
      <c r="L311" s="10"/>
      <c r="M311" s="10"/>
      <c r="N311" s="10"/>
      <c r="O311" s="62"/>
      <c r="P311" s="4"/>
      <c r="Q311" s="10"/>
      <c r="R311" s="4"/>
      <c r="U311" s="11"/>
      <c r="V311" s="11"/>
      <c r="W311" s="11"/>
      <c r="AB311" s="246"/>
      <c r="AC311" s="1238"/>
      <c r="AD311" s="1238"/>
      <c r="AE311" s="1420"/>
      <c r="AF311" s="1420"/>
      <c r="AG311" s="1238"/>
      <c r="AH311" s="1238"/>
      <c r="AI311" s="1238"/>
      <c r="AJ311" s="1238"/>
      <c r="AK311" s="351"/>
      <c r="AL311" s="1054"/>
      <c r="AM311" s="1054"/>
      <c r="AN311" s="351"/>
      <c r="AO311" s="351"/>
      <c r="AP311" s="351"/>
      <c r="AQ311" s="351"/>
      <c r="AR311" s="1054"/>
      <c r="AS311" s="1054"/>
      <c r="AT311" s="1054"/>
      <c r="AU311" s="1054"/>
      <c r="AV311" s="1054"/>
      <c r="AW311" s="1054"/>
      <c r="AX311" s="1054"/>
      <c r="AY311" s="1054"/>
      <c r="AZ311" s="1054"/>
      <c r="BA311" s="1054"/>
      <c r="BB311" s="1054"/>
      <c r="BC311" s="1054"/>
    </row>
    <row r="312" spans="1:55" s="8" customFormat="1">
      <c r="A312" s="55"/>
      <c r="B312" s="7"/>
      <c r="C312" s="10"/>
      <c r="D312" s="10"/>
      <c r="E312" s="10"/>
      <c r="F312" s="10"/>
      <c r="G312" s="10"/>
      <c r="H312" s="10"/>
      <c r="I312" s="10"/>
      <c r="J312" s="10"/>
      <c r="K312" s="10"/>
      <c r="L312" s="10"/>
      <c r="M312" s="10"/>
      <c r="N312" s="10"/>
      <c r="O312" s="62"/>
      <c r="P312" s="4"/>
      <c r="Q312" s="10"/>
      <c r="R312" s="4"/>
      <c r="U312" s="11"/>
      <c r="V312" s="11"/>
      <c r="W312" s="11"/>
      <c r="AB312" s="246"/>
      <c r="AC312" s="1238"/>
      <c r="AD312" s="1238"/>
      <c r="AE312" s="1420"/>
      <c r="AF312" s="1420"/>
      <c r="AG312" s="1238"/>
      <c r="AH312" s="1238"/>
      <c r="AI312" s="1238"/>
      <c r="AJ312" s="1238"/>
      <c r="AK312" s="351"/>
      <c r="AL312" s="1054"/>
      <c r="AM312" s="1054"/>
      <c r="AN312" s="351"/>
      <c r="AO312" s="351"/>
      <c r="AP312" s="351"/>
      <c r="AQ312" s="351"/>
      <c r="AR312" s="1054"/>
      <c r="AS312" s="1054"/>
      <c r="AT312" s="1054"/>
      <c r="AU312" s="1054"/>
      <c r="AV312" s="1054"/>
      <c r="AW312" s="1054"/>
      <c r="AX312" s="1054"/>
      <c r="AY312" s="1054"/>
      <c r="AZ312" s="1054"/>
      <c r="BA312" s="1054"/>
      <c r="BB312" s="1054"/>
      <c r="BC312" s="1054"/>
    </row>
    <row r="313" spans="1:55" s="8" customFormat="1">
      <c r="A313" s="55"/>
      <c r="B313" s="7"/>
      <c r="C313" s="10"/>
      <c r="D313" s="10"/>
      <c r="E313" s="10"/>
      <c r="F313" s="10"/>
      <c r="G313" s="10"/>
      <c r="H313" s="10"/>
      <c r="I313" s="10"/>
      <c r="J313" s="10"/>
      <c r="K313" s="10"/>
      <c r="L313" s="10"/>
      <c r="M313" s="10"/>
      <c r="N313" s="10"/>
      <c r="O313" s="62"/>
      <c r="P313" s="4"/>
      <c r="Q313" s="10"/>
      <c r="R313" s="4"/>
      <c r="U313" s="11"/>
      <c r="V313" s="11"/>
      <c r="W313" s="11"/>
      <c r="AB313" s="246"/>
      <c r="AC313" s="1238"/>
      <c r="AD313" s="1238"/>
      <c r="AE313" s="1420"/>
      <c r="AF313" s="1420"/>
      <c r="AG313" s="1238"/>
      <c r="AH313" s="1238"/>
      <c r="AI313" s="1238"/>
      <c r="AJ313" s="1238"/>
      <c r="AK313" s="351"/>
      <c r="AL313" s="1054"/>
      <c r="AM313" s="1054"/>
      <c r="AN313" s="351"/>
      <c r="AO313" s="351"/>
      <c r="AP313" s="351"/>
      <c r="AQ313" s="351"/>
      <c r="AR313" s="1054"/>
      <c r="AS313" s="1054"/>
      <c r="AT313" s="1054"/>
      <c r="AU313" s="1054"/>
      <c r="AV313" s="1054"/>
      <c r="AW313" s="1054"/>
      <c r="AX313" s="1054"/>
      <c r="AY313" s="1054"/>
      <c r="AZ313" s="1054"/>
      <c r="BA313" s="1054"/>
      <c r="BB313" s="1054"/>
      <c r="BC313" s="1054"/>
    </row>
    <row r="314" spans="1:55" s="8" customFormat="1">
      <c r="A314" s="55"/>
      <c r="B314" s="7"/>
      <c r="C314" s="10"/>
      <c r="D314" s="10"/>
      <c r="E314" s="10"/>
      <c r="F314" s="10"/>
      <c r="G314" s="10"/>
      <c r="H314" s="10"/>
      <c r="I314" s="10"/>
      <c r="J314" s="10"/>
      <c r="K314" s="10"/>
      <c r="L314" s="10"/>
      <c r="M314" s="10"/>
      <c r="N314" s="10"/>
      <c r="O314" s="62"/>
      <c r="P314" s="4"/>
      <c r="Q314" s="10"/>
      <c r="R314" s="4"/>
      <c r="U314" s="11"/>
      <c r="V314" s="11"/>
      <c r="W314" s="11"/>
      <c r="AB314" s="246"/>
      <c r="AC314" s="1238"/>
      <c r="AD314" s="1238"/>
      <c r="AE314" s="1420"/>
      <c r="AF314" s="1420"/>
      <c r="AG314" s="1238"/>
      <c r="AH314" s="1238"/>
      <c r="AI314" s="1238"/>
      <c r="AJ314" s="1238"/>
      <c r="AK314" s="351"/>
      <c r="AL314" s="1054"/>
      <c r="AM314" s="1054"/>
      <c r="AN314" s="351"/>
      <c r="AO314" s="351"/>
      <c r="AP314" s="351"/>
      <c r="AQ314" s="351"/>
      <c r="AR314" s="1054"/>
      <c r="AS314" s="1054"/>
      <c r="AT314" s="1054"/>
      <c r="AU314" s="1054"/>
      <c r="AV314" s="1054"/>
      <c r="AW314" s="1054"/>
      <c r="AX314" s="1054"/>
      <c r="AY314" s="1054"/>
      <c r="AZ314" s="1054"/>
      <c r="BA314" s="1054"/>
      <c r="BB314" s="1054"/>
      <c r="BC314" s="1054"/>
    </row>
    <row r="315" spans="1:55" s="8" customFormat="1">
      <c r="A315" s="55"/>
      <c r="B315" s="7"/>
      <c r="C315" s="10"/>
      <c r="D315" s="10"/>
      <c r="E315" s="10"/>
      <c r="F315" s="10"/>
      <c r="G315" s="10"/>
      <c r="H315" s="10"/>
      <c r="I315" s="10"/>
      <c r="J315" s="10"/>
      <c r="K315" s="10"/>
      <c r="L315" s="10"/>
      <c r="M315" s="10"/>
      <c r="N315" s="10"/>
      <c r="O315" s="62"/>
      <c r="P315" s="4"/>
      <c r="Q315" s="10"/>
      <c r="R315" s="4"/>
      <c r="U315" s="11"/>
      <c r="V315" s="11"/>
      <c r="W315" s="11"/>
      <c r="AB315" s="246"/>
      <c r="AC315" s="1238"/>
      <c r="AD315" s="1238"/>
      <c r="AE315" s="1420"/>
      <c r="AF315" s="1420"/>
      <c r="AG315" s="1238"/>
      <c r="AH315" s="1238"/>
      <c r="AI315" s="1238"/>
      <c r="AJ315" s="1238"/>
      <c r="AK315" s="351"/>
      <c r="AL315" s="1054"/>
      <c r="AM315" s="1054"/>
      <c r="AN315" s="351"/>
      <c r="AO315" s="351"/>
      <c r="AP315" s="351"/>
      <c r="AQ315" s="351"/>
      <c r="AR315" s="1054"/>
      <c r="AS315" s="1054"/>
      <c r="AT315" s="1054"/>
      <c r="AU315" s="1054"/>
      <c r="AV315" s="1054"/>
      <c r="AW315" s="1054"/>
      <c r="AX315" s="1054"/>
      <c r="AY315" s="1054"/>
      <c r="AZ315" s="1054"/>
      <c r="BA315" s="1054"/>
      <c r="BB315" s="1054"/>
      <c r="BC315" s="1054"/>
    </row>
    <row r="316" spans="1:55" s="8" customFormat="1">
      <c r="A316" s="55"/>
      <c r="B316" s="7"/>
      <c r="C316" s="10"/>
      <c r="D316" s="10"/>
      <c r="E316" s="10"/>
      <c r="F316" s="10"/>
      <c r="G316" s="10"/>
      <c r="H316" s="10"/>
      <c r="I316" s="10"/>
      <c r="J316" s="10"/>
      <c r="K316" s="10"/>
      <c r="L316" s="10"/>
      <c r="M316" s="10"/>
      <c r="N316" s="10"/>
      <c r="O316" s="62"/>
      <c r="P316" s="4"/>
      <c r="Q316" s="10"/>
      <c r="R316" s="4"/>
      <c r="U316" s="11"/>
      <c r="V316" s="11"/>
      <c r="W316" s="11"/>
      <c r="AB316" s="246"/>
      <c r="AC316" s="1238"/>
      <c r="AD316" s="1238"/>
      <c r="AE316" s="1420"/>
      <c r="AF316" s="1420"/>
      <c r="AG316" s="1238"/>
      <c r="AH316" s="1238"/>
      <c r="AI316" s="1238"/>
      <c r="AJ316" s="1238"/>
      <c r="AK316" s="351"/>
      <c r="AL316" s="1054"/>
      <c r="AM316" s="1054"/>
      <c r="AN316" s="351"/>
      <c r="AO316" s="351"/>
      <c r="AP316" s="351"/>
      <c r="AQ316" s="351"/>
      <c r="AR316" s="1054"/>
      <c r="AS316" s="1054"/>
      <c r="AT316" s="1054"/>
      <c r="AU316" s="1054"/>
      <c r="AV316" s="1054"/>
      <c r="AW316" s="1054"/>
      <c r="AX316" s="1054"/>
      <c r="AY316" s="1054"/>
      <c r="AZ316" s="1054"/>
      <c r="BA316" s="1054"/>
      <c r="BB316" s="1054"/>
      <c r="BC316" s="1054"/>
    </row>
    <row r="317" spans="1:55" s="8" customFormat="1">
      <c r="A317" s="55"/>
      <c r="B317" s="7"/>
      <c r="C317" s="10"/>
      <c r="D317" s="10"/>
      <c r="E317" s="10"/>
      <c r="F317" s="10"/>
      <c r="G317" s="10"/>
      <c r="H317" s="10"/>
      <c r="I317" s="10"/>
      <c r="J317" s="10"/>
      <c r="K317" s="10"/>
      <c r="L317" s="10"/>
      <c r="M317" s="10"/>
      <c r="N317" s="10"/>
      <c r="O317" s="62"/>
      <c r="P317" s="4"/>
      <c r="Q317" s="10"/>
      <c r="R317" s="4"/>
      <c r="U317" s="11"/>
      <c r="V317" s="11"/>
      <c r="W317" s="11"/>
      <c r="AB317" s="246"/>
      <c r="AC317" s="1238"/>
      <c r="AD317" s="1238"/>
      <c r="AE317" s="1420"/>
      <c r="AF317" s="1420"/>
      <c r="AG317" s="1238"/>
      <c r="AH317" s="1238"/>
      <c r="AI317" s="1238"/>
      <c r="AJ317" s="1238"/>
      <c r="AK317" s="351"/>
      <c r="AL317" s="1054"/>
      <c r="AM317" s="1054"/>
      <c r="AN317" s="351"/>
      <c r="AO317" s="351"/>
      <c r="AP317" s="351"/>
      <c r="AQ317" s="351"/>
      <c r="AR317" s="1054"/>
      <c r="AS317" s="1054"/>
      <c r="AT317" s="1054"/>
      <c r="AU317" s="1054"/>
      <c r="AV317" s="1054"/>
      <c r="AW317" s="1054"/>
      <c r="AX317" s="1054"/>
      <c r="AY317" s="1054"/>
      <c r="AZ317" s="1054"/>
      <c r="BA317" s="1054"/>
      <c r="BB317" s="1054"/>
      <c r="BC317" s="1054"/>
    </row>
    <row r="318" spans="1:55" s="8" customFormat="1">
      <c r="A318" s="55"/>
      <c r="B318" s="7"/>
      <c r="C318" s="10"/>
      <c r="D318" s="10"/>
      <c r="E318" s="10"/>
      <c r="F318" s="10"/>
      <c r="G318" s="10"/>
      <c r="H318" s="10"/>
      <c r="I318" s="10"/>
      <c r="J318" s="10"/>
      <c r="K318" s="10"/>
      <c r="L318" s="10"/>
      <c r="M318" s="10"/>
      <c r="N318" s="10"/>
      <c r="O318" s="62"/>
      <c r="P318" s="4"/>
      <c r="Q318" s="10"/>
      <c r="R318" s="4"/>
      <c r="U318" s="11"/>
      <c r="V318" s="11"/>
      <c r="W318" s="11"/>
      <c r="AB318" s="246"/>
      <c r="AC318" s="1238"/>
      <c r="AD318" s="1238"/>
      <c r="AE318" s="1420"/>
      <c r="AF318" s="1420"/>
      <c r="AG318" s="1238"/>
      <c r="AH318" s="1238"/>
      <c r="AI318" s="1238"/>
      <c r="AJ318" s="1238"/>
      <c r="AK318" s="351"/>
      <c r="AL318" s="1054"/>
      <c r="AM318" s="1054"/>
      <c r="AN318" s="351"/>
      <c r="AO318" s="351"/>
      <c r="AP318" s="351"/>
      <c r="AQ318" s="351"/>
      <c r="AR318" s="1054"/>
      <c r="AS318" s="1054"/>
      <c r="AT318" s="1054"/>
      <c r="AU318" s="1054"/>
      <c r="AV318" s="1054"/>
      <c r="AW318" s="1054"/>
      <c r="AX318" s="1054"/>
      <c r="AY318" s="1054"/>
      <c r="AZ318" s="1054"/>
      <c r="BA318" s="1054"/>
      <c r="BB318" s="1054"/>
      <c r="BC318" s="1054"/>
    </row>
    <row r="319" spans="1:55" s="8" customFormat="1">
      <c r="A319" s="55"/>
      <c r="B319" s="7"/>
      <c r="C319" s="10"/>
      <c r="D319" s="10"/>
      <c r="E319" s="10"/>
      <c r="F319" s="10"/>
      <c r="G319" s="10"/>
      <c r="H319" s="10"/>
      <c r="I319" s="10"/>
      <c r="J319" s="10"/>
      <c r="K319" s="10"/>
      <c r="L319" s="10"/>
      <c r="M319" s="10"/>
      <c r="N319" s="10"/>
      <c r="O319" s="62"/>
      <c r="P319" s="4"/>
      <c r="Q319" s="10"/>
      <c r="R319" s="4"/>
      <c r="U319" s="11"/>
      <c r="V319" s="11"/>
      <c r="W319" s="11"/>
      <c r="AB319" s="246"/>
      <c r="AC319" s="1238"/>
      <c r="AD319" s="1238"/>
      <c r="AE319" s="1420"/>
      <c r="AF319" s="1420"/>
      <c r="AG319" s="1238"/>
      <c r="AH319" s="1238"/>
      <c r="AI319" s="1238"/>
      <c r="AJ319" s="1238"/>
      <c r="AK319" s="351"/>
      <c r="AL319" s="1054"/>
      <c r="AM319" s="1054"/>
      <c r="AN319" s="351"/>
      <c r="AO319" s="351"/>
      <c r="AP319" s="351"/>
      <c r="AQ319" s="351"/>
      <c r="AR319" s="1054"/>
      <c r="AS319" s="1054"/>
      <c r="AT319" s="1054"/>
      <c r="AU319" s="1054"/>
      <c r="AV319" s="1054"/>
      <c r="AW319" s="1054"/>
      <c r="AX319" s="1054"/>
      <c r="AY319" s="1054"/>
      <c r="AZ319" s="1054"/>
      <c r="BA319" s="1054"/>
      <c r="BB319" s="1054"/>
      <c r="BC319" s="1054"/>
    </row>
    <row r="320" spans="1:55" s="8" customFormat="1">
      <c r="A320" s="55"/>
      <c r="B320" s="7"/>
      <c r="C320" s="10"/>
      <c r="D320" s="10"/>
      <c r="E320" s="10"/>
      <c r="F320" s="10"/>
      <c r="G320" s="10"/>
      <c r="H320" s="10"/>
      <c r="I320" s="10"/>
      <c r="J320" s="10"/>
      <c r="K320" s="10"/>
      <c r="L320" s="10"/>
      <c r="M320" s="10"/>
      <c r="N320" s="10"/>
      <c r="O320" s="62"/>
      <c r="P320" s="4"/>
      <c r="Q320" s="10"/>
      <c r="R320" s="4"/>
      <c r="U320" s="11"/>
      <c r="V320" s="11"/>
      <c r="W320" s="11"/>
      <c r="AB320" s="246"/>
      <c r="AC320" s="1238"/>
      <c r="AD320" s="1238"/>
      <c r="AE320" s="1420"/>
      <c r="AF320" s="1420"/>
      <c r="AG320" s="1238"/>
      <c r="AH320" s="1238"/>
      <c r="AI320" s="1238"/>
      <c r="AJ320" s="1238"/>
      <c r="AK320" s="351"/>
      <c r="AL320" s="1054"/>
      <c r="AM320" s="1054"/>
      <c r="AN320" s="351"/>
      <c r="AO320" s="351"/>
      <c r="AP320" s="351"/>
      <c r="AQ320" s="351"/>
      <c r="AR320" s="1054"/>
      <c r="AS320" s="1054"/>
      <c r="AT320" s="1054"/>
      <c r="AU320" s="1054"/>
      <c r="AV320" s="1054"/>
      <c r="AW320" s="1054"/>
      <c r="AX320" s="1054"/>
      <c r="AY320" s="1054"/>
      <c r="AZ320" s="1054"/>
      <c r="BA320" s="1054"/>
      <c r="BB320" s="1054"/>
      <c r="BC320" s="1054"/>
    </row>
    <row r="321" spans="1:55" s="8" customFormat="1">
      <c r="A321" s="55"/>
      <c r="B321" s="7"/>
      <c r="C321" s="10"/>
      <c r="D321" s="10"/>
      <c r="E321" s="10"/>
      <c r="F321" s="10"/>
      <c r="G321" s="10"/>
      <c r="H321" s="10"/>
      <c r="I321" s="10"/>
      <c r="J321" s="10"/>
      <c r="K321" s="10"/>
      <c r="L321" s="10"/>
      <c r="M321" s="10"/>
      <c r="N321" s="10"/>
      <c r="O321" s="62"/>
      <c r="P321" s="4"/>
      <c r="Q321" s="10"/>
      <c r="R321" s="4"/>
      <c r="U321" s="11"/>
      <c r="V321" s="11"/>
      <c r="W321" s="11"/>
      <c r="AB321" s="246"/>
      <c r="AC321" s="1238"/>
      <c r="AD321" s="1238"/>
      <c r="AE321" s="1420"/>
      <c r="AF321" s="1420"/>
      <c r="AG321" s="1238"/>
      <c r="AH321" s="1238"/>
      <c r="AI321" s="1238"/>
      <c r="AJ321" s="1238"/>
      <c r="AK321" s="351"/>
      <c r="AL321" s="1054"/>
      <c r="AM321" s="1054"/>
      <c r="AN321" s="351"/>
      <c r="AO321" s="351"/>
      <c r="AP321" s="351"/>
      <c r="AQ321" s="351"/>
      <c r="AR321" s="1054"/>
      <c r="AS321" s="1054"/>
      <c r="AT321" s="1054"/>
      <c r="AU321" s="1054"/>
      <c r="AV321" s="1054"/>
      <c r="AW321" s="1054"/>
      <c r="AX321" s="1054"/>
      <c r="AY321" s="1054"/>
      <c r="AZ321" s="1054"/>
      <c r="BA321" s="1054"/>
      <c r="BB321" s="1054"/>
      <c r="BC321" s="1054"/>
    </row>
    <row r="322" spans="1:55" s="8" customFormat="1">
      <c r="A322" s="55"/>
      <c r="B322" s="7"/>
      <c r="C322" s="10"/>
      <c r="D322" s="10"/>
      <c r="E322" s="10"/>
      <c r="F322" s="10"/>
      <c r="G322" s="10"/>
      <c r="H322" s="10"/>
      <c r="I322" s="10"/>
      <c r="J322" s="10"/>
      <c r="K322" s="10"/>
      <c r="L322" s="10"/>
      <c r="M322" s="10"/>
      <c r="N322" s="10"/>
      <c r="O322" s="62"/>
      <c r="P322" s="4"/>
      <c r="Q322" s="10"/>
      <c r="R322" s="4"/>
      <c r="U322" s="11"/>
      <c r="V322" s="11"/>
      <c r="W322" s="11"/>
      <c r="AB322" s="246"/>
      <c r="AC322" s="1238"/>
      <c r="AD322" s="1238"/>
      <c r="AE322" s="1420"/>
      <c r="AF322" s="1420"/>
      <c r="AG322" s="1238"/>
      <c r="AH322" s="1238"/>
      <c r="AI322" s="1238"/>
      <c r="AJ322" s="1238"/>
      <c r="AK322" s="351"/>
      <c r="AL322" s="1054"/>
      <c r="AM322" s="1054"/>
      <c r="AN322" s="351"/>
      <c r="AO322" s="351"/>
      <c r="AP322" s="351"/>
      <c r="AQ322" s="351"/>
      <c r="AR322" s="1054"/>
      <c r="AS322" s="1054"/>
      <c r="AT322" s="1054"/>
      <c r="AU322" s="1054"/>
      <c r="AV322" s="1054"/>
      <c r="AW322" s="1054"/>
      <c r="AX322" s="1054"/>
      <c r="AY322" s="1054"/>
      <c r="AZ322" s="1054"/>
      <c r="BA322" s="1054"/>
      <c r="BB322" s="1054"/>
      <c r="BC322" s="1054"/>
    </row>
    <row r="323" spans="1:55" s="8" customFormat="1">
      <c r="A323" s="55"/>
      <c r="B323" s="7"/>
      <c r="C323" s="10"/>
      <c r="D323" s="10"/>
      <c r="E323" s="10"/>
      <c r="F323" s="10"/>
      <c r="G323" s="10"/>
      <c r="H323" s="10"/>
      <c r="I323" s="10"/>
      <c r="J323" s="10"/>
      <c r="K323" s="10"/>
      <c r="L323" s="10"/>
      <c r="M323" s="10"/>
      <c r="N323" s="10"/>
      <c r="O323" s="62"/>
      <c r="P323" s="4"/>
      <c r="Q323" s="10"/>
      <c r="R323" s="4"/>
      <c r="U323" s="11"/>
      <c r="V323" s="11"/>
      <c r="W323" s="11"/>
      <c r="AB323" s="246"/>
      <c r="AC323" s="1238"/>
      <c r="AD323" s="1238"/>
      <c r="AE323" s="1420"/>
      <c r="AF323" s="1420"/>
      <c r="AG323" s="1238"/>
      <c r="AH323" s="1238"/>
      <c r="AI323" s="1238"/>
      <c r="AJ323" s="1238"/>
      <c r="AK323" s="351"/>
      <c r="AL323" s="1054"/>
      <c r="AM323" s="1054"/>
      <c r="AN323" s="351"/>
      <c r="AO323" s="351"/>
      <c r="AP323" s="351"/>
      <c r="AQ323" s="351"/>
      <c r="AR323" s="1054"/>
      <c r="AS323" s="1054"/>
      <c r="AT323" s="1054"/>
      <c r="AU323" s="1054"/>
      <c r="AV323" s="1054"/>
      <c r="AW323" s="1054"/>
      <c r="AX323" s="1054"/>
      <c r="AY323" s="1054"/>
      <c r="AZ323" s="1054"/>
      <c r="BA323" s="1054"/>
      <c r="BB323" s="1054"/>
      <c r="BC323" s="1054"/>
    </row>
    <row r="324" spans="1:55" s="8" customFormat="1">
      <c r="A324" s="55"/>
      <c r="B324" s="7"/>
      <c r="C324" s="10"/>
      <c r="D324" s="10"/>
      <c r="E324" s="10"/>
      <c r="F324" s="10"/>
      <c r="G324" s="10"/>
      <c r="H324" s="10"/>
      <c r="I324" s="10"/>
      <c r="J324" s="10"/>
      <c r="K324" s="10"/>
      <c r="L324" s="10"/>
      <c r="M324" s="10"/>
      <c r="N324" s="10"/>
      <c r="O324" s="62"/>
      <c r="P324" s="4"/>
      <c r="Q324" s="10"/>
      <c r="R324" s="4"/>
      <c r="U324" s="11"/>
      <c r="V324" s="11"/>
      <c r="W324" s="11"/>
      <c r="AB324" s="246"/>
      <c r="AC324" s="1238"/>
      <c r="AD324" s="1238"/>
      <c r="AE324" s="1420"/>
      <c r="AF324" s="1420"/>
      <c r="AG324" s="1238"/>
      <c r="AH324" s="1238"/>
      <c r="AI324" s="1238"/>
      <c r="AJ324" s="1238"/>
      <c r="AK324" s="351"/>
      <c r="AL324" s="1054"/>
      <c r="AM324" s="1054"/>
      <c r="AN324" s="351"/>
      <c r="AO324" s="351"/>
      <c r="AP324" s="351"/>
      <c r="AQ324" s="351"/>
      <c r="AR324" s="1054"/>
      <c r="AS324" s="1054"/>
      <c r="AT324" s="1054"/>
      <c r="AU324" s="1054"/>
      <c r="AV324" s="1054"/>
      <c r="AW324" s="1054"/>
      <c r="AX324" s="1054"/>
      <c r="AY324" s="1054"/>
      <c r="AZ324" s="1054"/>
      <c r="BA324" s="1054"/>
      <c r="BB324" s="1054"/>
      <c r="BC324" s="1054"/>
    </row>
    <row r="325" spans="1:55" s="8" customFormat="1">
      <c r="A325" s="55"/>
      <c r="B325" s="7"/>
      <c r="C325" s="10"/>
      <c r="D325" s="10"/>
      <c r="E325" s="10"/>
      <c r="F325" s="10"/>
      <c r="G325" s="10"/>
      <c r="H325" s="10"/>
      <c r="I325" s="10"/>
      <c r="J325" s="10"/>
      <c r="K325" s="10"/>
      <c r="L325" s="10"/>
      <c r="M325" s="10"/>
      <c r="N325" s="10"/>
      <c r="O325" s="62"/>
      <c r="P325" s="4"/>
      <c r="Q325" s="10"/>
      <c r="R325" s="4"/>
      <c r="U325" s="11"/>
      <c r="V325" s="11"/>
      <c r="W325" s="11"/>
      <c r="AB325" s="246"/>
      <c r="AC325" s="1238"/>
      <c r="AD325" s="1238"/>
      <c r="AE325" s="1420"/>
      <c r="AF325" s="1420"/>
      <c r="AG325" s="1238"/>
      <c r="AH325" s="1238"/>
      <c r="AI325" s="1238"/>
      <c r="AJ325" s="1238"/>
      <c r="AK325" s="351"/>
      <c r="AL325" s="1054"/>
      <c r="AM325" s="1054"/>
      <c r="AN325" s="351"/>
      <c r="AO325" s="351"/>
      <c r="AP325" s="351"/>
      <c r="AQ325" s="351"/>
      <c r="AR325" s="1054"/>
      <c r="AS325" s="1054"/>
      <c r="AT325" s="1054"/>
      <c r="AU325" s="1054"/>
      <c r="AV325" s="1054"/>
      <c r="AW325" s="1054"/>
      <c r="AX325" s="1054"/>
      <c r="AY325" s="1054"/>
      <c r="AZ325" s="1054"/>
      <c r="BA325" s="1054"/>
      <c r="BB325" s="1054"/>
      <c r="BC325" s="1054"/>
    </row>
    <row r="326" spans="1:55" s="8" customFormat="1">
      <c r="A326" s="55"/>
      <c r="B326" s="7"/>
      <c r="C326" s="10"/>
      <c r="D326" s="10"/>
      <c r="E326" s="10"/>
      <c r="F326" s="10"/>
      <c r="G326" s="10"/>
      <c r="H326" s="10"/>
      <c r="I326" s="10"/>
      <c r="J326" s="10"/>
      <c r="K326" s="10"/>
      <c r="L326" s="10"/>
      <c r="M326" s="10"/>
      <c r="N326" s="10"/>
      <c r="O326" s="62"/>
      <c r="P326" s="4"/>
      <c r="Q326" s="10"/>
      <c r="R326" s="4"/>
      <c r="U326" s="11"/>
      <c r="V326" s="11"/>
      <c r="W326" s="11"/>
      <c r="AB326" s="246"/>
      <c r="AC326" s="1238"/>
      <c r="AD326" s="1238"/>
      <c r="AE326" s="1420"/>
      <c r="AF326" s="1420"/>
      <c r="AG326" s="1238"/>
      <c r="AH326" s="1238"/>
      <c r="AI326" s="1238"/>
      <c r="AJ326" s="1238"/>
      <c r="AK326" s="351"/>
      <c r="AL326" s="1054"/>
      <c r="AM326" s="1054"/>
      <c r="AN326" s="351"/>
      <c r="AO326" s="351"/>
      <c r="AP326" s="351"/>
      <c r="AQ326" s="351"/>
      <c r="AR326" s="1054"/>
      <c r="AS326" s="1054"/>
      <c r="AT326" s="1054"/>
      <c r="AU326" s="1054"/>
      <c r="AV326" s="1054"/>
      <c r="AW326" s="1054"/>
      <c r="AX326" s="1054"/>
      <c r="AY326" s="1054"/>
      <c r="AZ326" s="1054"/>
      <c r="BA326" s="1054"/>
      <c r="BB326" s="1054"/>
      <c r="BC326" s="1054"/>
    </row>
    <row r="327" spans="1:55" s="8" customFormat="1">
      <c r="A327" s="55"/>
      <c r="B327" s="7"/>
      <c r="C327" s="10"/>
      <c r="D327" s="10"/>
      <c r="E327" s="10"/>
      <c r="F327" s="10"/>
      <c r="G327" s="10"/>
      <c r="H327" s="10"/>
      <c r="I327" s="10"/>
      <c r="J327" s="10"/>
      <c r="K327" s="10"/>
      <c r="L327" s="10"/>
      <c r="M327" s="10"/>
      <c r="N327" s="10"/>
      <c r="O327" s="62"/>
      <c r="P327" s="4"/>
      <c r="Q327" s="10"/>
      <c r="R327" s="4"/>
      <c r="U327" s="11"/>
      <c r="V327" s="11"/>
      <c r="W327" s="11"/>
      <c r="AB327" s="246"/>
      <c r="AC327" s="1238"/>
      <c r="AD327" s="1238"/>
      <c r="AE327" s="1420"/>
      <c r="AF327" s="1420"/>
      <c r="AG327" s="1238"/>
      <c r="AH327" s="1238"/>
      <c r="AI327" s="1238"/>
      <c r="AJ327" s="1238"/>
      <c r="AK327" s="351"/>
      <c r="AL327" s="1054"/>
      <c r="AM327" s="1054"/>
      <c r="AN327" s="351"/>
      <c r="AO327" s="351"/>
      <c r="AP327" s="351"/>
      <c r="AQ327" s="351"/>
      <c r="AR327" s="1054"/>
      <c r="AS327" s="1054"/>
      <c r="AT327" s="1054"/>
      <c r="AU327" s="1054"/>
      <c r="AV327" s="1054"/>
      <c r="AW327" s="1054"/>
      <c r="AX327" s="1054"/>
      <c r="AY327" s="1054"/>
      <c r="AZ327" s="1054"/>
      <c r="BA327" s="1054"/>
      <c r="BB327" s="1054"/>
      <c r="BC327" s="1054"/>
    </row>
    <row r="328" spans="1:55" s="8" customFormat="1">
      <c r="A328" s="55"/>
      <c r="B328" s="7"/>
      <c r="C328" s="10"/>
      <c r="D328" s="10"/>
      <c r="E328" s="10"/>
      <c r="F328" s="10"/>
      <c r="G328" s="10"/>
      <c r="H328" s="10"/>
      <c r="I328" s="10"/>
      <c r="J328" s="10"/>
      <c r="K328" s="10"/>
      <c r="L328" s="10"/>
      <c r="M328" s="10"/>
      <c r="N328" s="10"/>
      <c r="O328" s="62"/>
      <c r="P328" s="4"/>
      <c r="Q328" s="10"/>
      <c r="R328" s="4"/>
      <c r="U328" s="11"/>
      <c r="V328" s="11"/>
      <c r="W328" s="11"/>
      <c r="AB328" s="246"/>
      <c r="AC328" s="1238"/>
      <c r="AD328" s="1238"/>
      <c r="AE328" s="1420"/>
      <c r="AF328" s="1420"/>
      <c r="AG328" s="1238"/>
      <c r="AH328" s="1238"/>
      <c r="AI328" s="1238"/>
      <c r="AJ328" s="1238"/>
      <c r="AK328" s="351"/>
      <c r="AL328" s="1054"/>
      <c r="AM328" s="1054"/>
      <c r="AN328" s="351"/>
      <c r="AO328" s="351"/>
      <c r="AP328" s="351"/>
      <c r="AQ328" s="351"/>
      <c r="AR328" s="1054"/>
      <c r="AS328" s="1054"/>
      <c r="AT328" s="1054"/>
      <c r="AU328" s="1054"/>
      <c r="AV328" s="1054"/>
      <c r="AW328" s="1054"/>
      <c r="AX328" s="1054"/>
      <c r="AY328" s="1054"/>
      <c r="AZ328" s="1054"/>
      <c r="BA328" s="1054"/>
      <c r="BB328" s="1054"/>
      <c r="BC328" s="1054"/>
    </row>
    <row r="329" spans="1:55" s="8" customFormat="1">
      <c r="A329" s="55"/>
      <c r="B329" s="7"/>
      <c r="C329" s="10"/>
      <c r="D329" s="10"/>
      <c r="E329" s="10"/>
      <c r="F329" s="10"/>
      <c r="G329" s="10"/>
      <c r="H329" s="10"/>
      <c r="I329" s="10"/>
      <c r="J329" s="10"/>
      <c r="K329" s="10"/>
      <c r="L329" s="10"/>
      <c r="M329" s="10"/>
      <c r="N329" s="10"/>
      <c r="O329" s="62"/>
      <c r="P329" s="4"/>
      <c r="Q329" s="10"/>
      <c r="R329" s="4"/>
      <c r="U329" s="11"/>
      <c r="V329" s="11"/>
      <c r="W329" s="11"/>
      <c r="AB329" s="246"/>
      <c r="AC329" s="1238"/>
      <c r="AD329" s="1238"/>
      <c r="AE329" s="1420"/>
      <c r="AF329" s="1420"/>
      <c r="AG329" s="1238"/>
      <c r="AH329" s="1238"/>
      <c r="AI329" s="1238"/>
      <c r="AJ329" s="1238"/>
      <c r="AK329" s="351"/>
      <c r="AL329" s="1054"/>
      <c r="AM329" s="1054"/>
      <c r="AN329" s="351"/>
      <c r="AO329" s="351"/>
      <c r="AP329" s="351"/>
      <c r="AQ329" s="351"/>
      <c r="AR329" s="1054"/>
      <c r="AS329" s="1054"/>
      <c r="AT329" s="1054"/>
      <c r="AU329" s="1054"/>
      <c r="AV329" s="1054"/>
      <c r="AW329" s="1054"/>
      <c r="AX329" s="1054"/>
      <c r="AY329" s="1054"/>
      <c r="AZ329" s="1054"/>
      <c r="BA329" s="1054"/>
      <c r="BB329" s="1054"/>
      <c r="BC329" s="1054"/>
    </row>
    <row r="330" spans="1:55" s="8" customFormat="1">
      <c r="A330" s="55"/>
      <c r="B330" s="7"/>
      <c r="C330" s="10"/>
      <c r="D330" s="10"/>
      <c r="E330" s="10"/>
      <c r="F330" s="10"/>
      <c r="G330" s="10"/>
      <c r="H330" s="10"/>
      <c r="I330" s="10"/>
      <c r="J330" s="10"/>
      <c r="K330" s="10"/>
      <c r="L330" s="10"/>
      <c r="M330" s="10"/>
      <c r="N330" s="10"/>
      <c r="O330" s="62"/>
      <c r="P330" s="4"/>
      <c r="Q330" s="10"/>
      <c r="R330" s="4"/>
      <c r="U330" s="11"/>
      <c r="V330" s="11"/>
      <c r="W330" s="11"/>
      <c r="AB330" s="246"/>
      <c r="AC330" s="1238"/>
      <c r="AD330" s="1238"/>
      <c r="AE330" s="1420"/>
      <c r="AF330" s="1420"/>
      <c r="AG330" s="1238"/>
      <c r="AH330" s="1238"/>
      <c r="AI330" s="1238"/>
      <c r="AJ330" s="1238"/>
      <c r="AK330" s="351"/>
      <c r="AL330" s="1054"/>
      <c r="AM330" s="1054"/>
      <c r="AN330" s="351"/>
      <c r="AO330" s="351"/>
      <c r="AP330" s="351"/>
      <c r="AQ330" s="351"/>
      <c r="AR330" s="1054"/>
      <c r="AS330" s="1054"/>
      <c r="AT330" s="1054"/>
      <c r="AU330" s="1054"/>
      <c r="AV330" s="1054"/>
      <c r="AW330" s="1054"/>
      <c r="AX330" s="1054"/>
      <c r="AY330" s="1054"/>
      <c r="AZ330" s="1054"/>
      <c r="BA330" s="1054"/>
      <c r="BB330" s="1054"/>
      <c r="BC330" s="1054"/>
    </row>
    <row r="331" spans="1:55" s="8" customFormat="1">
      <c r="A331" s="55"/>
      <c r="B331" s="7"/>
      <c r="C331" s="10"/>
      <c r="D331" s="10"/>
      <c r="E331" s="10"/>
      <c r="F331" s="10"/>
      <c r="G331" s="10"/>
      <c r="H331" s="10"/>
      <c r="I331" s="10"/>
      <c r="J331" s="10"/>
      <c r="K331" s="10"/>
      <c r="L331" s="10"/>
      <c r="M331" s="10"/>
      <c r="N331" s="10"/>
      <c r="O331" s="62"/>
      <c r="P331" s="4"/>
      <c r="Q331" s="10"/>
      <c r="R331" s="4"/>
      <c r="U331" s="11"/>
      <c r="V331" s="11"/>
      <c r="W331" s="11"/>
      <c r="AB331" s="246"/>
      <c r="AC331" s="1238"/>
      <c r="AD331" s="1238"/>
      <c r="AE331" s="1420"/>
      <c r="AF331" s="1420"/>
      <c r="AG331" s="1238"/>
      <c r="AH331" s="1238"/>
      <c r="AI331" s="1238"/>
      <c r="AJ331" s="1238"/>
      <c r="AK331" s="351"/>
      <c r="AL331" s="1054"/>
      <c r="AM331" s="1054"/>
      <c r="AN331" s="351"/>
      <c r="AO331" s="351"/>
      <c r="AP331" s="351"/>
      <c r="AQ331" s="351"/>
      <c r="AR331" s="1054"/>
      <c r="AS331" s="1054"/>
      <c r="AT331" s="1054"/>
      <c r="AU331" s="1054"/>
      <c r="AV331" s="1054"/>
      <c r="AW331" s="1054"/>
      <c r="AX331" s="1054"/>
      <c r="AY331" s="1054"/>
      <c r="AZ331" s="1054"/>
      <c r="BA331" s="1054"/>
      <c r="BB331" s="1054"/>
      <c r="BC331" s="1054"/>
    </row>
    <row r="332" spans="1:55" s="8" customFormat="1">
      <c r="A332" s="55"/>
      <c r="B332" s="7"/>
      <c r="C332" s="10"/>
      <c r="D332" s="10"/>
      <c r="E332" s="10"/>
      <c r="F332" s="10"/>
      <c r="G332" s="10"/>
      <c r="H332" s="10"/>
      <c r="I332" s="10"/>
      <c r="J332" s="10"/>
      <c r="K332" s="10"/>
      <c r="L332" s="10"/>
      <c r="M332" s="10"/>
      <c r="N332" s="10"/>
      <c r="O332" s="62"/>
      <c r="P332" s="4"/>
      <c r="Q332" s="10"/>
      <c r="R332" s="4"/>
      <c r="U332" s="11"/>
      <c r="V332" s="11"/>
      <c r="W332" s="11"/>
      <c r="AB332" s="246"/>
      <c r="AC332" s="1238"/>
      <c r="AD332" s="1238"/>
      <c r="AE332" s="1420"/>
      <c r="AF332" s="1420"/>
      <c r="AG332" s="1238"/>
      <c r="AH332" s="1238"/>
      <c r="AI332" s="1238"/>
      <c r="AJ332" s="1238"/>
      <c r="AK332" s="351"/>
      <c r="AL332" s="1054"/>
      <c r="AM332" s="1054"/>
      <c r="AN332" s="351"/>
      <c r="AO332" s="351"/>
      <c r="AP332" s="351"/>
      <c r="AQ332" s="351"/>
      <c r="AR332" s="1054"/>
      <c r="AS332" s="1054"/>
      <c r="AT332" s="1054"/>
      <c r="AU332" s="1054"/>
      <c r="AV332" s="1054"/>
      <c r="AW332" s="1054"/>
      <c r="AX332" s="1054"/>
      <c r="AY332" s="1054"/>
      <c r="AZ332" s="1054"/>
      <c r="BA332" s="1054"/>
      <c r="BB332" s="1054"/>
      <c r="BC332" s="1054"/>
    </row>
    <row r="333" spans="1:55" s="8" customFormat="1">
      <c r="A333" s="55"/>
      <c r="B333" s="7"/>
      <c r="C333" s="10"/>
      <c r="D333" s="10"/>
      <c r="E333" s="10"/>
      <c r="F333" s="10"/>
      <c r="G333" s="10"/>
      <c r="H333" s="10"/>
      <c r="I333" s="10"/>
      <c r="J333" s="10"/>
      <c r="K333" s="10"/>
      <c r="L333" s="10"/>
      <c r="M333" s="10"/>
      <c r="N333" s="10"/>
      <c r="O333" s="62"/>
      <c r="P333" s="4"/>
      <c r="Q333" s="10"/>
      <c r="R333" s="4"/>
      <c r="U333" s="11"/>
      <c r="V333" s="11"/>
      <c r="W333" s="11"/>
      <c r="AB333" s="246"/>
      <c r="AC333" s="1238"/>
      <c r="AD333" s="1238"/>
      <c r="AE333" s="1420"/>
      <c r="AF333" s="1420"/>
      <c r="AG333" s="1238"/>
      <c r="AH333" s="1238"/>
      <c r="AI333" s="1238"/>
      <c r="AJ333" s="1238"/>
      <c r="AK333" s="351"/>
      <c r="AL333" s="1054"/>
      <c r="AM333" s="1054"/>
      <c r="AN333" s="351"/>
      <c r="AO333" s="351"/>
      <c r="AP333" s="351"/>
      <c r="AQ333" s="351"/>
      <c r="AR333" s="1054"/>
      <c r="AS333" s="1054"/>
      <c r="AT333" s="1054"/>
      <c r="AU333" s="1054"/>
      <c r="AV333" s="1054"/>
      <c r="AW333" s="1054"/>
      <c r="AX333" s="1054"/>
      <c r="AY333" s="1054"/>
      <c r="AZ333" s="1054"/>
      <c r="BA333" s="1054"/>
      <c r="BB333" s="1054"/>
      <c r="BC333" s="1054"/>
    </row>
    <row r="334" spans="1:55" s="8" customFormat="1">
      <c r="A334" s="55"/>
      <c r="B334" s="7"/>
      <c r="C334" s="10"/>
      <c r="D334" s="10"/>
      <c r="E334" s="10"/>
      <c r="F334" s="10"/>
      <c r="G334" s="10"/>
      <c r="H334" s="10"/>
      <c r="I334" s="10"/>
      <c r="J334" s="10"/>
      <c r="K334" s="10"/>
      <c r="L334" s="10"/>
      <c r="M334" s="10"/>
      <c r="N334" s="10"/>
      <c r="O334" s="62"/>
      <c r="P334" s="4"/>
      <c r="Q334" s="10"/>
      <c r="R334" s="4"/>
      <c r="U334" s="11"/>
      <c r="V334" s="11"/>
      <c r="W334" s="11"/>
      <c r="AB334" s="246"/>
      <c r="AC334" s="1238"/>
      <c r="AD334" s="1238"/>
      <c r="AE334" s="1420"/>
      <c r="AF334" s="1420"/>
      <c r="AG334" s="1238"/>
      <c r="AH334" s="1238"/>
      <c r="AI334" s="1238"/>
      <c r="AJ334" s="1238"/>
      <c r="AK334" s="351"/>
      <c r="AL334" s="1054"/>
      <c r="AM334" s="1054"/>
      <c r="AN334" s="351"/>
      <c r="AO334" s="351"/>
      <c r="AP334" s="351"/>
      <c r="AQ334" s="351"/>
      <c r="AR334" s="1054"/>
      <c r="AS334" s="1054"/>
      <c r="AT334" s="1054"/>
      <c r="AU334" s="1054"/>
      <c r="AV334" s="1054"/>
      <c r="AW334" s="1054"/>
      <c r="AX334" s="1054"/>
      <c r="AY334" s="1054"/>
      <c r="AZ334" s="1054"/>
      <c r="BA334" s="1054"/>
      <c r="BB334" s="1054"/>
      <c r="BC334" s="1054"/>
    </row>
    <row r="335" spans="1:55" s="8" customFormat="1">
      <c r="A335" s="55"/>
      <c r="B335" s="7"/>
      <c r="C335" s="10"/>
      <c r="D335" s="10"/>
      <c r="E335" s="10"/>
      <c r="F335" s="10"/>
      <c r="G335" s="10"/>
      <c r="H335" s="10"/>
      <c r="I335" s="10"/>
      <c r="J335" s="10"/>
      <c r="K335" s="10"/>
      <c r="L335" s="10"/>
      <c r="M335" s="10"/>
      <c r="N335" s="10"/>
      <c r="O335" s="62"/>
      <c r="P335" s="4"/>
      <c r="Q335" s="10"/>
      <c r="R335" s="4"/>
      <c r="U335" s="11"/>
      <c r="V335" s="11"/>
      <c r="W335" s="11"/>
      <c r="AB335" s="246"/>
      <c r="AC335" s="1238"/>
      <c r="AD335" s="1238"/>
      <c r="AE335" s="1420"/>
      <c r="AF335" s="1420"/>
      <c r="AG335" s="1238"/>
      <c r="AH335" s="1238"/>
      <c r="AI335" s="1238"/>
      <c r="AJ335" s="1238"/>
      <c r="AK335" s="351"/>
      <c r="AL335" s="1054"/>
      <c r="AM335" s="1054"/>
      <c r="AN335" s="351"/>
      <c r="AO335" s="351"/>
      <c r="AP335" s="351"/>
      <c r="AQ335" s="351"/>
      <c r="AR335" s="1054"/>
      <c r="AS335" s="1054"/>
      <c r="AT335" s="1054"/>
      <c r="AU335" s="1054"/>
      <c r="AV335" s="1054"/>
      <c r="AW335" s="1054"/>
      <c r="AX335" s="1054"/>
      <c r="AY335" s="1054"/>
      <c r="AZ335" s="1054"/>
      <c r="BA335" s="1054"/>
      <c r="BB335" s="1054"/>
      <c r="BC335" s="1054"/>
    </row>
    <row r="336" spans="1:55" s="8" customFormat="1">
      <c r="A336" s="55"/>
      <c r="B336" s="7"/>
      <c r="C336" s="10"/>
      <c r="D336" s="10"/>
      <c r="E336" s="10"/>
      <c r="F336" s="10"/>
      <c r="G336" s="10"/>
      <c r="H336" s="10"/>
      <c r="I336" s="10"/>
      <c r="J336" s="10"/>
      <c r="K336" s="10"/>
      <c r="L336" s="10"/>
      <c r="M336" s="10"/>
      <c r="N336" s="10"/>
      <c r="O336" s="62"/>
      <c r="P336" s="4"/>
      <c r="Q336" s="10"/>
      <c r="R336" s="4"/>
      <c r="U336" s="11"/>
      <c r="V336" s="11"/>
      <c r="W336" s="11"/>
      <c r="AB336" s="246"/>
      <c r="AC336" s="1238"/>
      <c r="AD336" s="1238"/>
      <c r="AE336" s="1420"/>
      <c r="AF336" s="1420"/>
      <c r="AG336" s="1238"/>
      <c r="AH336" s="1238"/>
      <c r="AI336" s="1238"/>
      <c r="AJ336" s="1238"/>
      <c r="AK336" s="351"/>
      <c r="AL336" s="1054"/>
      <c r="AM336" s="1054"/>
      <c r="AN336" s="351"/>
      <c r="AO336" s="351"/>
      <c r="AP336" s="351"/>
      <c r="AQ336" s="351"/>
      <c r="AR336" s="1054"/>
      <c r="AS336" s="1054"/>
      <c r="AT336" s="1054"/>
      <c r="AU336" s="1054"/>
      <c r="AV336" s="1054"/>
      <c r="AW336" s="1054"/>
      <c r="AX336" s="1054"/>
      <c r="AY336" s="1054"/>
      <c r="AZ336" s="1054"/>
      <c r="BA336" s="1054"/>
      <c r="BB336" s="1054"/>
      <c r="BC336" s="1054"/>
    </row>
    <row r="337" spans="1:55" s="8" customFormat="1">
      <c r="A337" s="55"/>
      <c r="B337" s="7"/>
      <c r="C337" s="10"/>
      <c r="D337" s="10"/>
      <c r="E337" s="10"/>
      <c r="F337" s="10"/>
      <c r="G337" s="10"/>
      <c r="H337" s="10"/>
      <c r="I337" s="10"/>
      <c r="J337" s="10"/>
      <c r="K337" s="10"/>
      <c r="L337" s="10"/>
      <c r="M337" s="10"/>
      <c r="N337" s="10"/>
      <c r="O337" s="62"/>
      <c r="P337" s="4"/>
      <c r="Q337" s="10"/>
      <c r="R337" s="4"/>
      <c r="U337" s="11"/>
      <c r="V337" s="11"/>
      <c r="W337" s="11"/>
      <c r="AB337" s="246"/>
      <c r="AC337" s="1238"/>
      <c r="AD337" s="1238"/>
      <c r="AE337" s="1420"/>
      <c r="AF337" s="1420"/>
      <c r="AG337" s="1238"/>
      <c r="AH337" s="1238"/>
      <c r="AI337" s="1238"/>
      <c r="AJ337" s="1238"/>
      <c r="AK337" s="351"/>
      <c r="AL337" s="1054"/>
      <c r="AM337" s="1054"/>
      <c r="AN337" s="351"/>
      <c r="AO337" s="351"/>
      <c r="AP337" s="351"/>
      <c r="AQ337" s="351"/>
      <c r="AR337" s="1054"/>
      <c r="AS337" s="1054"/>
      <c r="AT337" s="1054"/>
      <c r="AU337" s="1054"/>
      <c r="AV337" s="1054"/>
      <c r="AW337" s="1054"/>
      <c r="AX337" s="1054"/>
      <c r="AY337" s="1054"/>
      <c r="AZ337" s="1054"/>
      <c r="BA337" s="1054"/>
      <c r="BB337" s="1054"/>
      <c r="BC337" s="1054"/>
    </row>
    <row r="338" spans="1:55" s="8" customFormat="1">
      <c r="A338" s="55"/>
      <c r="B338" s="7"/>
      <c r="C338" s="10"/>
      <c r="D338" s="10"/>
      <c r="E338" s="10"/>
      <c r="F338" s="10"/>
      <c r="G338" s="10"/>
      <c r="H338" s="10"/>
      <c r="I338" s="10"/>
      <c r="J338" s="10"/>
      <c r="K338" s="10"/>
      <c r="L338" s="10"/>
      <c r="M338" s="10"/>
      <c r="N338" s="10"/>
      <c r="O338" s="62"/>
      <c r="P338" s="4"/>
      <c r="Q338" s="10"/>
      <c r="R338" s="4"/>
      <c r="U338" s="11"/>
      <c r="V338" s="11"/>
      <c r="W338" s="11"/>
      <c r="AB338" s="246"/>
      <c r="AC338" s="1238"/>
      <c r="AD338" s="1238"/>
      <c r="AE338" s="1420"/>
      <c r="AF338" s="1420"/>
      <c r="AG338" s="1238"/>
      <c r="AH338" s="1238"/>
      <c r="AI338" s="1238"/>
      <c r="AJ338" s="1238"/>
      <c r="AK338" s="351"/>
      <c r="AL338" s="1054"/>
      <c r="AM338" s="1054"/>
      <c r="AN338" s="351"/>
      <c r="AO338" s="351"/>
      <c r="AP338" s="351"/>
      <c r="AQ338" s="351"/>
      <c r="AR338" s="1054"/>
      <c r="AS338" s="1054"/>
      <c r="AT338" s="1054"/>
      <c r="AU338" s="1054"/>
      <c r="AV338" s="1054"/>
      <c r="AW338" s="1054"/>
      <c r="AX338" s="1054"/>
      <c r="AY338" s="1054"/>
      <c r="AZ338" s="1054"/>
      <c r="BA338" s="1054"/>
      <c r="BB338" s="1054"/>
      <c r="BC338" s="1054"/>
    </row>
    <row r="339" spans="1:55" s="8" customFormat="1">
      <c r="A339" s="55"/>
      <c r="B339" s="7"/>
      <c r="C339" s="10"/>
      <c r="D339" s="10"/>
      <c r="E339" s="10"/>
      <c r="F339" s="10"/>
      <c r="G339" s="10"/>
      <c r="H339" s="10"/>
      <c r="I339" s="10"/>
      <c r="J339" s="10"/>
      <c r="K339" s="10"/>
      <c r="L339" s="10"/>
      <c r="M339" s="10"/>
      <c r="N339" s="10"/>
      <c r="O339" s="62"/>
      <c r="P339" s="4"/>
      <c r="Q339" s="10"/>
      <c r="R339" s="4"/>
      <c r="U339" s="11"/>
      <c r="V339" s="11"/>
      <c r="W339" s="11"/>
      <c r="AB339" s="246"/>
      <c r="AC339" s="1238"/>
      <c r="AD339" s="1238"/>
      <c r="AE339" s="1420"/>
      <c r="AF339" s="1420"/>
      <c r="AG339" s="1238"/>
      <c r="AH339" s="1238"/>
      <c r="AI339" s="1238"/>
      <c r="AJ339" s="1238"/>
      <c r="AK339" s="351"/>
      <c r="AL339" s="1054"/>
      <c r="AM339" s="1054"/>
      <c r="AN339" s="351"/>
      <c r="AO339" s="351"/>
      <c r="AP339" s="351"/>
      <c r="AQ339" s="351"/>
      <c r="AR339" s="1054"/>
      <c r="AS339" s="1054"/>
      <c r="AT339" s="1054"/>
      <c r="AU339" s="1054"/>
      <c r="AV339" s="1054"/>
      <c r="AW339" s="1054"/>
      <c r="AX339" s="1054"/>
      <c r="AY339" s="1054"/>
      <c r="AZ339" s="1054"/>
      <c r="BA339" s="1054"/>
      <c r="BB339" s="1054"/>
      <c r="BC339" s="1054"/>
    </row>
    <row r="340" spans="1:55" s="8" customFormat="1">
      <c r="A340" s="55"/>
      <c r="B340" s="7"/>
      <c r="C340" s="10"/>
      <c r="D340" s="10"/>
      <c r="E340" s="10"/>
      <c r="F340" s="10"/>
      <c r="G340" s="10"/>
      <c r="H340" s="10"/>
      <c r="I340" s="10"/>
      <c r="J340" s="10"/>
      <c r="K340" s="10"/>
      <c r="L340" s="10"/>
      <c r="M340" s="10"/>
      <c r="N340" s="10"/>
      <c r="O340" s="62"/>
      <c r="P340" s="4"/>
      <c r="Q340" s="10"/>
      <c r="R340" s="4"/>
      <c r="U340" s="11"/>
      <c r="V340" s="11"/>
      <c r="W340" s="11"/>
      <c r="AB340" s="246"/>
      <c r="AC340" s="1238"/>
      <c r="AD340" s="1238"/>
      <c r="AE340" s="1420"/>
      <c r="AF340" s="1420"/>
      <c r="AG340" s="1238"/>
      <c r="AH340" s="1238"/>
      <c r="AI340" s="1238"/>
      <c r="AJ340" s="1238"/>
      <c r="AK340" s="351"/>
      <c r="AL340" s="1054"/>
      <c r="AM340" s="1054"/>
      <c r="AN340" s="351"/>
      <c r="AO340" s="351"/>
      <c r="AP340" s="351"/>
      <c r="AQ340" s="351"/>
      <c r="AR340" s="1054"/>
      <c r="AS340" s="1054"/>
      <c r="AT340" s="1054"/>
      <c r="AU340" s="1054"/>
      <c r="AV340" s="1054"/>
      <c r="AW340" s="1054"/>
      <c r="AX340" s="1054"/>
      <c r="AY340" s="1054"/>
      <c r="AZ340" s="1054"/>
      <c r="BA340" s="1054"/>
      <c r="BB340" s="1054"/>
      <c r="BC340" s="1054"/>
    </row>
    <row r="341" spans="1:55" s="8" customFormat="1">
      <c r="A341" s="55"/>
      <c r="B341" s="7"/>
      <c r="C341" s="10"/>
      <c r="D341" s="10"/>
      <c r="E341" s="10"/>
      <c r="F341" s="10"/>
      <c r="G341" s="10"/>
      <c r="H341" s="10"/>
      <c r="I341" s="10"/>
      <c r="J341" s="10"/>
      <c r="K341" s="10"/>
      <c r="L341" s="10"/>
      <c r="M341" s="10"/>
      <c r="N341" s="10"/>
      <c r="O341" s="62"/>
      <c r="P341" s="4"/>
      <c r="Q341" s="10"/>
      <c r="R341" s="4"/>
      <c r="U341" s="11"/>
      <c r="V341" s="11"/>
      <c r="W341" s="11"/>
      <c r="AB341" s="246"/>
      <c r="AC341" s="1238"/>
      <c r="AD341" s="1238"/>
      <c r="AE341" s="1420"/>
      <c r="AF341" s="1420"/>
      <c r="AG341" s="1238"/>
      <c r="AH341" s="1238"/>
      <c r="AI341" s="1238"/>
      <c r="AJ341" s="1238"/>
      <c r="AK341" s="351"/>
      <c r="AL341" s="1054"/>
      <c r="AM341" s="1054"/>
      <c r="AN341" s="351"/>
      <c r="AO341" s="351"/>
      <c r="AP341" s="351"/>
      <c r="AQ341" s="351"/>
      <c r="AR341" s="1054"/>
      <c r="AS341" s="1054"/>
      <c r="AT341" s="1054"/>
      <c r="AU341" s="1054"/>
      <c r="AV341" s="1054"/>
      <c r="AW341" s="1054"/>
      <c r="AX341" s="1054"/>
      <c r="AY341" s="1054"/>
      <c r="AZ341" s="1054"/>
      <c r="BA341" s="1054"/>
      <c r="BB341" s="1054"/>
      <c r="BC341" s="1054"/>
    </row>
    <row r="342" spans="1:55" s="8" customFormat="1">
      <c r="A342" s="55"/>
      <c r="B342" s="7"/>
      <c r="C342" s="10"/>
      <c r="D342" s="10"/>
      <c r="E342" s="10"/>
      <c r="F342" s="10"/>
      <c r="G342" s="10"/>
      <c r="H342" s="10"/>
      <c r="I342" s="10"/>
      <c r="J342" s="10"/>
      <c r="K342" s="10"/>
      <c r="L342" s="10"/>
      <c r="M342" s="10"/>
      <c r="N342" s="10"/>
      <c r="O342" s="62"/>
      <c r="P342" s="4"/>
      <c r="Q342" s="10"/>
      <c r="R342" s="4"/>
      <c r="U342" s="11"/>
      <c r="V342" s="11"/>
      <c r="W342" s="11"/>
      <c r="AB342" s="246"/>
      <c r="AC342" s="1238"/>
      <c r="AD342" s="1238"/>
      <c r="AE342" s="1420"/>
      <c r="AF342" s="1420"/>
      <c r="AG342" s="1238"/>
      <c r="AH342" s="1238"/>
      <c r="AI342" s="1238"/>
      <c r="AJ342" s="1238"/>
      <c r="AK342" s="351"/>
      <c r="AL342" s="1054"/>
      <c r="AM342" s="1054"/>
      <c r="AN342" s="351"/>
      <c r="AO342" s="351"/>
      <c r="AP342" s="351"/>
      <c r="AQ342" s="351"/>
      <c r="AR342" s="1054"/>
      <c r="AS342" s="1054"/>
      <c r="AT342" s="1054"/>
      <c r="AU342" s="1054"/>
      <c r="AV342" s="1054"/>
      <c r="AW342" s="1054"/>
      <c r="AX342" s="1054"/>
      <c r="AY342" s="1054"/>
      <c r="AZ342" s="1054"/>
      <c r="BA342" s="1054"/>
      <c r="BB342" s="1054"/>
      <c r="BC342" s="1054"/>
    </row>
    <row r="343" spans="1:55" s="8" customFormat="1">
      <c r="A343" s="55"/>
      <c r="B343" s="7"/>
      <c r="C343" s="10"/>
      <c r="D343" s="10"/>
      <c r="E343" s="10"/>
      <c r="F343" s="10"/>
      <c r="G343" s="10"/>
      <c r="H343" s="10"/>
      <c r="I343" s="10"/>
      <c r="J343" s="10"/>
      <c r="K343" s="10"/>
      <c r="L343" s="10"/>
      <c r="M343" s="10"/>
      <c r="N343" s="10"/>
      <c r="O343" s="62"/>
      <c r="P343" s="4"/>
      <c r="Q343" s="10"/>
      <c r="R343" s="4"/>
      <c r="U343" s="11"/>
      <c r="V343" s="11"/>
      <c r="W343" s="11"/>
      <c r="AB343" s="246"/>
      <c r="AC343" s="1238"/>
      <c r="AD343" s="1238"/>
      <c r="AE343" s="1420"/>
      <c r="AF343" s="1420"/>
      <c r="AG343" s="1238"/>
      <c r="AH343" s="1238"/>
      <c r="AI343" s="1238"/>
      <c r="AJ343" s="1238"/>
      <c r="AK343" s="351"/>
      <c r="AL343" s="1054"/>
      <c r="AM343" s="1054"/>
      <c r="AN343" s="351"/>
      <c r="AO343" s="351"/>
      <c r="AP343" s="351"/>
      <c r="AQ343" s="351"/>
      <c r="AR343" s="1054"/>
      <c r="AS343" s="1054"/>
      <c r="AT343" s="1054"/>
      <c r="AU343" s="1054"/>
      <c r="AV343" s="1054"/>
      <c r="AW343" s="1054"/>
      <c r="AX343" s="1054"/>
      <c r="AY343" s="1054"/>
      <c r="AZ343" s="1054"/>
      <c r="BA343" s="1054"/>
      <c r="BB343" s="1054"/>
      <c r="BC343" s="1054"/>
    </row>
    <row r="344" spans="1:55" s="8" customFormat="1">
      <c r="A344" s="55"/>
      <c r="B344" s="7"/>
      <c r="C344" s="10"/>
      <c r="D344" s="10"/>
      <c r="E344" s="10"/>
      <c r="F344" s="10"/>
      <c r="G344" s="10"/>
      <c r="H344" s="10"/>
      <c r="I344" s="10"/>
      <c r="J344" s="10"/>
      <c r="K344" s="10"/>
      <c r="L344" s="10"/>
      <c r="M344" s="10"/>
      <c r="N344" s="10"/>
      <c r="O344" s="62"/>
      <c r="P344" s="4"/>
      <c r="Q344" s="10"/>
      <c r="R344" s="4"/>
      <c r="U344" s="11"/>
      <c r="V344" s="11"/>
      <c r="W344" s="11"/>
      <c r="AB344" s="246"/>
      <c r="AC344" s="1238"/>
      <c r="AD344" s="1238"/>
      <c r="AE344" s="1420"/>
      <c r="AF344" s="1420"/>
      <c r="AG344" s="1238"/>
      <c r="AH344" s="1238"/>
      <c r="AI344" s="1238"/>
      <c r="AJ344" s="1238"/>
      <c r="AK344" s="351"/>
      <c r="AL344" s="1054"/>
      <c r="AM344" s="1054"/>
      <c r="AN344" s="351"/>
      <c r="AO344" s="351"/>
      <c r="AP344" s="351"/>
      <c r="AQ344" s="351"/>
      <c r="AR344" s="1054"/>
      <c r="AS344" s="1054"/>
      <c r="AT344" s="1054"/>
      <c r="AU344" s="1054"/>
      <c r="AV344" s="1054"/>
      <c r="AW344" s="1054"/>
      <c r="AX344" s="1054"/>
      <c r="AY344" s="1054"/>
      <c r="AZ344" s="1054"/>
      <c r="BA344" s="1054"/>
      <c r="BB344" s="1054"/>
      <c r="BC344" s="1054"/>
    </row>
    <row r="345" spans="1:55" s="8" customFormat="1">
      <c r="A345" s="55"/>
      <c r="B345" s="7"/>
      <c r="C345" s="10"/>
      <c r="D345" s="10"/>
      <c r="E345" s="10"/>
      <c r="F345" s="10"/>
      <c r="G345" s="10"/>
      <c r="H345" s="10"/>
      <c r="I345" s="10"/>
      <c r="J345" s="10"/>
      <c r="K345" s="10"/>
      <c r="L345" s="10"/>
      <c r="M345" s="10"/>
      <c r="N345" s="10"/>
      <c r="O345" s="62"/>
      <c r="P345" s="4"/>
      <c r="Q345" s="10"/>
      <c r="R345" s="4"/>
      <c r="U345" s="11"/>
      <c r="V345" s="11"/>
      <c r="W345" s="11"/>
      <c r="AB345" s="246"/>
      <c r="AC345" s="1238"/>
      <c r="AD345" s="1238"/>
      <c r="AE345" s="1420"/>
      <c r="AF345" s="1420"/>
      <c r="AG345" s="1238"/>
      <c r="AH345" s="1238"/>
      <c r="AI345" s="1238"/>
      <c r="AJ345" s="1238"/>
      <c r="AK345" s="351"/>
      <c r="AL345" s="1054"/>
      <c r="AM345" s="1054"/>
      <c r="AN345" s="351"/>
      <c r="AO345" s="351"/>
      <c r="AP345" s="351"/>
      <c r="AQ345" s="351"/>
      <c r="AR345" s="1054"/>
      <c r="AS345" s="1054"/>
      <c r="AT345" s="1054"/>
      <c r="AU345" s="1054"/>
      <c r="AV345" s="1054"/>
      <c r="AW345" s="1054"/>
      <c r="AX345" s="1054"/>
      <c r="AY345" s="1054"/>
      <c r="AZ345" s="1054"/>
      <c r="BA345" s="1054"/>
      <c r="BB345" s="1054"/>
      <c r="BC345" s="1054"/>
    </row>
    <row r="346" spans="1:55" s="8" customFormat="1">
      <c r="A346" s="55"/>
      <c r="B346" s="7"/>
      <c r="C346" s="10"/>
      <c r="D346" s="10"/>
      <c r="E346" s="10"/>
      <c r="F346" s="10"/>
      <c r="G346" s="10"/>
      <c r="H346" s="10"/>
      <c r="I346" s="10"/>
      <c r="J346" s="10"/>
      <c r="K346" s="10"/>
      <c r="L346" s="10"/>
      <c r="M346" s="10"/>
      <c r="N346" s="10"/>
      <c r="O346" s="62"/>
      <c r="P346" s="4"/>
      <c r="Q346" s="10"/>
      <c r="R346" s="4"/>
      <c r="U346" s="11"/>
      <c r="V346" s="11"/>
      <c r="W346" s="11"/>
      <c r="AB346" s="246"/>
      <c r="AC346" s="1238"/>
      <c r="AD346" s="1238"/>
      <c r="AE346" s="1420"/>
      <c r="AF346" s="1420"/>
      <c r="AG346" s="1238"/>
      <c r="AH346" s="1238"/>
      <c r="AI346" s="1238"/>
      <c r="AJ346" s="1238"/>
      <c r="AK346" s="351"/>
      <c r="AL346" s="1054"/>
      <c r="AM346" s="1054"/>
      <c r="AN346" s="351"/>
      <c r="AO346" s="351"/>
      <c r="AP346" s="351"/>
      <c r="AQ346" s="351"/>
      <c r="AR346" s="1054"/>
      <c r="AS346" s="1054"/>
      <c r="AT346" s="1054"/>
      <c r="AU346" s="1054"/>
      <c r="AV346" s="1054"/>
      <c r="AW346" s="1054"/>
      <c r="AX346" s="1054"/>
      <c r="AY346" s="1054"/>
      <c r="AZ346" s="1054"/>
      <c r="BA346" s="1054"/>
      <c r="BB346" s="1054"/>
      <c r="BC346" s="1054"/>
    </row>
    <row r="347" spans="1:55" s="8" customFormat="1">
      <c r="A347" s="55"/>
      <c r="B347" s="7"/>
      <c r="C347" s="10"/>
      <c r="D347" s="10"/>
      <c r="E347" s="10"/>
      <c r="F347" s="10"/>
      <c r="G347" s="10"/>
      <c r="H347" s="10"/>
      <c r="I347" s="10"/>
      <c r="J347" s="10"/>
      <c r="K347" s="10"/>
      <c r="L347" s="10"/>
      <c r="M347" s="10"/>
      <c r="N347" s="10"/>
      <c r="O347" s="62"/>
      <c r="P347" s="4"/>
      <c r="Q347" s="10"/>
      <c r="R347" s="4"/>
      <c r="U347" s="11"/>
      <c r="V347" s="11"/>
      <c r="W347" s="11"/>
      <c r="AB347" s="246"/>
      <c r="AC347" s="1238"/>
      <c r="AD347" s="1238"/>
      <c r="AE347" s="1420"/>
      <c r="AF347" s="1420"/>
      <c r="AG347" s="1238"/>
      <c r="AH347" s="1238"/>
      <c r="AI347" s="1238"/>
      <c r="AJ347" s="1238"/>
      <c r="AK347" s="351"/>
      <c r="AL347" s="1054"/>
      <c r="AM347" s="1054"/>
      <c r="AN347" s="351"/>
      <c r="AO347" s="351"/>
      <c r="AP347" s="351"/>
      <c r="AQ347" s="351"/>
      <c r="AR347" s="1054"/>
      <c r="AS347" s="1054"/>
      <c r="AT347" s="1054"/>
      <c r="AU347" s="1054"/>
      <c r="AV347" s="1054"/>
      <c r="AW347" s="1054"/>
      <c r="AX347" s="1054"/>
      <c r="AY347" s="1054"/>
      <c r="AZ347" s="1054"/>
      <c r="BA347" s="1054"/>
      <c r="BB347" s="1054"/>
      <c r="BC347" s="1054"/>
    </row>
    <row r="348" spans="1:55" s="8" customFormat="1">
      <c r="A348" s="55"/>
      <c r="B348" s="7"/>
      <c r="C348" s="10"/>
      <c r="D348" s="10"/>
      <c r="E348" s="10"/>
      <c r="F348" s="10"/>
      <c r="G348" s="10"/>
      <c r="H348" s="10"/>
      <c r="I348" s="10"/>
      <c r="J348" s="10"/>
      <c r="K348" s="10"/>
      <c r="L348" s="10"/>
      <c r="M348" s="10"/>
      <c r="N348" s="10"/>
      <c r="O348" s="62"/>
      <c r="P348" s="4"/>
      <c r="Q348" s="10"/>
      <c r="R348" s="4"/>
      <c r="U348" s="11"/>
      <c r="V348" s="11"/>
      <c r="W348" s="11"/>
      <c r="AB348" s="246"/>
      <c r="AC348" s="1238"/>
      <c r="AD348" s="1238"/>
      <c r="AE348" s="1420"/>
      <c r="AF348" s="1420"/>
      <c r="AG348" s="1238"/>
      <c r="AH348" s="1238"/>
      <c r="AI348" s="1238"/>
      <c r="AJ348" s="1238"/>
      <c r="AK348" s="351"/>
      <c r="AL348" s="1054"/>
      <c r="AM348" s="1054"/>
      <c r="AN348" s="351"/>
      <c r="AO348" s="351"/>
      <c r="AP348" s="351"/>
      <c r="AQ348" s="351"/>
      <c r="AR348" s="1054"/>
      <c r="AS348" s="1054"/>
      <c r="AT348" s="1054"/>
      <c r="AU348" s="1054"/>
      <c r="AV348" s="1054"/>
      <c r="AW348" s="1054"/>
      <c r="AX348" s="1054"/>
      <c r="AY348" s="1054"/>
      <c r="AZ348" s="1054"/>
      <c r="BA348" s="1054"/>
      <c r="BB348" s="1054"/>
      <c r="BC348" s="1054"/>
    </row>
    <row r="349" spans="1:55" s="8" customFormat="1">
      <c r="A349" s="55"/>
      <c r="B349" s="7"/>
      <c r="C349" s="10"/>
      <c r="D349" s="10"/>
      <c r="E349" s="10"/>
      <c r="F349" s="10"/>
      <c r="G349" s="10"/>
      <c r="H349" s="10"/>
      <c r="I349" s="10"/>
      <c r="J349" s="10"/>
      <c r="K349" s="10"/>
      <c r="L349" s="10"/>
      <c r="M349" s="10"/>
      <c r="N349" s="10"/>
      <c r="O349" s="62"/>
      <c r="P349" s="4"/>
      <c r="Q349" s="10"/>
      <c r="R349" s="4"/>
      <c r="U349" s="11"/>
      <c r="V349" s="11"/>
      <c r="W349" s="11"/>
      <c r="AB349" s="246"/>
      <c r="AC349" s="1238"/>
      <c r="AD349" s="1238"/>
      <c r="AE349" s="1420"/>
      <c r="AF349" s="1420"/>
      <c r="AG349" s="1238"/>
      <c r="AH349" s="1238"/>
      <c r="AI349" s="1238"/>
      <c r="AJ349" s="1238"/>
      <c r="AK349" s="351"/>
      <c r="AL349" s="1054"/>
      <c r="AM349" s="1054"/>
      <c r="AN349" s="351"/>
      <c r="AO349" s="351"/>
      <c r="AP349" s="351"/>
      <c r="AQ349" s="351"/>
      <c r="AR349" s="1054"/>
      <c r="AS349" s="1054"/>
      <c r="AT349" s="1054"/>
      <c r="AU349" s="1054"/>
      <c r="AV349" s="1054"/>
      <c r="AW349" s="1054"/>
      <c r="AX349" s="1054"/>
      <c r="AY349" s="1054"/>
      <c r="AZ349" s="1054"/>
      <c r="BA349" s="1054"/>
      <c r="BB349" s="1054"/>
      <c r="BC349" s="1054"/>
    </row>
    <row r="350" spans="1:55" s="8" customFormat="1">
      <c r="A350" s="55"/>
      <c r="B350" s="7"/>
      <c r="C350" s="10"/>
      <c r="D350" s="10"/>
      <c r="E350" s="10"/>
      <c r="F350" s="10"/>
      <c r="G350" s="10"/>
      <c r="H350" s="10"/>
      <c r="I350" s="10"/>
      <c r="J350" s="10"/>
      <c r="K350" s="10"/>
      <c r="L350" s="10"/>
      <c r="M350" s="10"/>
      <c r="N350" s="10"/>
      <c r="O350" s="62"/>
      <c r="P350" s="4"/>
      <c r="Q350" s="10"/>
      <c r="R350" s="4"/>
      <c r="U350" s="11"/>
      <c r="V350" s="11"/>
      <c r="W350" s="11"/>
      <c r="AB350" s="246"/>
      <c r="AC350" s="1238"/>
      <c r="AD350" s="1238"/>
      <c r="AE350" s="1420"/>
      <c r="AF350" s="1420"/>
      <c r="AG350" s="1238"/>
      <c r="AH350" s="1238"/>
      <c r="AI350" s="1238"/>
      <c r="AJ350" s="1238"/>
      <c r="AK350" s="351"/>
      <c r="AL350" s="1054"/>
      <c r="AM350" s="1054"/>
      <c r="AN350" s="351"/>
      <c r="AO350" s="351"/>
      <c r="AP350" s="351"/>
      <c r="AQ350" s="351"/>
      <c r="AR350" s="1054"/>
      <c r="AS350" s="1054"/>
      <c r="AT350" s="1054"/>
      <c r="AU350" s="1054"/>
      <c r="AV350" s="1054"/>
      <c r="AW350" s="1054"/>
      <c r="AX350" s="1054"/>
      <c r="AY350" s="1054"/>
      <c r="AZ350" s="1054"/>
      <c r="BA350" s="1054"/>
      <c r="BB350" s="1054"/>
      <c r="BC350" s="1054"/>
    </row>
    <row r="351" spans="1:55" s="8" customFormat="1">
      <c r="A351" s="55"/>
      <c r="B351" s="7"/>
      <c r="C351" s="10"/>
      <c r="D351" s="10"/>
      <c r="E351" s="10"/>
      <c r="F351" s="10"/>
      <c r="G351" s="10"/>
      <c r="H351" s="10"/>
      <c r="I351" s="10"/>
      <c r="J351" s="10"/>
      <c r="K351" s="10"/>
      <c r="L351" s="10"/>
      <c r="M351" s="10"/>
      <c r="N351" s="10"/>
      <c r="O351" s="62"/>
      <c r="P351" s="4"/>
      <c r="Q351" s="10"/>
      <c r="R351" s="4"/>
      <c r="U351" s="11"/>
      <c r="V351" s="11"/>
      <c r="W351" s="11"/>
      <c r="AB351" s="246"/>
      <c r="AC351" s="1238"/>
      <c r="AD351" s="1238"/>
      <c r="AE351" s="1420"/>
      <c r="AF351" s="1420"/>
      <c r="AG351" s="1238"/>
      <c r="AH351" s="1238"/>
      <c r="AI351" s="1238"/>
      <c r="AJ351" s="1238"/>
      <c r="AK351" s="351"/>
      <c r="AL351" s="1054"/>
      <c r="AM351" s="1054"/>
      <c r="AN351" s="351"/>
      <c r="AO351" s="351"/>
      <c r="AP351" s="351"/>
      <c r="AQ351" s="351"/>
      <c r="AR351" s="1054"/>
      <c r="AS351" s="1054"/>
      <c r="AT351" s="1054"/>
      <c r="AU351" s="1054"/>
      <c r="AV351" s="1054"/>
      <c r="AW351" s="1054"/>
      <c r="AX351" s="1054"/>
      <c r="AY351" s="1054"/>
      <c r="AZ351" s="1054"/>
      <c r="BA351" s="1054"/>
      <c r="BB351" s="1054"/>
      <c r="BC351" s="1054"/>
    </row>
    <row r="352" spans="1:55" s="8" customFormat="1">
      <c r="A352" s="55"/>
      <c r="B352" s="7"/>
      <c r="C352" s="10"/>
      <c r="D352" s="10"/>
      <c r="E352" s="10"/>
      <c r="F352" s="10"/>
      <c r="G352" s="10"/>
      <c r="H352" s="10"/>
      <c r="I352" s="10"/>
      <c r="J352" s="10"/>
      <c r="K352" s="10"/>
      <c r="L352" s="10"/>
      <c r="M352" s="10"/>
      <c r="N352" s="10"/>
      <c r="O352" s="62"/>
      <c r="P352" s="4"/>
      <c r="Q352" s="10"/>
      <c r="R352" s="4"/>
      <c r="U352" s="11"/>
      <c r="V352" s="11"/>
      <c r="W352" s="11"/>
      <c r="AB352" s="246"/>
      <c r="AC352" s="1238"/>
      <c r="AD352" s="1238"/>
      <c r="AE352" s="1420"/>
      <c r="AF352" s="1420"/>
      <c r="AG352" s="1238"/>
      <c r="AH352" s="1238"/>
      <c r="AI352" s="1238"/>
      <c r="AJ352" s="1238"/>
      <c r="AK352" s="351"/>
      <c r="AL352" s="1054"/>
      <c r="AM352" s="1054"/>
      <c r="AN352" s="351"/>
      <c r="AO352" s="351"/>
      <c r="AP352" s="351"/>
      <c r="AQ352" s="351"/>
      <c r="AR352" s="1054"/>
      <c r="AS352" s="1054"/>
      <c r="AT352" s="1054"/>
      <c r="AU352" s="1054"/>
      <c r="AV352" s="1054"/>
      <c r="AW352" s="1054"/>
      <c r="AX352" s="1054"/>
      <c r="AY352" s="1054"/>
      <c r="AZ352" s="1054"/>
      <c r="BA352" s="1054"/>
      <c r="BB352" s="1054"/>
      <c r="BC352" s="1054"/>
    </row>
    <row r="353" spans="1:55" s="8" customFormat="1">
      <c r="A353" s="55"/>
      <c r="B353" s="7"/>
      <c r="C353" s="10"/>
      <c r="D353" s="10"/>
      <c r="E353" s="10"/>
      <c r="F353" s="10"/>
      <c r="G353" s="10"/>
      <c r="H353" s="10"/>
      <c r="I353" s="10"/>
      <c r="J353" s="10"/>
      <c r="K353" s="10"/>
      <c r="L353" s="10"/>
      <c r="M353" s="10"/>
      <c r="N353" s="10"/>
      <c r="O353" s="62"/>
      <c r="P353" s="4"/>
      <c r="Q353" s="10"/>
      <c r="R353" s="4"/>
      <c r="U353" s="11"/>
      <c r="V353" s="11"/>
      <c r="W353" s="11"/>
      <c r="AB353" s="246"/>
      <c r="AC353" s="1238"/>
      <c r="AD353" s="1238"/>
      <c r="AE353" s="1420"/>
      <c r="AF353" s="1420"/>
      <c r="AG353" s="1238"/>
      <c r="AH353" s="1238"/>
      <c r="AI353" s="1238"/>
      <c r="AJ353" s="1238"/>
      <c r="AK353" s="351"/>
      <c r="AL353" s="1054"/>
      <c r="AM353" s="1054"/>
      <c r="AN353" s="351"/>
      <c r="AO353" s="351"/>
      <c r="AP353" s="351"/>
      <c r="AQ353" s="351"/>
      <c r="AR353" s="1054"/>
      <c r="AS353" s="1054"/>
      <c r="AT353" s="1054"/>
      <c r="AU353" s="1054"/>
      <c r="AV353" s="1054"/>
      <c r="AW353" s="1054"/>
      <c r="AX353" s="1054"/>
      <c r="AY353" s="1054"/>
      <c r="AZ353" s="1054"/>
      <c r="BA353" s="1054"/>
      <c r="BB353" s="1054"/>
      <c r="BC353" s="1054"/>
    </row>
    <row r="354" spans="1:55" s="8" customFormat="1">
      <c r="A354" s="55"/>
      <c r="B354" s="7"/>
      <c r="C354" s="10"/>
      <c r="D354" s="10"/>
      <c r="E354" s="10"/>
      <c r="F354" s="10"/>
      <c r="G354" s="10"/>
      <c r="H354" s="10"/>
      <c r="I354" s="10"/>
      <c r="J354" s="10"/>
      <c r="K354" s="10"/>
      <c r="L354" s="10"/>
      <c r="M354" s="10"/>
      <c r="N354" s="10"/>
      <c r="O354" s="62"/>
      <c r="P354" s="4"/>
      <c r="Q354" s="10"/>
      <c r="R354" s="4"/>
      <c r="U354" s="11"/>
      <c r="V354" s="11"/>
      <c r="W354" s="11"/>
      <c r="AB354" s="246"/>
      <c r="AC354" s="1238"/>
      <c r="AD354" s="1238"/>
      <c r="AE354" s="1420"/>
      <c r="AF354" s="1420"/>
      <c r="AG354" s="1238"/>
      <c r="AH354" s="1238"/>
      <c r="AI354" s="1238"/>
      <c r="AJ354" s="1238"/>
      <c r="AK354" s="351"/>
      <c r="AL354" s="1054"/>
      <c r="AM354" s="1054"/>
      <c r="AN354" s="351"/>
      <c r="AO354" s="351"/>
      <c r="AP354" s="351"/>
      <c r="AQ354" s="351"/>
      <c r="AR354" s="1054"/>
      <c r="AS354" s="1054"/>
      <c r="AT354" s="1054"/>
      <c r="AU354" s="1054"/>
      <c r="AV354" s="1054"/>
      <c r="AW354" s="1054"/>
      <c r="AX354" s="1054"/>
      <c r="AY354" s="1054"/>
      <c r="AZ354" s="1054"/>
      <c r="BA354" s="1054"/>
      <c r="BB354" s="1054"/>
      <c r="BC354" s="1054"/>
    </row>
    <row r="355" spans="1:55" s="8" customFormat="1">
      <c r="A355" s="55"/>
      <c r="B355" s="7"/>
      <c r="C355" s="10"/>
      <c r="D355" s="10"/>
      <c r="E355" s="10"/>
      <c r="F355" s="10"/>
      <c r="G355" s="10"/>
      <c r="H355" s="10"/>
      <c r="I355" s="10"/>
      <c r="J355" s="10"/>
      <c r="K355" s="10"/>
      <c r="L355" s="10"/>
      <c r="M355" s="10"/>
      <c r="N355" s="10"/>
      <c r="O355" s="62"/>
      <c r="P355" s="4"/>
      <c r="Q355" s="10"/>
      <c r="R355" s="4"/>
      <c r="U355" s="11"/>
      <c r="V355" s="11"/>
      <c r="W355" s="11"/>
      <c r="AB355" s="246"/>
      <c r="AC355" s="1238"/>
      <c r="AD355" s="1238"/>
      <c r="AE355" s="1420"/>
      <c r="AF355" s="1420"/>
      <c r="AG355" s="1238"/>
      <c r="AH355" s="1238"/>
      <c r="AI355" s="1238"/>
      <c r="AJ355" s="1238"/>
      <c r="AK355" s="351"/>
      <c r="AL355" s="1054"/>
      <c r="AM355" s="1054"/>
      <c r="AN355" s="351"/>
      <c r="AO355" s="351"/>
      <c r="AP355" s="351"/>
      <c r="AQ355" s="351"/>
      <c r="AR355" s="1054"/>
      <c r="AS355" s="1054"/>
      <c r="AT355" s="1054"/>
      <c r="AU355" s="1054"/>
      <c r="AV355" s="1054"/>
      <c r="AW355" s="1054"/>
      <c r="AX355" s="1054"/>
      <c r="AY355" s="1054"/>
      <c r="AZ355" s="1054"/>
      <c r="BA355" s="1054"/>
      <c r="BB355" s="1054"/>
      <c r="BC355" s="1054"/>
    </row>
    <row r="356" spans="1:55" s="8" customFormat="1">
      <c r="A356" s="55"/>
      <c r="B356" s="7"/>
      <c r="C356" s="10"/>
      <c r="D356" s="10"/>
      <c r="E356" s="10"/>
      <c r="F356" s="10"/>
      <c r="G356" s="10"/>
      <c r="H356" s="10"/>
      <c r="I356" s="10"/>
      <c r="J356" s="10"/>
      <c r="K356" s="10"/>
      <c r="L356" s="10"/>
      <c r="M356" s="10"/>
      <c r="N356" s="10"/>
      <c r="O356" s="62"/>
      <c r="P356" s="4"/>
      <c r="Q356" s="10"/>
      <c r="R356" s="4"/>
      <c r="U356" s="11"/>
      <c r="V356" s="11"/>
      <c r="W356" s="11"/>
      <c r="AB356" s="246"/>
      <c r="AC356" s="1238"/>
      <c r="AD356" s="1238"/>
      <c r="AE356" s="1420"/>
      <c r="AF356" s="1420"/>
      <c r="AG356" s="1238"/>
      <c r="AH356" s="1238"/>
      <c r="AI356" s="1238"/>
      <c r="AJ356" s="1238"/>
      <c r="AK356" s="351"/>
      <c r="AL356" s="1054"/>
      <c r="AM356" s="1054"/>
      <c r="AN356" s="351"/>
      <c r="AO356" s="351"/>
      <c r="AP356" s="351"/>
      <c r="AQ356" s="351"/>
      <c r="AR356" s="1054"/>
      <c r="AS356" s="1054"/>
      <c r="AT356" s="1054"/>
      <c r="AU356" s="1054"/>
      <c r="AV356" s="1054"/>
      <c r="AW356" s="1054"/>
      <c r="AX356" s="1054"/>
      <c r="AY356" s="1054"/>
      <c r="AZ356" s="1054"/>
      <c r="BA356" s="1054"/>
      <c r="BB356" s="1054"/>
      <c r="BC356" s="1054"/>
    </row>
    <row r="357" spans="1:55" s="8" customFormat="1">
      <c r="A357" s="55"/>
      <c r="B357" s="7"/>
      <c r="C357" s="10"/>
      <c r="D357" s="10"/>
      <c r="E357" s="10"/>
      <c r="F357" s="10"/>
      <c r="G357" s="10"/>
      <c r="H357" s="10"/>
      <c r="I357" s="10"/>
      <c r="J357" s="10"/>
      <c r="K357" s="10"/>
      <c r="L357" s="10"/>
      <c r="M357" s="10"/>
      <c r="N357" s="10"/>
      <c r="O357" s="62"/>
      <c r="P357" s="4"/>
      <c r="Q357" s="10"/>
      <c r="R357" s="4"/>
      <c r="U357" s="11"/>
      <c r="V357" s="11"/>
      <c r="W357" s="11"/>
      <c r="AB357" s="246"/>
      <c r="AC357" s="1238"/>
      <c r="AD357" s="1238"/>
      <c r="AE357" s="1420"/>
      <c r="AF357" s="1420"/>
      <c r="AG357" s="1238"/>
      <c r="AH357" s="1238"/>
      <c r="AI357" s="1238"/>
      <c r="AJ357" s="1238"/>
      <c r="AK357" s="351"/>
      <c r="AL357" s="1054"/>
      <c r="AM357" s="1054"/>
      <c r="AN357" s="351"/>
      <c r="AO357" s="351"/>
      <c r="AP357" s="351"/>
      <c r="AQ357" s="351"/>
      <c r="AR357" s="1054"/>
      <c r="AS357" s="1054"/>
      <c r="AT357" s="1054"/>
      <c r="AU357" s="1054"/>
      <c r="AV357" s="1054"/>
      <c r="AW357" s="1054"/>
      <c r="AX357" s="1054"/>
      <c r="AY357" s="1054"/>
      <c r="AZ357" s="1054"/>
      <c r="BA357" s="1054"/>
      <c r="BB357" s="1054"/>
      <c r="BC357" s="1054"/>
    </row>
    <row r="358" spans="1:55" s="8" customFormat="1">
      <c r="A358" s="55"/>
      <c r="B358" s="7"/>
      <c r="C358" s="10"/>
      <c r="D358" s="10"/>
      <c r="E358" s="10"/>
      <c r="F358" s="10"/>
      <c r="G358" s="10"/>
      <c r="H358" s="10"/>
      <c r="I358" s="10"/>
      <c r="J358" s="10"/>
      <c r="K358" s="10"/>
      <c r="L358" s="10"/>
      <c r="M358" s="10"/>
      <c r="N358" s="10"/>
      <c r="O358" s="62"/>
      <c r="P358" s="4"/>
      <c r="Q358" s="10"/>
      <c r="R358" s="4"/>
      <c r="U358" s="11"/>
      <c r="V358" s="11"/>
      <c r="W358" s="11"/>
      <c r="AB358" s="246"/>
      <c r="AC358" s="1238"/>
      <c r="AD358" s="1238"/>
      <c r="AE358" s="1420"/>
      <c r="AF358" s="1420"/>
      <c r="AG358" s="1238"/>
      <c r="AH358" s="1238"/>
      <c r="AI358" s="1238"/>
      <c r="AJ358" s="1238"/>
      <c r="AK358" s="351"/>
      <c r="AL358" s="1054"/>
      <c r="AM358" s="1054"/>
      <c r="AN358" s="351"/>
      <c r="AO358" s="351"/>
      <c r="AP358" s="351"/>
      <c r="AQ358" s="351"/>
      <c r="AR358" s="1054"/>
      <c r="AS358" s="1054"/>
      <c r="AT358" s="1054"/>
      <c r="AU358" s="1054"/>
      <c r="AV358" s="1054"/>
      <c r="AW358" s="1054"/>
      <c r="AX358" s="1054"/>
      <c r="AY358" s="1054"/>
      <c r="AZ358" s="1054"/>
      <c r="BA358" s="1054"/>
      <c r="BB358" s="1054"/>
      <c r="BC358" s="1054"/>
    </row>
    <row r="359" spans="1:55" s="8" customFormat="1">
      <c r="A359" s="55"/>
      <c r="B359" s="7"/>
      <c r="C359" s="10"/>
      <c r="D359" s="10"/>
      <c r="E359" s="10"/>
      <c r="F359" s="10"/>
      <c r="G359" s="10"/>
      <c r="H359" s="10"/>
      <c r="I359" s="10"/>
      <c r="J359" s="10"/>
      <c r="K359" s="10"/>
      <c r="L359" s="10"/>
      <c r="M359" s="10"/>
      <c r="N359" s="10"/>
      <c r="O359" s="62"/>
      <c r="P359" s="4"/>
      <c r="Q359" s="10"/>
      <c r="R359" s="4"/>
      <c r="U359" s="11"/>
      <c r="V359" s="11"/>
      <c r="W359" s="11"/>
      <c r="AB359" s="246"/>
      <c r="AC359" s="1238"/>
      <c r="AD359" s="1238"/>
      <c r="AE359" s="1420"/>
      <c r="AF359" s="1420"/>
      <c r="AG359" s="1238"/>
      <c r="AH359" s="1238"/>
      <c r="AI359" s="1238"/>
      <c r="AJ359" s="1238"/>
      <c r="AK359" s="351"/>
      <c r="AL359" s="1054"/>
      <c r="AM359" s="1054"/>
      <c r="AN359" s="351"/>
      <c r="AO359" s="351"/>
      <c r="AP359" s="351"/>
      <c r="AQ359" s="351"/>
      <c r="AR359" s="1054"/>
      <c r="AS359" s="1054"/>
      <c r="AT359" s="1054"/>
      <c r="AU359" s="1054"/>
      <c r="AV359" s="1054"/>
      <c r="AW359" s="1054"/>
      <c r="AX359" s="1054"/>
      <c r="AY359" s="1054"/>
      <c r="AZ359" s="1054"/>
      <c r="BA359" s="1054"/>
      <c r="BB359" s="1054"/>
      <c r="BC359" s="1054"/>
    </row>
    <row r="360" spans="1:55" s="8" customFormat="1">
      <c r="A360" s="55"/>
      <c r="B360" s="7"/>
      <c r="C360" s="10"/>
      <c r="D360" s="10"/>
      <c r="E360" s="10"/>
      <c r="F360" s="10"/>
      <c r="G360" s="10"/>
      <c r="H360" s="10"/>
      <c r="I360" s="10"/>
      <c r="J360" s="10"/>
      <c r="K360" s="10"/>
      <c r="L360" s="10"/>
      <c r="M360" s="10"/>
      <c r="N360" s="10"/>
      <c r="O360" s="62"/>
      <c r="P360" s="4"/>
      <c r="Q360" s="10"/>
      <c r="R360" s="4"/>
      <c r="U360" s="11"/>
      <c r="V360" s="11"/>
      <c r="W360" s="11"/>
      <c r="AB360" s="246"/>
      <c r="AC360" s="1238"/>
      <c r="AD360" s="1238"/>
      <c r="AE360" s="1420"/>
      <c r="AF360" s="1420"/>
      <c r="AG360" s="1238"/>
      <c r="AH360" s="1238"/>
      <c r="AI360" s="1238"/>
      <c r="AJ360" s="1238"/>
      <c r="AK360" s="351"/>
      <c r="AL360" s="1054"/>
      <c r="AM360" s="1054"/>
      <c r="AN360" s="351"/>
      <c r="AO360" s="351"/>
      <c r="AP360" s="351"/>
      <c r="AQ360" s="351"/>
      <c r="AR360" s="1054"/>
      <c r="AS360" s="1054"/>
      <c r="AT360" s="1054"/>
      <c r="AU360" s="1054"/>
      <c r="AV360" s="1054"/>
      <c r="AW360" s="1054"/>
      <c r="AX360" s="1054"/>
      <c r="AY360" s="1054"/>
      <c r="AZ360" s="1054"/>
      <c r="BA360" s="1054"/>
      <c r="BB360" s="1054"/>
      <c r="BC360" s="1054"/>
    </row>
    <row r="361" spans="1:55" s="8" customFormat="1">
      <c r="A361" s="55"/>
      <c r="B361" s="7"/>
      <c r="C361" s="10"/>
      <c r="D361" s="10"/>
      <c r="E361" s="10"/>
      <c r="F361" s="10"/>
      <c r="G361" s="10"/>
      <c r="H361" s="10"/>
      <c r="I361" s="10"/>
      <c r="J361" s="10"/>
      <c r="K361" s="10"/>
      <c r="L361" s="10"/>
      <c r="M361" s="10"/>
      <c r="N361" s="10"/>
      <c r="O361" s="62"/>
      <c r="P361" s="4"/>
      <c r="Q361" s="10"/>
      <c r="R361" s="4"/>
      <c r="U361" s="11"/>
      <c r="V361" s="11"/>
      <c r="W361" s="11"/>
      <c r="AB361" s="246"/>
      <c r="AC361" s="1238"/>
      <c r="AD361" s="1238"/>
      <c r="AE361" s="1420"/>
      <c r="AF361" s="1420"/>
      <c r="AG361" s="1238"/>
      <c r="AH361" s="1238"/>
      <c r="AI361" s="1238"/>
      <c r="AJ361" s="1238"/>
      <c r="AK361" s="351"/>
      <c r="AL361" s="1054"/>
      <c r="AM361" s="1054"/>
      <c r="AN361" s="351"/>
      <c r="AO361" s="351"/>
      <c r="AP361" s="351"/>
      <c r="AQ361" s="351"/>
      <c r="AR361" s="1054"/>
      <c r="AS361" s="1054"/>
      <c r="AT361" s="1054"/>
      <c r="AU361" s="1054"/>
      <c r="AV361" s="1054"/>
      <c r="AW361" s="1054"/>
      <c r="AX361" s="1054"/>
      <c r="AY361" s="1054"/>
      <c r="AZ361" s="1054"/>
      <c r="BA361" s="1054"/>
      <c r="BB361" s="1054"/>
      <c r="BC361" s="1054"/>
    </row>
    <row r="362" spans="1:55" s="8" customFormat="1">
      <c r="A362" s="55"/>
      <c r="B362" s="7"/>
      <c r="C362" s="10"/>
      <c r="D362" s="10"/>
      <c r="E362" s="10"/>
      <c r="F362" s="10"/>
      <c r="G362" s="10"/>
      <c r="H362" s="10"/>
      <c r="I362" s="10"/>
      <c r="J362" s="10"/>
      <c r="K362" s="10"/>
      <c r="L362" s="10"/>
      <c r="M362" s="10"/>
      <c r="N362" s="10"/>
      <c r="O362" s="62"/>
      <c r="P362" s="4"/>
      <c r="Q362" s="10"/>
      <c r="R362" s="4"/>
      <c r="U362" s="11"/>
      <c r="V362" s="11"/>
      <c r="W362" s="11"/>
      <c r="AB362" s="246"/>
      <c r="AC362" s="1238"/>
      <c r="AD362" s="1238"/>
      <c r="AE362" s="1420"/>
      <c r="AF362" s="1420"/>
      <c r="AG362" s="1238"/>
      <c r="AH362" s="1238"/>
      <c r="AI362" s="1238"/>
      <c r="AJ362" s="1238"/>
      <c r="AK362" s="351"/>
      <c r="AL362" s="1054"/>
      <c r="AM362" s="1054"/>
      <c r="AN362" s="351"/>
      <c r="AO362" s="351"/>
      <c r="AP362" s="351"/>
      <c r="AQ362" s="351"/>
      <c r="AR362" s="1054"/>
      <c r="AS362" s="1054"/>
      <c r="AT362" s="1054"/>
      <c r="AU362" s="1054"/>
      <c r="AV362" s="1054"/>
      <c r="AW362" s="1054"/>
      <c r="AX362" s="1054"/>
      <c r="AY362" s="1054"/>
      <c r="AZ362" s="1054"/>
      <c r="BA362" s="1054"/>
      <c r="BB362" s="1054"/>
      <c r="BC362" s="1054"/>
    </row>
    <row r="363" spans="1:55" s="8" customFormat="1">
      <c r="A363" s="55"/>
      <c r="B363" s="7"/>
      <c r="C363" s="10"/>
      <c r="D363" s="10"/>
      <c r="E363" s="10"/>
      <c r="F363" s="10"/>
      <c r="G363" s="10"/>
      <c r="H363" s="10"/>
      <c r="I363" s="10"/>
      <c r="J363" s="10"/>
      <c r="K363" s="10"/>
      <c r="L363" s="10"/>
      <c r="M363" s="10"/>
      <c r="N363" s="10"/>
      <c r="O363" s="62"/>
      <c r="P363" s="4"/>
      <c r="Q363" s="10"/>
      <c r="R363" s="4"/>
      <c r="U363" s="11"/>
      <c r="V363" s="11"/>
      <c r="W363" s="11"/>
      <c r="AB363" s="246"/>
      <c r="AC363" s="1238"/>
      <c r="AD363" s="1238"/>
      <c r="AE363" s="1420"/>
      <c r="AF363" s="1420"/>
      <c r="AG363" s="1238"/>
      <c r="AH363" s="1238"/>
      <c r="AI363" s="1238"/>
      <c r="AJ363" s="1238"/>
      <c r="AK363" s="351"/>
      <c r="AL363" s="1054"/>
      <c r="AM363" s="1054"/>
      <c r="AN363" s="351"/>
      <c r="AO363" s="351"/>
      <c r="AP363" s="351"/>
      <c r="AQ363" s="351"/>
      <c r="AR363" s="1054"/>
      <c r="AS363" s="1054"/>
      <c r="AT363" s="1054"/>
      <c r="AU363" s="1054"/>
      <c r="AV363" s="1054"/>
      <c r="AW363" s="1054"/>
      <c r="AX363" s="1054"/>
      <c r="AY363" s="1054"/>
      <c r="AZ363" s="1054"/>
      <c r="BA363" s="1054"/>
      <c r="BB363" s="1054"/>
      <c r="BC363" s="1054"/>
    </row>
    <row r="364" spans="1:55" s="8" customFormat="1">
      <c r="A364" s="55"/>
      <c r="B364" s="7"/>
      <c r="C364" s="10"/>
      <c r="D364" s="10"/>
      <c r="E364" s="10"/>
      <c r="F364" s="10"/>
      <c r="G364" s="10"/>
      <c r="H364" s="10"/>
      <c r="I364" s="10"/>
      <c r="J364" s="10"/>
      <c r="K364" s="10"/>
      <c r="L364" s="10"/>
      <c r="M364" s="10"/>
      <c r="N364" s="10"/>
      <c r="O364" s="62"/>
      <c r="P364" s="4"/>
      <c r="Q364" s="10"/>
      <c r="R364" s="4"/>
      <c r="U364" s="11"/>
      <c r="V364" s="11"/>
      <c r="W364" s="11"/>
      <c r="AB364" s="246"/>
      <c r="AC364" s="1238"/>
      <c r="AD364" s="1238"/>
      <c r="AE364" s="1420"/>
      <c r="AF364" s="1420"/>
      <c r="AG364" s="1238"/>
      <c r="AH364" s="1238"/>
      <c r="AI364" s="1238"/>
      <c r="AJ364" s="1238"/>
      <c r="AK364" s="351"/>
      <c r="AL364" s="1054"/>
      <c r="AM364" s="1054"/>
      <c r="AN364" s="351"/>
      <c r="AO364" s="351"/>
      <c r="AP364" s="351"/>
      <c r="AQ364" s="351"/>
      <c r="AR364" s="1054"/>
      <c r="AS364" s="1054"/>
      <c r="AT364" s="1054"/>
      <c r="AU364" s="1054"/>
      <c r="AV364" s="1054"/>
      <c r="AW364" s="1054"/>
      <c r="AX364" s="1054"/>
      <c r="AY364" s="1054"/>
      <c r="AZ364" s="1054"/>
      <c r="BA364" s="1054"/>
      <c r="BB364" s="1054"/>
      <c r="BC364" s="1054"/>
    </row>
    <row r="365" spans="1:55" s="8" customFormat="1">
      <c r="A365" s="55"/>
      <c r="B365" s="7"/>
      <c r="C365" s="10"/>
      <c r="D365" s="10"/>
      <c r="E365" s="10"/>
      <c r="F365" s="10"/>
      <c r="G365" s="10"/>
      <c r="H365" s="10"/>
      <c r="I365" s="10"/>
      <c r="J365" s="10"/>
      <c r="K365" s="10"/>
      <c r="L365" s="10"/>
      <c r="M365" s="10"/>
      <c r="N365" s="10"/>
      <c r="O365" s="62"/>
      <c r="P365" s="4"/>
      <c r="Q365" s="10"/>
      <c r="R365" s="4"/>
      <c r="U365" s="11"/>
      <c r="V365" s="11"/>
      <c r="W365" s="11"/>
      <c r="AB365" s="246"/>
      <c r="AC365" s="1238"/>
      <c r="AD365" s="1238"/>
      <c r="AE365" s="1420"/>
      <c r="AF365" s="1420"/>
      <c r="AG365" s="1238"/>
      <c r="AH365" s="1238"/>
      <c r="AI365" s="1238"/>
      <c r="AJ365" s="1238"/>
      <c r="AK365" s="351"/>
      <c r="AL365" s="1054"/>
      <c r="AM365" s="1054"/>
      <c r="AN365" s="351"/>
      <c r="AO365" s="351"/>
      <c r="AP365" s="351"/>
      <c r="AQ365" s="351"/>
      <c r="AR365" s="1054"/>
      <c r="AS365" s="1054"/>
      <c r="AT365" s="1054"/>
      <c r="AU365" s="1054"/>
      <c r="AV365" s="1054"/>
      <c r="AW365" s="1054"/>
      <c r="AX365" s="1054"/>
      <c r="AY365" s="1054"/>
      <c r="AZ365" s="1054"/>
      <c r="BA365" s="1054"/>
      <c r="BB365" s="1054"/>
      <c r="BC365" s="1054"/>
    </row>
    <row r="366" spans="1:55" s="8" customFormat="1">
      <c r="A366" s="55"/>
      <c r="B366" s="7"/>
      <c r="C366" s="10"/>
      <c r="D366" s="10"/>
      <c r="E366" s="10"/>
      <c r="F366" s="10"/>
      <c r="G366" s="10"/>
      <c r="H366" s="10"/>
      <c r="I366" s="10"/>
      <c r="J366" s="10"/>
      <c r="K366" s="10"/>
      <c r="L366" s="10"/>
      <c r="M366" s="10"/>
      <c r="N366" s="10"/>
      <c r="O366" s="62"/>
      <c r="P366" s="4"/>
      <c r="Q366" s="10"/>
      <c r="R366" s="4"/>
      <c r="U366" s="11"/>
      <c r="V366" s="11"/>
      <c r="W366" s="11"/>
      <c r="AB366" s="246"/>
      <c r="AC366" s="1238"/>
      <c r="AD366" s="1238"/>
      <c r="AE366" s="1420"/>
      <c r="AF366" s="1420"/>
      <c r="AG366" s="1238"/>
      <c r="AH366" s="1238"/>
      <c r="AI366" s="1238"/>
      <c r="AJ366" s="1238"/>
      <c r="AK366" s="351"/>
      <c r="AL366" s="1054"/>
      <c r="AM366" s="1054"/>
      <c r="AN366" s="351"/>
      <c r="AO366" s="351"/>
      <c r="AP366" s="351"/>
      <c r="AQ366" s="351"/>
      <c r="AR366" s="1054"/>
      <c r="AS366" s="1054"/>
      <c r="AT366" s="1054"/>
      <c r="AU366" s="1054"/>
      <c r="AV366" s="1054"/>
      <c r="AW366" s="1054"/>
      <c r="AX366" s="1054"/>
      <c r="AY366" s="1054"/>
      <c r="AZ366" s="1054"/>
      <c r="BA366" s="1054"/>
      <c r="BB366" s="1054"/>
      <c r="BC366" s="1054"/>
    </row>
    <row r="367" spans="1:55" s="8" customFormat="1">
      <c r="A367" s="55"/>
      <c r="B367" s="7"/>
      <c r="C367" s="10"/>
      <c r="D367" s="10"/>
      <c r="E367" s="10"/>
      <c r="F367" s="10"/>
      <c r="G367" s="10"/>
      <c r="H367" s="10"/>
      <c r="I367" s="10"/>
      <c r="J367" s="10"/>
      <c r="K367" s="10"/>
      <c r="L367" s="10"/>
      <c r="M367" s="10"/>
      <c r="N367" s="10"/>
      <c r="O367" s="62"/>
      <c r="P367" s="4"/>
      <c r="Q367" s="10"/>
      <c r="R367" s="4"/>
      <c r="U367" s="11"/>
      <c r="V367" s="11"/>
      <c r="W367" s="11"/>
      <c r="AB367" s="246"/>
      <c r="AC367" s="1238"/>
      <c r="AD367" s="1238"/>
      <c r="AE367" s="1420"/>
      <c r="AF367" s="1420"/>
      <c r="AG367" s="1238"/>
      <c r="AH367" s="1238"/>
      <c r="AI367" s="1238"/>
      <c r="AJ367" s="1238"/>
      <c r="AK367" s="351"/>
      <c r="AL367" s="1054"/>
      <c r="AM367" s="1054"/>
      <c r="AN367" s="351"/>
      <c r="AO367" s="351"/>
      <c r="AP367" s="351"/>
      <c r="AQ367" s="351"/>
      <c r="AR367" s="1054"/>
      <c r="AS367" s="1054"/>
      <c r="AT367" s="1054"/>
      <c r="AU367" s="1054"/>
      <c r="AV367" s="1054"/>
      <c r="AW367" s="1054"/>
      <c r="AX367" s="1054"/>
      <c r="AY367" s="1054"/>
      <c r="AZ367" s="1054"/>
      <c r="BA367" s="1054"/>
      <c r="BB367" s="1054"/>
      <c r="BC367" s="1054"/>
    </row>
    <row r="368" spans="1:55" s="8" customFormat="1">
      <c r="A368" s="55"/>
      <c r="B368" s="7"/>
      <c r="C368" s="10"/>
      <c r="D368" s="10"/>
      <c r="E368" s="10"/>
      <c r="F368" s="10"/>
      <c r="G368" s="10"/>
      <c r="H368" s="10"/>
      <c r="I368" s="10"/>
      <c r="J368" s="10"/>
      <c r="K368" s="10"/>
      <c r="L368" s="10"/>
      <c r="M368" s="10"/>
      <c r="N368" s="10"/>
      <c r="O368" s="62"/>
      <c r="P368" s="4"/>
      <c r="Q368" s="10"/>
      <c r="R368" s="4"/>
      <c r="U368" s="11"/>
      <c r="V368" s="11"/>
      <c r="W368" s="11"/>
      <c r="AB368" s="246"/>
      <c r="AC368" s="1238"/>
      <c r="AD368" s="1238"/>
      <c r="AE368" s="1420"/>
      <c r="AF368" s="1420"/>
      <c r="AG368" s="1238"/>
      <c r="AH368" s="1238"/>
      <c r="AI368" s="1238"/>
      <c r="AJ368" s="1238"/>
      <c r="AK368" s="351"/>
      <c r="AL368" s="1054"/>
      <c r="AM368" s="1054"/>
      <c r="AN368" s="351"/>
      <c r="AO368" s="351"/>
      <c r="AP368" s="351"/>
      <c r="AQ368" s="351"/>
      <c r="AR368" s="1054"/>
      <c r="AS368" s="1054"/>
      <c r="AT368" s="1054"/>
      <c r="AU368" s="1054"/>
      <c r="AV368" s="1054"/>
      <c r="AW368" s="1054"/>
      <c r="AX368" s="1054"/>
      <c r="AY368" s="1054"/>
      <c r="AZ368" s="1054"/>
      <c r="BA368" s="1054"/>
      <c r="BB368" s="1054"/>
      <c r="BC368" s="1054"/>
    </row>
    <row r="369" spans="1:55" s="8" customFormat="1">
      <c r="A369" s="55"/>
      <c r="B369" s="7"/>
      <c r="C369" s="10"/>
      <c r="D369" s="10"/>
      <c r="E369" s="10"/>
      <c r="F369" s="10"/>
      <c r="G369" s="10"/>
      <c r="H369" s="10"/>
      <c r="I369" s="10"/>
      <c r="J369" s="10"/>
      <c r="K369" s="10"/>
      <c r="L369" s="10"/>
      <c r="M369" s="10"/>
      <c r="N369" s="10"/>
      <c r="O369" s="62"/>
      <c r="P369" s="4"/>
      <c r="Q369" s="10"/>
      <c r="R369" s="4"/>
      <c r="U369" s="11"/>
      <c r="V369" s="11"/>
      <c r="W369" s="11"/>
      <c r="AB369" s="246"/>
      <c r="AC369" s="1238"/>
      <c r="AD369" s="1238"/>
      <c r="AE369" s="1420"/>
      <c r="AF369" s="1420"/>
      <c r="AG369" s="1238"/>
      <c r="AH369" s="1238"/>
      <c r="AI369" s="1238"/>
      <c r="AJ369" s="1238"/>
      <c r="AK369" s="351"/>
      <c r="AL369" s="1054"/>
      <c r="AM369" s="1054"/>
      <c r="AN369" s="351"/>
      <c r="AO369" s="351"/>
      <c r="AP369" s="351"/>
      <c r="AQ369" s="351"/>
      <c r="AR369" s="1054"/>
      <c r="AS369" s="1054"/>
      <c r="AT369" s="1054"/>
      <c r="AU369" s="1054"/>
      <c r="AV369" s="1054"/>
      <c r="AW369" s="1054"/>
      <c r="AX369" s="1054"/>
      <c r="AY369" s="1054"/>
      <c r="AZ369" s="1054"/>
      <c r="BA369" s="1054"/>
      <c r="BB369" s="1054"/>
      <c r="BC369" s="1054"/>
    </row>
    <row r="370" spans="1:55" s="8" customFormat="1">
      <c r="A370" s="55"/>
      <c r="B370" s="7"/>
      <c r="C370" s="10"/>
      <c r="D370" s="10"/>
      <c r="E370" s="10"/>
      <c r="F370" s="10"/>
      <c r="G370" s="10"/>
      <c r="H370" s="10"/>
      <c r="I370" s="10"/>
      <c r="J370" s="10"/>
      <c r="K370" s="10"/>
      <c r="L370" s="10"/>
      <c r="M370" s="10"/>
      <c r="N370" s="10"/>
      <c r="O370" s="62"/>
      <c r="P370" s="4"/>
      <c r="Q370" s="10"/>
      <c r="R370" s="4"/>
      <c r="U370" s="11"/>
      <c r="V370" s="11"/>
      <c r="W370" s="11"/>
      <c r="AB370" s="246"/>
      <c r="AC370" s="1238"/>
      <c r="AD370" s="1238"/>
      <c r="AE370" s="1420"/>
      <c r="AF370" s="1420"/>
      <c r="AG370" s="1238"/>
      <c r="AH370" s="1238"/>
      <c r="AI370" s="1238"/>
      <c r="AJ370" s="1238"/>
      <c r="AK370" s="351"/>
      <c r="AL370" s="1054"/>
      <c r="AM370" s="1054"/>
      <c r="AN370" s="351"/>
      <c r="AO370" s="351"/>
      <c r="AP370" s="351"/>
      <c r="AQ370" s="351"/>
      <c r="AR370" s="1054"/>
      <c r="AS370" s="1054"/>
      <c r="AT370" s="1054"/>
      <c r="AU370" s="1054"/>
      <c r="AV370" s="1054"/>
      <c r="AW370" s="1054"/>
      <c r="AX370" s="1054"/>
      <c r="AY370" s="1054"/>
      <c r="AZ370" s="1054"/>
      <c r="BA370" s="1054"/>
      <c r="BB370" s="1054"/>
      <c r="BC370" s="1054"/>
    </row>
    <row r="371" spans="1:55" s="8" customFormat="1">
      <c r="A371" s="55"/>
      <c r="B371" s="7"/>
      <c r="C371" s="10"/>
      <c r="D371" s="10"/>
      <c r="E371" s="10"/>
      <c r="F371" s="10"/>
      <c r="G371" s="10"/>
      <c r="H371" s="10"/>
      <c r="I371" s="10"/>
      <c r="J371" s="10"/>
      <c r="K371" s="10"/>
      <c r="L371" s="10"/>
      <c r="M371" s="10"/>
      <c r="N371" s="10"/>
      <c r="O371" s="62"/>
      <c r="P371" s="4"/>
      <c r="Q371" s="10"/>
      <c r="R371" s="4"/>
      <c r="U371" s="11"/>
      <c r="V371" s="11"/>
      <c r="W371" s="11"/>
      <c r="AB371" s="246"/>
      <c r="AC371" s="1238"/>
      <c r="AD371" s="1238"/>
      <c r="AE371" s="1420"/>
      <c r="AF371" s="1420"/>
      <c r="AG371" s="1238"/>
      <c r="AH371" s="1238"/>
      <c r="AI371" s="1238"/>
      <c r="AJ371" s="1238"/>
      <c r="AK371" s="351"/>
      <c r="AL371" s="1054"/>
      <c r="AM371" s="1054"/>
      <c r="AN371" s="351"/>
      <c r="AO371" s="351"/>
      <c r="AP371" s="351"/>
      <c r="AQ371" s="351"/>
      <c r="AR371" s="1054"/>
      <c r="AS371" s="1054"/>
      <c r="AT371" s="1054"/>
      <c r="AU371" s="1054"/>
      <c r="AV371" s="1054"/>
      <c r="AW371" s="1054"/>
      <c r="AX371" s="1054"/>
      <c r="AY371" s="1054"/>
      <c r="AZ371" s="1054"/>
      <c r="BA371" s="1054"/>
      <c r="BB371" s="1054"/>
      <c r="BC371" s="1054"/>
    </row>
    <row r="372" spans="1:55" s="8" customFormat="1">
      <c r="A372" s="55"/>
      <c r="B372" s="7"/>
      <c r="C372" s="10"/>
      <c r="D372" s="10"/>
      <c r="E372" s="10"/>
      <c r="F372" s="10"/>
      <c r="G372" s="10"/>
      <c r="H372" s="10"/>
      <c r="I372" s="10"/>
      <c r="J372" s="10"/>
      <c r="K372" s="10"/>
      <c r="L372" s="10"/>
      <c r="M372" s="10"/>
      <c r="N372" s="10"/>
      <c r="O372" s="62"/>
      <c r="P372" s="4"/>
      <c r="Q372" s="10"/>
      <c r="R372" s="4"/>
      <c r="U372" s="11"/>
      <c r="V372" s="11"/>
      <c r="W372" s="11"/>
      <c r="AB372" s="246"/>
      <c r="AC372" s="1238"/>
      <c r="AD372" s="1238"/>
      <c r="AE372" s="1420"/>
      <c r="AF372" s="1420"/>
      <c r="AG372" s="1238"/>
      <c r="AH372" s="1238"/>
      <c r="AI372" s="1238"/>
      <c r="AJ372" s="1238"/>
      <c r="AK372" s="351"/>
      <c r="AL372" s="1054"/>
      <c r="AM372" s="1054"/>
      <c r="AN372" s="351"/>
      <c r="AO372" s="351"/>
      <c r="AP372" s="351"/>
      <c r="AQ372" s="351"/>
      <c r="AR372" s="1054"/>
      <c r="AS372" s="1054"/>
      <c r="AT372" s="1054"/>
      <c r="AU372" s="1054"/>
      <c r="AV372" s="1054"/>
      <c r="AW372" s="1054"/>
      <c r="AX372" s="1054"/>
      <c r="AY372" s="1054"/>
      <c r="AZ372" s="1054"/>
      <c r="BA372" s="1054"/>
      <c r="BB372" s="1054"/>
      <c r="BC372" s="1054"/>
    </row>
    <row r="373" spans="1:55" s="8" customFormat="1">
      <c r="A373" s="55"/>
      <c r="B373" s="7"/>
      <c r="C373" s="10"/>
      <c r="D373" s="10"/>
      <c r="E373" s="10"/>
      <c r="F373" s="10"/>
      <c r="G373" s="10"/>
      <c r="H373" s="10"/>
      <c r="I373" s="10"/>
      <c r="J373" s="10"/>
      <c r="K373" s="10"/>
      <c r="L373" s="10"/>
      <c r="M373" s="10"/>
      <c r="N373" s="10"/>
      <c r="O373" s="62"/>
      <c r="P373" s="4"/>
      <c r="Q373" s="10"/>
      <c r="R373" s="4"/>
      <c r="U373" s="11"/>
      <c r="V373" s="11"/>
      <c r="W373" s="11"/>
      <c r="AB373" s="246"/>
      <c r="AC373" s="1238"/>
      <c r="AD373" s="1238"/>
      <c r="AE373" s="1420"/>
      <c r="AF373" s="1420"/>
      <c r="AG373" s="1238"/>
      <c r="AH373" s="1238"/>
      <c r="AI373" s="1238"/>
      <c r="AJ373" s="1238"/>
      <c r="AK373" s="351"/>
      <c r="AL373" s="1054"/>
      <c r="AM373" s="1054"/>
      <c r="AN373" s="351"/>
      <c r="AO373" s="351"/>
      <c r="AP373" s="351"/>
      <c r="AQ373" s="351"/>
      <c r="AR373" s="1054"/>
      <c r="AS373" s="1054"/>
      <c r="AT373" s="1054"/>
      <c r="AU373" s="1054"/>
      <c r="AV373" s="1054"/>
      <c r="AW373" s="1054"/>
      <c r="AX373" s="1054"/>
      <c r="AY373" s="1054"/>
      <c r="AZ373" s="1054"/>
      <c r="BA373" s="1054"/>
      <c r="BB373" s="1054"/>
      <c r="BC373" s="1054"/>
    </row>
    <row r="374" spans="1:55" s="8" customFormat="1">
      <c r="A374" s="55"/>
      <c r="B374" s="7"/>
      <c r="C374" s="10"/>
      <c r="D374" s="10"/>
      <c r="E374" s="10"/>
      <c r="F374" s="10"/>
      <c r="G374" s="10"/>
      <c r="H374" s="10"/>
      <c r="I374" s="10"/>
      <c r="J374" s="10"/>
      <c r="K374" s="10"/>
      <c r="L374" s="10"/>
      <c r="M374" s="10"/>
      <c r="N374" s="10"/>
      <c r="O374" s="62"/>
      <c r="P374" s="4"/>
      <c r="Q374" s="10"/>
      <c r="R374" s="4"/>
      <c r="U374" s="11"/>
      <c r="V374" s="11"/>
      <c r="W374" s="11"/>
      <c r="AB374" s="246"/>
      <c r="AC374" s="1238"/>
      <c r="AD374" s="1238"/>
      <c r="AE374" s="1420"/>
      <c r="AF374" s="1420"/>
      <c r="AG374" s="1238"/>
      <c r="AH374" s="1238"/>
      <c r="AI374" s="1238"/>
      <c r="AJ374" s="1238"/>
      <c r="AK374" s="351"/>
      <c r="AL374" s="1054"/>
      <c r="AM374" s="1054"/>
      <c r="AN374" s="351"/>
      <c r="AO374" s="351"/>
      <c r="AP374" s="351"/>
      <c r="AQ374" s="351"/>
      <c r="AR374" s="1054"/>
      <c r="AS374" s="1054"/>
      <c r="AT374" s="1054"/>
      <c r="AU374" s="1054"/>
      <c r="AV374" s="1054"/>
      <c r="AW374" s="1054"/>
      <c r="AX374" s="1054"/>
      <c r="AY374" s="1054"/>
      <c r="AZ374" s="1054"/>
      <c r="BA374" s="1054"/>
      <c r="BB374" s="1054"/>
      <c r="BC374" s="1054"/>
    </row>
    <row r="375" spans="1:55" s="8" customFormat="1">
      <c r="A375" s="55"/>
      <c r="B375" s="7"/>
      <c r="C375" s="10"/>
      <c r="D375" s="10"/>
      <c r="E375" s="10"/>
      <c r="F375" s="10"/>
      <c r="G375" s="10"/>
      <c r="H375" s="10"/>
      <c r="I375" s="10"/>
      <c r="J375" s="10"/>
      <c r="K375" s="10"/>
      <c r="L375" s="10"/>
      <c r="M375" s="10"/>
      <c r="N375" s="10"/>
      <c r="O375" s="62"/>
      <c r="P375" s="4"/>
      <c r="Q375" s="10"/>
      <c r="R375" s="4"/>
      <c r="U375" s="11"/>
      <c r="V375" s="11"/>
      <c r="W375" s="11"/>
      <c r="AB375" s="246"/>
      <c r="AC375" s="1238"/>
      <c r="AD375" s="1238"/>
      <c r="AE375" s="1420"/>
      <c r="AF375" s="1420"/>
      <c r="AG375" s="1238"/>
      <c r="AH375" s="1238"/>
      <c r="AI375" s="1238"/>
      <c r="AJ375" s="1238"/>
      <c r="AK375" s="351"/>
      <c r="AL375" s="1054"/>
      <c r="AM375" s="1054"/>
      <c r="AN375" s="351"/>
      <c r="AO375" s="351"/>
      <c r="AP375" s="351"/>
      <c r="AQ375" s="351"/>
      <c r="AR375" s="1054"/>
      <c r="AS375" s="1054"/>
      <c r="AT375" s="1054"/>
      <c r="AU375" s="1054"/>
      <c r="AV375" s="1054"/>
      <c r="AW375" s="1054"/>
      <c r="AX375" s="1054"/>
      <c r="AY375" s="1054"/>
      <c r="AZ375" s="1054"/>
      <c r="BA375" s="1054"/>
      <c r="BB375" s="1054"/>
      <c r="BC375" s="1054"/>
    </row>
    <row r="376" spans="1:55" s="8" customFormat="1">
      <c r="A376" s="55"/>
      <c r="B376" s="7"/>
      <c r="C376" s="10"/>
      <c r="D376" s="10"/>
      <c r="E376" s="10"/>
      <c r="F376" s="10"/>
      <c r="G376" s="10"/>
      <c r="H376" s="10"/>
      <c r="I376" s="10"/>
      <c r="J376" s="10"/>
      <c r="K376" s="10"/>
      <c r="L376" s="10"/>
      <c r="M376" s="10"/>
      <c r="N376" s="10"/>
      <c r="O376" s="62"/>
      <c r="P376" s="4"/>
      <c r="Q376" s="10"/>
      <c r="R376" s="4"/>
      <c r="U376" s="11"/>
      <c r="V376" s="11"/>
      <c r="W376" s="11"/>
      <c r="AB376" s="246"/>
      <c r="AC376" s="1238"/>
      <c r="AD376" s="1238"/>
      <c r="AE376" s="1420"/>
      <c r="AF376" s="1420"/>
      <c r="AG376" s="1238"/>
      <c r="AH376" s="1238"/>
      <c r="AI376" s="1238"/>
      <c r="AJ376" s="1238"/>
      <c r="AK376" s="351"/>
      <c r="AL376" s="1054"/>
      <c r="AM376" s="1054"/>
      <c r="AN376" s="351"/>
      <c r="AO376" s="351"/>
      <c r="AP376" s="351"/>
      <c r="AQ376" s="351"/>
      <c r="AR376" s="1054"/>
      <c r="AS376" s="1054"/>
      <c r="AT376" s="1054"/>
      <c r="AU376" s="1054"/>
      <c r="AV376" s="1054"/>
      <c r="AW376" s="1054"/>
      <c r="AX376" s="1054"/>
      <c r="AY376" s="1054"/>
      <c r="AZ376" s="1054"/>
      <c r="BA376" s="1054"/>
      <c r="BB376" s="1054"/>
      <c r="BC376" s="1054"/>
    </row>
    <row r="377" spans="1:55" s="8" customFormat="1">
      <c r="A377" s="55"/>
      <c r="B377" s="7"/>
      <c r="C377" s="10"/>
      <c r="D377" s="10"/>
      <c r="E377" s="10"/>
      <c r="F377" s="10"/>
      <c r="G377" s="10"/>
      <c r="H377" s="10"/>
      <c r="I377" s="10"/>
      <c r="J377" s="10"/>
      <c r="K377" s="10"/>
      <c r="L377" s="10"/>
      <c r="M377" s="10"/>
      <c r="N377" s="10"/>
      <c r="O377" s="62"/>
      <c r="P377" s="4"/>
      <c r="Q377" s="10"/>
      <c r="R377" s="4"/>
      <c r="U377" s="11"/>
      <c r="V377" s="11"/>
      <c r="W377" s="11"/>
      <c r="AB377" s="246"/>
      <c r="AC377" s="1238"/>
      <c r="AD377" s="1238"/>
      <c r="AE377" s="1420"/>
      <c r="AF377" s="1420"/>
      <c r="AG377" s="1238"/>
      <c r="AH377" s="1238"/>
      <c r="AI377" s="1238"/>
      <c r="AJ377" s="1238"/>
      <c r="AK377" s="351"/>
      <c r="AL377" s="1054"/>
      <c r="AM377" s="1054"/>
      <c r="AN377" s="351"/>
      <c r="AO377" s="351"/>
      <c r="AP377" s="351"/>
      <c r="AQ377" s="351"/>
      <c r="AR377" s="1054"/>
      <c r="AS377" s="1054"/>
      <c r="AT377" s="1054"/>
      <c r="AU377" s="1054"/>
      <c r="AV377" s="1054"/>
      <c r="AW377" s="1054"/>
      <c r="AX377" s="1054"/>
      <c r="AY377" s="1054"/>
      <c r="AZ377" s="1054"/>
      <c r="BA377" s="1054"/>
      <c r="BB377" s="1054"/>
      <c r="BC377" s="1054"/>
    </row>
    <row r="378" spans="1:55" s="8" customFormat="1">
      <c r="A378" s="55"/>
      <c r="B378" s="7"/>
      <c r="C378" s="10"/>
      <c r="D378" s="10"/>
      <c r="E378" s="10"/>
      <c r="F378" s="10"/>
      <c r="G378" s="10"/>
      <c r="H378" s="10"/>
      <c r="I378" s="10"/>
      <c r="J378" s="10"/>
      <c r="K378" s="10"/>
      <c r="L378" s="10"/>
      <c r="M378" s="10"/>
      <c r="N378" s="10"/>
      <c r="O378" s="62"/>
      <c r="P378" s="4"/>
      <c r="Q378" s="10"/>
      <c r="R378" s="4"/>
      <c r="U378" s="11"/>
      <c r="V378" s="11"/>
      <c r="W378" s="11"/>
      <c r="AB378" s="246"/>
      <c r="AC378" s="1238"/>
      <c r="AD378" s="1238"/>
      <c r="AE378" s="1420"/>
      <c r="AF378" s="1420"/>
      <c r="AG378" s="1238"/>
      <c r="AH378" s="1238"/>
      <c r="AI378" s="1238"/>
      <c r="AJ378" s="1238"/>
      <c r="AK378" s="351"/>
      <c r="AL378" s="1054"/>
      <c r="AM378" s="1054"/>
      <c r="AN378" s="351"/>
      <c r="AO378" s="351"/>
      <c r="AP378" s="351"/>
      <c r="AQ378" s="351"/>
      <c r="AR378" s="1054"/>
      <c r="AS378" s="1054"/>
      <c r="AT378" s="1054"/>
      <c r="AU378" s="1054"/>
      <c r="AV378" s="1054"/>
      <c r="AW378" s="1054"/>
      <c r="AX378" s="1054"/>
      <c r="AY378" s="1054"/>
      <c r="AZ378" s="1054"/>
      <c r="BA378" s="1054"/>
      <c r="BB378" s="1054"/>
      <c r="BC378" s="1054"/>
    </row>
    <row r="379" spans="1:55" s="8" customFormat="1">
      <c r="A379" s="55"/>
      <c r="B379" s="7"/>
      <c r="C379" s="10"/>
      <c r="D379" s="10"/>
      <c r="E379" s="10"/>
      <c r="F379" s="10"/>
      <c r="G379" s="10"/>
      <c r="H379" s="10"/>
      <c r="I379" s="10"/>
      <c r="J379" s="10"/>
      <c r="K379" s="10"/>
      <c r="L379" s="10"/>
      <c r="M379" s="10"/>
      <c r="N379" s="10"/>
      <c r="O379" s="62"/>
      <c r="P379" s="4"/>
      <c r="Q379" s="10"/>
      <c r="R379" s="4"/>
      <c r="U379" s="11"/>
      <c r="V379" s="11"/>
      <c r="W379" s="11"/>
      <c r="AB379" s="246"/>
      <c r="AC379" s="1238"/>
      <c r="AD379" s="1238"/>
      <c r="AE379" s="1420"/>
      <c r="AF379" s="1420"/>
      <c r="AG379" s="1238"/>
      <c r="AH379" s="1238"/>
      <c r="AI379" s="1238"/>
      <c r="AJ379" s="1238"/>
      <c r="AK379" s="351"/>
      <c r="AL379" s="1054"/>
      <c r="AM379" s="1054"/>
      <c r="AN379" s="351"/>
      <c r="AO379" s="351"/>
      <c r="AP379" s="351"/>
      <c r="AQ379" s="351"/>
      <c r="AR379" s="1054"/>
      <c r="AS379" s="1054"/>
      <c r="AT379" s="1054"/>
      <c r="AU379" s="1054"/>
      <c r="AV379" s="1054"/>
      <c r="AW379" s="1054"/>
      <c r="AX379" s="1054"/>
      <c r="AY379" s="1054"/>
      <c r="AZ379" s="1054"/>
      <c r="BA379" s="1054"/>
      <c r="BB379" s="1054"/>
      <c r="BC379" s="1054"/>
    </row>
    <row r="380" spans="1:55" s="8" customFormat="1">
      <c r="A380" s="55"/>
      <c r="B380" s="7"/>
      <c r="C380" s="10"/>
      <c r="D380" s="10"/>
      <c r="E380" s="10"/>
      <c r="F380" s="10"/>
      <c r="G380" s="10"/>
      <c r="H380" s="10"/>
      <c r="I380" s="10"/>
      <c r="J380" s="10"/>
      <c r="K380" s="10"/>
      <c r="L380" s="10"/>
      <c r="M380" s="10"/>
      <c r="N380" s="10"/>
      <c r="O380" s="62"/>
      <c r="P380" s="4"/>
      <c r="Q380" s="10"/>
      <c r="R380" s="4"/>
      <c r="U380" s="11"/>
      <c r="V380" s="11"/>
      <c r="W380" s="11"/>
      <c r="AB380" s="246"/>
      <c r="AC380" s="1238"/>
      <c r="AD380" s="1238"/>
      <c r="AE380" s="1420"/>
      <c r="AF380" s="1420"/>
      <c r="AG380" s="1238"/>
      <c r="AH380" s="1238"/>
      <c r="AI380" s="1238"/>
      <c r="AJ380" s="1238"/>
      <c r="AK380" s="351"/>
      <c r="AL380" s="1054"/>
      <c r="AM380" s="1054"/>
      <c r="AN380" s="351"/>
      <c r="AO380" s="351"/>
      <c r="AP380" s="351"/>
      <c r="AQ380" s="351"/>
      <c r="AR380" s="1054"/>
      <c r="AS380" s="1054"/>
      <c r="AT380" s="1054"/>
      <c r="AU380" s="1054"/>
      <c r="AV380" s="1054"/>
      <c r="AW380" s="1054"/>
      <c r="AX380" s="1054"/>
      <c r="AY380" s="1054"/>
      <c r="AZ380" s="1054"/>
      <c r="BA380" s="1054"/>
      <c r="BB380" s="1054"/>
      <c r="BC380" s="1054"/>
    </row>
    <row r="381" spans="1:55" s="8" customFormat="1">
      <c r="A381" s="55"/>
      <c r="B381" s="7"/>
      <c r="C381" s="10"/>
      <c r="D381" s="10"/>
      <c r="E381" s="10"/>
      <c r="F381" s="10"/>
      <c r="G381" s="10"/>
      <c r="H381" s="10"/>
      <c r="I381" s="10"/>
      <c r="J381" s="10"/>
      <c r="K381" s="10"/>
      <c r="L381" s="10"/>
      <c r="M381" s="10"/>
      <c r="N381" s="10"/>
      <c r="O381" s="62"/>
      <c r="P381" s="4"/>
      <c r="Q381" s="10"/>
      <c r="R381" s="4"/>
      <c r="U381" s="11"/>
      <c r="V381" s="11"/>
      <c r="W381" s="11"/>
      <c r="AB381" s="246"/>
      <c r="AC381" s="1238"/>
      <c r="AD381" s="1238"/>
      <c r="AE381" s="1420"/>
      <c r="AF381" s="1420"/>
      <c r="AG381" s="1238"/>
      <c r="AH381" s="1238"/>
      <c r="AI381" s="1238"/>
      <c r="AJ381" s="1238"/>
      <c r="AK381" s="351"/>
      <c r="AL381" s="1054"/>
      <c r="AM381" s="1054"/>
      <c r="AN381" s="351"/>
      <c r="AO381" s="351"/>
      <c r="AP381" s="351"/>
      <c r="AQ381" s="351"/>
      <c r="AR381" s="1054"/>
      <c r="AS381" s="1054"/>
      <c r="AT381" s="1054"/>
      <c r="AU381" s="1054"/>
      <c r="AV381" s="1054"/>
      <c r="AW381" s="1054"/>
      <c r="AX381" s="1054"/>
      <c r="AY381" s="1054"/>
      <c r="AZ381" s="1054"/>
      <c r="BA381" s="1054"/>
      <c r="BB381" s="1054"/>
      <c r="BC381" s="1054"/>
    </row>
    <row r="382" spans="1:55" s="8" customFormat="1">
      <c r="A382" s="55"/>
      <c r="B382" s="7"/>
      <c r="C382" s="10"/>
      <c r="D382" s="10"/>
      <c r="E382" s="10"/>
      <c r="F382" s="10"/>
      <c r="G382" s="10"/>
      <c r="H382" s="10"/>
      <c r="I382" s="10"/>
      <c r="J382" s="10"/>
      <c r="K382" s="10"/>
      <c r="L382" s="10"/>
      <c r="M382" s="10"/>
      <c r="N382" s="10"/>
      <c r="O382" s="62"/>
      <c r="P382" s="4"/>
      <c r="Q382" s="10"/>
      <c r="R382" s="4"/>
      <c r="U382" s="11"/>
      <c r="V382" s="11"/>
      <c r="W382" s="11"/>
      <c r="AB382" s="246"/>
      <c r="AC382" s="1238"/>
      <c r="AD382" s="1238"/>
      <c r="AE382" s="1420"/>
      <c r="AF382" s="1420"/>
      <c r="AG382" s="1238"/>
      <c r="AH382" s="1238"/>
      <c r="AI382" s="1238"/>
      <c r="AJ382" s="1238"/>
      <c r="AK382" s="351"/>
      <c r="AL382" s="1054"/>
      <c r="AM382" s="1054"/>
      <c r="AN382" s="351"/>
      <c r="AO382" s="351"/>
      <c r="AP382" s="351"/>
      <c r="AQ382" s="351"/>
      <c r="AR382" s="1054"/>
      <c r="AS382" s="1054"/>
      <c r="AT382" s="1054"/>
      <c r="AU382" s="1054"/>
      <c r="AV382" s="1054"/>
      <c r="AW382" s="1054"/>
      <c r="AX382" s="1054"/>
      <c r="AY382" s="1054"/>
      <c r="AZ382" s="1054"/>
      <c r="BA382" s="1054"/>
      <c r="BB382" s="1054"/>
      <c r="BC382" s="1054"/>
    </row>
    <row r="383" spans="1:55" s="8" customFormat="1">
      <c r="A383" s="55"/>
      <c r="B383" s="7"/>
      <c r="C383" s="10"/>
      <c r="D383" s="10"/>
      <c r="E383" s="10"/>
      <c r="F383" s="10"/>
      <c r="G383" s="10"/>
      <c r="H383" s="10"/>
      <c r="I383" s="10"/>
      <c r="J383" s="10"/>
      <c r="K383" s="10"/>
      <c r="L383" s="10"/>
      <c r="M383" s="10"/>
      <c r="N383" s="10"/>
      <c r="O383" s="62"/>
      <c r="P383" s="4"/>
      <c r="Q383" s="10"/>
      <c r="R383" s="4"/>
      <c r="U383" s="11"/>
      <c r="V383" s="11"/>
      <c r="W383" s="11"/>
      <c r="AB383" s="246"/>
      <c r="AC383" s="1238"/>
      <c r="AD383" s="1238"/>
      <c r="AE383" s="1420"/>
      <c r="AF383" s="1420"/>
      <c r="AG383" s="1238"/>
      <c r="AH383" s="1238"/>
      <c r="AI383" s="1238"/>
      <c r="AJ383" s="1238"/>
      <c r="AK383" s="351"/>
      <c r="AL383" s="1054"/>
      <c r="AM383" s="1054"/>
      <c r="AN383" s="351"/>
      <c r="AO383" s="351"/>
      <c r="AP383" s="351"/>
      <c r="AQ383" s="351"/>
      <c r="AR383" s="1054"/>
      <c r="AS383" s="1054"/>
      <c r="AT383" s="1054"/>
      <c r="AU383" s="1054"/>
      <c r="AV383" s="1054"/>
      <c r="AW383" s="1054"/>
      <c r="AX383" s="1054"/>
      <c r="AY383" s="1054"/>
      <c r="AZ383" s="1054"/>
      <c r="BA383" s="1054"/>
      <c r="BB383" s="1054"/>
      <c r="BC383" s="1054"/>
    </row>
    <row r="384" spans="1:55" s="8" customFormat="1">
      <c r="A384" s="55"/>
      <c r="B384" s="7"/>
      <c r="C384" s="10"/>
      <c r="D384" s="10"/>
      <c r="E384" s="10"/>
      <c r="F384" s="10"/>
      <c r="G384" s="10"/>
      <c r="H384" s="10"/>
      <c r="I384" s="10"/>
      <c r="J384" s="10"/>
      <c r="K384" s="10"/>
      <c r="L384" s="10"/>
      <c r="M384" s="10"/>
      <c r="N384" s="10"/>
      <c r="O384" s="62"/>
      <c r="P384" s="4"/>
      <c r="Q384" s="10"/>
      <c r="R384" s="4"/>
      <c r="U384" s="11"/>
      <c r="V384" s="11"/>
      <c r="W384" s="11"/>
      <c r="AB384" s="246"/>
      <c r="AC384" s="1238"/>
      <c r="AD384" s="1238"/>
      <c r="AE384" s="1420"/>
      <c r="AF384" s="1420"/>
      <c r="AG384" s="1238"/>
      <c r="AH384" s="1238"/>
      <c r="AI384" s="1238"/>
      <c r="AJ384" s="1238"/>
      <c r="AK384" s="351"/>
      <c r="AL384" s="1054"/>
      <c r="AM384" s="1054"/>
      <c r="AN384" s="351"/>
      <c r="AO384" s="351"/>
      <c r="AP384" s="351"/>
      <c r="AQ384" s="351"/>
      <c r="AR384" s="1054"/>
      <c r="AS384" s="1054"/>
      <c r="AT384" s="1054"/>
      <c r="AU384" s="1054"/>
      <c r="AV384" s="1054"/>
      <c r="AW384" s="1054"/>
      <c r="AX384" s="1054"/>
      <c r="AY384" s="1054"/>
      <c r="AZ384" s="1054"/>
      <c r="BA384" s="1054"/>
      <c r="BB384" s="1054"/>
      <c r="BC384" s="1054"/>
    </row>
    <row r="385" spans="1:55" s="8" customFormat="1">
      <c r="A385" s="55"/>
      <c r="B385" s="7"/>
      <c r="C385" s="10"/>
      <c r="D385" s="10"/>
      <c r="E385" s="10"/>
      <c r="F385" s="10"/>
      <c r="G385" s="10"/>
      <c r="H385" s="10"/>
      <c r="I385" s="10"/>
      <c r="J385" s="10"/>
      <c r="K385" s="10"/>
      <c r="L385" s="10"/>
      <c r="M385" s="10"/>
      <c r="N385" s="10"/>
      <c r="O385" s="62"/>
      <c r="P385" s="4"/>
      <c r="Q385" s="10"/>
      <c r="R385" s="4"/>
      <c r="U385" s="11"/>
      <c r="V385" s="11"/>
      <c r="W385" s="11"/>
      <c r="AB385" s="246"/>
      <c r="AC385" s="1238"/>
      <c r="AD385" s="1238"/>
      <c r="AE385" s="1420"/>
      <c r="AF385" s="1420"/>
      <c r="AG385" s="1238"/>
      <c r="AH385" s="1238"/>
      <c r="AI385" s="1238"/>
      <c r="AJ385" s="1238"/>
      <c r="AK385" s="351"/>
      <c r="AL385" s="1054"/>
      <c r="AM385" s="1054"/>
      <c r="AN385" s="351"/>
      <c r="AO385" s="351"/>
      <c r="AP385" s="351"/>
      <c r="AQ385" s="351"/>
      <c r="AR385" s="1054"/>
      <c r="AS385" s="1054"/>
      <c r="AT385" s="1054"/>
      <c r="AU385" s="1054"/>
      <c r="AV385" s="1054"/>
      <c r="AW385" s="1054"/>
      <c r="AX385" s="1054"/>
      <c r="AY385" s="1054"/>
      <c r="AZ385" s="1054"/>
      <c r="BA385" s="1054"/>
      <c r="BB385" s="1054"/>
      <c r="BC385" s="1054"/>
    </row>
    <row r="386" spans="1:55" s="8" customFormat="1">
      <c r="A386" s="55"/>
      <c r="B386" s="7"/>
      <c r="C386" s="10"/>
      <c r="D386" s="10"/>
      <c r="E386" s="10"/>
      <c r="F386" s="10"/>
      <c r="G386" s="10"/>
      <c r="H386" s="10"/>
      <c r="I386" s="10"/>
      <c r="J386" s="10"/>
      <c r="K386" s="10"/>
      <c r="L386" s="10"/>
      <c r="M386" s="10"/>
      <c r="N386" s="10"/>
      <c r="O386" s="62"/>
      <c r="P386" s="4"/>
      <c r="Q386" s="10"/>
      <c r="R386" s="4"/>
      <c r="U386" s="11"/>
      <c r="V386" s="11"/>
      <c r="W386" s="11"/>
      <c r="AB386" s="246"/>
      <c r="AC386" s="1238"/>
      <c r="AD386" s="1238"/>
      <c r="AE386" s="1420"/>
      <c r="AF386" s="1420"/>
      <c r="AG386" s="1238"/>
      <c r="AH386" s="1238"/>
      <c r="AI386" s="1238"/>
      <c r="AJ386" s="1238"/>
      <c r="AK386" s="351"/>
      <c r="AL386" s="1054"/>
      <c r="AM386" s="1054"/>
      <c r="AN386" s="351"/>
      <c r="AO386" s="351"/>
      <c r="AP386" s="351"/>
      <c r="AQ386" s="351"/>
      <c r="AR386" s="1054"/>
      <c r="AS386" s="1054"/>
      <c r="AT386" s="1054"/>
      <c r="AU386" s="1054"/>
      <c r="AV386" s="1054"/>
      <c r="AW386" s="1054"/>
      <c r="AX386" s="1054"/>
      <c r="AY386" s="1054"/>
      <c r="AZ386" s="1054"/>
      <c r="BA386" s="1054"/>
      <c r="BB386" s="1054"/>
      <c r="BC386" s="1054"/>
    </row>
    <row r="387" spans="1:55" s="8" customFormat="1">
      <c r="A387" s="55"/>
      <c r="B387" s="7"/>
      <c r="C387" s="10"/>
      <c r="D387" s="10"/>
      <c r="E387" s="10"/>
      <c r="F387" s="10"/>
      <c r="G387" s="10"/>
      <c r="H387" s="10"/>
      <c r="I387" s="10"/>
      <c r="J387" s="10"/>
      <c r="K387" s="10"/>
      <c r="L387" s="10"/>
      <c r="M387" s="10"/>
      <c r="N387" s="10"/>
      <c r="O387" s="62"/>
      <c r="P387" s="4"/>
      <c r="Q387" s="10"/>
      <c r="R387" s="4"/>
      <c r="U387" s="11"/>
      <c r="V387" s="11"/>
      <c r="W387" s="11"/>
      <c r="AB387" s="246"/>
      <c r="AC387" s="1238"/>
      <c r="AD387" s="1238"/>
      <c r="AE387" s="1420"/>
      <c r="AF387" s="1420"/>
      <c r="AG387" s="1238"/>
      <c r="AH387" s="1238"/>
      <c r="AI387" s="1238"/>
      <c r="AJ387" s="1238"/>
      <c r="AK387" s="351"/>
      <c r="AL387" s="1054"/>
      <c r="AM387" s="1054"/>
      <c r="AN387" s="351"/>
      <c r="AO387" s="351"/>
      <c r="AP387" s="351"/>
      <c r="AQ387" s="351"/>
      <c r="AR387" s="1054"/>
      <c r="AS387" s="1054"/>
      <c r="AT387" s="1054"/>
      <c r="AU387" s="1054"/>
      <c r="AV387" s="1054"/>
      <c r="AW387" s="1054"/>
      <c r="AX387" s="1054"/>
      <c r="AY387" s="1054"/>
      <c r="AZ387" s="1054"/>
      <c r="BA387" s="1054"/>
      <c r="BB387" s="1054"/>
      <c r="BC387" s="1054"/>
    </row>
    <row r="388" spans="1:55" s="8" customFormat="1">
      <c r="A388" s="55"/>
      <c r="B388" s="7"/>
      <c r="C388" s="10"/>
      <c r="D388" s="10"/>
      <c r="E388" s="10"/>
      <c r="F388" s="10"/>
      <c r="G388" s="10"/>
      <c r="H388" s="10"/>
      <c r="I388" s="10"/>
      <c r="J388" s="10"/>
      <c r="K388" s="10"/>
      <c r="L388" s="10"/>
      <c r="M388" s="10"/>
      <c r="N388" s="10"/>
      <c r="O388" s="62"/>
      <c r="P388" s="4"/>
      <c r="Q388" s="10"/>
      <c r="R388" s="4"/>
      <c r="U388" s="11"/>
      <c r="V388" s="11"/>
      <c r="W388" s="11"/>
      <c r="AB388" s="246"/>
      <c r="AC388" s="1238"/>
      <c r="AD388" s="1238"/>
      <c r="AE388" s="1420"/>
      <c r="AF388" s="1420"/>
      <c r="AG388" s="1238"/>
      <c r="AH388" s="1238"/>
      <c r="AI388" s="1238"/>
      <c r="AJ388" s="1238"/>
      <c r="AK388" s="351"/>
      <c r="AL388" s="1054"/>
      <c r="AM388" s="1054"/>
      <c r="AN388" s="351"/>
      <c r="AO388" s="351"/>
      <c r="AP388" s="351"/>
      <c r="AQ388" s="351"/>
      <c r="AR388" s="1054"/>
      <c r="AS388" s="1054"/>
      <c r="AT388" s="1054"/>
      <c r="AU388" s="1054"/>
      <c r="AV388" s="1054"/>
      <c r="AW388" s="1054"/>
      <c r="AX388" s="1054"/>
      <c r="AY388" s="1054"/>
      <c r="AZ388" s="1054"/>
      <c r="BA388" s="1054"/>
      <c r="BB388" s="1054"/>
      <c r="BC388" s="1054"/>
    </row>
    <row r="389" spans="1:55" s="8" customFormat="1">
      <c r="A389" s="55"/>
      <c r="B389" s="7"/>
      <c r="C389" s="10"/>
      <c r="D389" s="10"/>
      <c r="E389" s="10"/>
      <c r="F389" s="10"/>
      <c r="G389" s="10"/>
      <c r="H389" s="10"/>
      <c r="I389" s="10"/>
      <c r="J389" s="10"/>
      <c r="K389" s="10"/>
      <c r="L389" s="10"/>
      <c r="M389" s="10"/>
      <c r="N389" s="10"/>
      <c r="O389" s="62"/>
      <c r="P389" s="4"/>
      <c r="Q389" s="10"/>
      <c r="R389" s="4"/>
      <c r="U389" s="11"/>
      <c r="V389" s="11"/>
      <c r="W389" s="11"/>
      <c r="AB389" s="246"/>
      <c r="AC389" s="1238"/>
      <c r="AD389" s="1238"/>
      <c r="AE389" s="1420"/>
      <c r="AF389" s="1420"/>
      <c r="AG389" s="1238"/>
      <c r="AH389" s="1238"/>
      <c r="AI389" s="1238"/>
      <c r="AJ389" s="1238"/>
      <c r="AK389" s="351"/>
      <c r="AL389" s="1054"/>
      <c r="AM389" s="1054"/>
      <c r="AN389" s="351"/>
      <c r="AO389" s="351"/>
      <c r="AP389" s="351"/>
      <c r="AQ389" s="351"/>
      <c r="AR389" s="1054"/>
      <c r="AS389" s="1054"/>
      <c r="AT389" s="1054"/>
      <c r="AU389" s="1054"/>
      <c r="AV389" s="1054"/>
      <c r="AW389" s="1054"/>
      <c r="AX389" s="1054"/>
      <c r="AY389" s="1054"/>
      <c r="AZ389" s="1054"/>
      <c r="BA389" s="1054"/>
      <c r="BB389" s="1054"/>
      <c r="BC389" s="1054"/>
    </row>
    <row r="390" spans="1:55" s="8" customFormat="1">
      <c r="A390" s="55"/>
      <c r="B390" s="7"/>
      <c r="C390" s="10"/>
      <c r="D390" s="10"/>
      <c r="E390" s="10"/>
      <c r="F390" s="10"/>
      <c r="G390" s="10"/>
      <c r="H390" s="10"/>
      <c r="I390" s="10"/>
      <c r="J390" s="10"/>
      <c r="K390" s="10"/>
      <c r="L390" s="10"/>
      <c r="M390" s="10"/>
      <c r="N390" s="10"/>
      <c r="O390" s="62"/>
      <c r="P390" s="4"/>
      <c r="Q390" s="10"/>
      <c r="R390" s="4"/>
      <c r="U390" s="11"/>
      <c r="V390" s="11"/>
      <c r="W390" s="11"/>
      <c r="AB390" s="246"/>
      <c r="AC390" s="1238"/>
      <c r="AD390" s="1238"/>
      <c r="AE390" s="1420"/>
      <c r="AF390" s="1420"/>
      <c r="AG390" s="1238"/>
      <c r="AH390" s="1238"/>
      <c r="AI390" s="1238"/>
      <c r="AJ390" s="1238"/>
      <c r="AK390" s="351"/>
      <c r="AL390" s="1054"/>
      <c r="AM390" s="1054"/>
      <c r="AN390" s="351"/>
      <c r="AO390" s="351"/>
      <c r="AP390" s="351"/>
      <c r="AQ390" s="351"/>
      <c r="AR390" s="1054"/>
      <c r="AS390" s="1054"/>
      <c r="AT390" s="1054"/>
      <c r="AU390" s="1054"/>
      <c r="AV390" s="1054"/>
      <c r="AW390" s="1054"/>
      <c r="AX390" s="1054"/>
      <c r="AY390" s="1054"/>
      <c r="AZ390" s="1054"/>
      <c r="BA390" s="1054"/>
      <c r="BB390" s="1054"/>
      <c r="BC390" s="1054"/>
    </row>
    <row r="391" spans="1:55" s="8" customFormat="1">
      <c r="A391" s="55"/>
      <c r="B391" s="7"/>
      <c r="C391" s="10"/>
      <c r="D391" s="10"/>
      <c r="E391" s="10"/>
      <c r="F391" s="10"/>
      <c r="G391" s="10"/>
      <c r="H391" s="10"/>
      <c r="I391" s="10"/>
      <c r="J391" s="10"/>
      <c r="K391" s="10"/>
      <c r="L391" s="10"/>
      <c r="M391" s="10"/>
      <c r="N391" s="10"/>
      <c r="O391" s="62"/>
      <c r="P391" s="4"/>
      <c r="Q391" s="10"/>
      <c r="R391" s="4"/>
      <c r="U391" s="11"/>
      <c r="V391" s="11"/>
      <c r="W391" s="11"/>
      <c r="AB391" s="246"/>
      <c r="AC391" s="1238"/>
      <c r="AD391" s="1238"/>
      <c r="AE391" s="1420"/>
      <c r="AF391" s="1420"/>
      <c r="AG391" s="1238"/>
      <c r="AH391" s="1238"/>
      <c r="AI391" s="1238"/>
      <c r="AJ391" s="1238"/>
      <c r="AK391" s="351"/>
      <c r="AL391" s="1054"/>
      <c r="AM391" s="1054"/>
      <c r="AN391" s="351"/>
      <c r="AO391" s="351"/>
      <c r="AP391" s="351"/>
      <c r="AQ391" s="351"/>
      <c r="AR391" s="1054"/>
      <c r="AS391" s="1054"/>
      <c r="AT391" s="1054"/>
      <c r="AU391" s="1054"/>
      <c r="AV391" s="1054"/>
      <c r="AW391" s="1054"/>
      <c r="AX391" s="1054"/>
      <c r="AY391" s="1054"/>
      <c r="AZ391" s="1054"/>
      <c r="BA391" s="1054"/>
      <c r="BB391" s="1054"/>
      <c r="BC391" s="1054"/>
    </row>
    <row r="392" spans="1:55" s="8" customFormat="1">
      <c r="A392" s="55"/>
      <c r="B392" s="7"/>
      <c r="C392" s="10"/>
      <c r="D392" s="10"/>
      <c r="E392" s="10"/>
      <c r="F392" s="10"/>
      <c r="G392" s="10"/>
      <c r="H392" s="10"/>
      <c r="I392" s="10"/>
      <c r="J392" s="10"/>
      <c r="K392" s="10"/>
      <c r="L392" s="10"/>
      <c r="M392" s="10"/>
      <c r="N392" s="10"/>
      <c r="O392" s="62"/>
      <c r="P392" s="4"/>
      <c r="Q392" s="10"/>
      <c r="R392" s="4"/>
      <c r="U392" s="11"/>
      <c r="V392" s="11"/>
      <c r="W392" s="11"/>
      <c r="AB392" s="246"/>
      <c r="AC392" s="1238"/>
      <c r="AD392" s="1238"/>
      <c r="AE392" s="1420"/>
      <c r="AF392" s="1420"/>
      <c r="AG392" s="1238"/>
      <c r="AH392" s="1238"/>
      <c r="AI392" s="1238"/>
      <c r="AJ392" s="1238"/>
      <c r="AK392" s="351"/>
      <c r="AL392" s="1054"/>
      <c r="AM392" s="1054"/>
      <c r="AN392" s="351"/>
      <c r="AO392" s="351"/>
      <c r="AP392" s="351"/>
      <c r="AQ392" s="351"/>
      <c r="AR392" s="1054"/>
      <c r="AS392" s="1054"/>
      <c r="AT392" s="1054"/>
      <c r="AU392" s="1054"/>
      <c r="AV392" s="1054"/>
      <c r="AW392" s="1054"/>
      <c r="AX392" s="1054"/>
      <c r="AY392" s="1054"/>
      <c r="AZ392" s="1054"/>
      <c r="BA392" s="1054"/>
      <c r="BB392" s="1054"/>
      <c r="BC392" s="1054"/>
    </row>
    <row r="393" spans="1:55" s="8" customFormat="1">
      <c r="A393" s="55"/>
      <c r="B393" s="7"/>
      <c r="C393" s="10"/>
      <c r="D393" s="10"/>
      <c r="E393" s="10"/>
      <c r="F393" s="10"/>
      <c r="G393" s="10"/>
      <c r="H393" s="10"/>
      <c r="I393" s="10"/>
      <c r="J393" s="10"/>
      <c r="K393" s="10"/>
      <c r="L393" s="10"/>
      <c r="M393" s="10"/>
      <c r="N393" s="10"/>
      <c r="O393" s="62"/>
      <c r="P393" s="4"/>
      <c r="Q393" s="10"/>
      <c r="R393" s="4"/>
      <c r="U393" s="11"/>
      <c r="V393" s="11"/>
      <c r="W393" s="11"/>
      <c r="AB393" s="246"/>
      <c r="AC393" s="1238"/>
      <c r="AD393" s="1238"/>
      <c r="AE393" s="1420"/>
      <c r="AF393" s="1420"/>
      <c r="AG393" s="1238"/>
      <c r="AH393" s="1238"/>
      <c r="AI393" s="1238"/>
      <c r="AJ393" s="1238"/>
      <c r="AK393" s="351"/>
      <c r="AL393" s="1054"/>
      <c r="AM393" s="1054"/>
      <c r="AN393" s="351"/>
      <c r="AO393" s="351"/>
      <c r="AP393" s="351"/>
      <c r="AQ393" s="351"/>
      <c r="AR393" s="1054"/>
      <c r="AS393" s="1054"/>
      <c r="AT393" s="1054"/>
      <c r="AU393" s="1054"/>
      <c r="AV393" s="1054"/>
      <c r="AW393" s="1054"/>
      <c r="AX393" s="1054"/>
      <c r="AY393" s="1054"/>
      <c r="AZ393" s="1054"/>
      <c r="BA393" s="1054"/>
      <c r="BB393" s="1054"/>
      <c r="BC393" s="1054"/>
    </row>
    <row r="394" spans="1:55" s="8" customFormat="1">
      <c r="A394" s="55"/>
      <c r="B394" s="7"/>
      <c r="C394" s="10"/>
      <c r="D394" s="10"/>
      <c r="E394" s="10"/>
      <c r="F394" s="10"/>
      <c r="G394" s="10"/>
      <c r="H394" s="10"/>
      <c r="I394" s="10"/>
      <c r="J394" s="10"/>
      <c r="K394" s="10"/>
      <c r="L394" s="10"/>
      <c r="M394" s="10"/>
      <c r="N394" s="10"/>
      <c r="O394" s="62"/>
      <c r="P394" s="4"/>
      <c r="Q394" s="10"/>
      <c r="R394" s="4"/>
      <c r="U394" s="11"/>
      <c r="V394" s="11"/>
      <c r="W394" s="11"/>
      <c r="AB394" s="246"/>
      <c r="AC394" s="1238"/>
      <c r="AD394" s="1238"/>
      <c r="AE394" s="1420"/>
      <c r="AF394" s="1420"/>
      <c r="AG394" s="1238"/>
      <c r="AH394" s="1238"/>
      <c r="AI394" s="1238"/>
      <c r="AJ394" s="1238"/>
      <c r="AK394" s="351"/>
      <c r="AL394" s="1054"/>
      <c r="AM394" s="1054"/>
      <c r="AN394" s="351"/>
      <c r="AO394" s="351"/>
      <c r="AP394" s="351"/>
      <c r="AQ394" s="351"/>
      <c r="AR394" s="1054"/>
      <c r="AS394" s="1054"/>
      <c r="AT394" s="1054"/>
      <c r="AU394" s="1054"/>
      <c r="AV394" s="1054"/>
      <c r="AW394" s="1054"/>
      <c r="AX394" s="1054"/>
      <c r="AY394" s="1054"/>
      <c r="AZ394" s="1054"/>
      <c r="BA394" s="1054"/>
      <c r="BB394" s="1054"/>
      <c r="BC394" s="1054"/>
    </row>
    <row r="395" spans="1:55" s="8" customFormat="1">
      <c r="A395" s="55"/>
      <c r="B395" s="7"/>
      <c r="C395" s="10"/>
      <c r="D395" s="10"/>
      <c r="E395" s="10"/>
      <c r="F395" s="10"/>
      <c r="G395" s="10"/>
      <c r="H395" s="10"/>
      <c r="I395" s="10"/>
      <c r="J395" s="10"/>
      <c r="K395" s="10"/>
      <c r="L395" s="10"/>
      <c r="M395" s="10"/>
      <c r="N395" s="10"/>
      <c r="O395" s="62"/>
      <c r="P395" s="4"/>
      <c r="Q395" s="10"/>
      <c r="R395" s="4"/>
      <c r="U395" s="11"/>
      <c r="V395" s="11"/>
      <c r="W395" s="11"/>
      <c r="AB395" s="246"/>
      <c r="AC395" s="1238"/>
      <c r="AD395" s="1238"/>
      <c r="AE395" s="1420"/>
      <c r="AF395" s="1420"/>
      <c r="AG395" s="1238"/>
      <c r="AH395" s="1238"/>
      <c r="AI395" s="1238"/>
      <c r="AJ395" s="1238"/>
      <c r="AK395" s="351"/>
      <c r="AL395" s="1054"/>
      <c r="AM395" s="1054"/>
      <c r="AN395" s="351"/>
      <c r="AO395" s="351"/>
      <c r="AP395" s="351"/>
      <c r="AQ395" s="351"/>
      <c r="AR395" s="1054"/>
      <c r="AS395" s="1054"/>
      <c r="AT395" s="1054"/>
      <c r="AU395" s="1054"/>
      <c r="AV395" s="1054"/>
      <c r="AW395" s="1054"/>
      <c r="AX395" s="1054"/>
      <c r="AY395" s="1054"/>
      <c r="AZ395" s="1054"/>
      <c r="BA395" s="1054"/>
      <c r="BB395" s="1054"/>
      <c r="BC395" s="1054"/>
    </row>
    <row r="396" spans="1:55" s="8" customFormat="1">
      <c r="A396" s="55"/>
      <c r="B396" s="7"/>
      <c r="C396" s="10"/>
      <c r="D396" s="10"/>
      <c r="E396" s="10"/>
      <c r="F396" s="10"/>
      <c r="G396" s="10"/>
      <c r="H396" s="10"/>
      <c r="I396" s="10"/>
      <c r="J396" s="10"/>
      <c r="K396" s="10"/>
      <c r="L396" s="10"/>
      <c r="M396" s="10"/>
      <c r="N396" s="10"/>
      <c r="O396" s="62"/>
      <c r="P396" s="4"/>
      <c r="Q396" s="10"/>
      <c r="R396" s="4"/>
      <c r="U396" s="11"/>
      <c r="V396" s="11"/>
      <c r="W396" s="11"/>
      <c r="AB396" s="246"/>
      <c r="AC396" s="1238"/>
      <c r="AD396" s="1238"/>
      <c r="AE396" s="1420"/>
      <c r="AF396" s="1420"/>
      <c r="AG396" s="1238"/>
      <c r="AH396" s="1238"/>
      <c r="AI396" s="1238"/>
      <c r="AJ396" s="1238"/>
      <c r="AK396" s="351"/>
      <c r="AL396" s="1054"/>
      <c r="AM396" s="1054"/>
      <c r="AN396" s="351"/>
      <c r="AO396" s="351"/>
      <c r="AP396" s="351"/>
      <c r="AQ396" s="351"/>
      <c r="AR396" s="1054"/>
      <c r="AS396" s="1054"/>
      <c r="AT396" s="1054"/>
      <c r="AU396" s="1054"/>
      <c r="AV396" s="1054"/>
      <c r="AW396" s="1054"/>
      <c r="AX396" s="1054"/>
      <c r="AY396" s="1054"/>
      <c r="AZ396" s="1054"/>
      <c r="BA396" s="1054"/>
      <c r="BB396" s="1054"/>
      <c r="BC396" s="1054"/>
    </row>
    <row r="397" spans="1:55" s="8" customFormat="1">
      <c r="A397" s="55"/>
      <c r="B397" s="7"/>
      <c r="C397" s="10"/>
      <c r="D397" s="10"/>
      <c r="E397" s="10"/>
      <c r="F397" s="10"/>
      <c r="G397" s="10"/>
      <c r="H397" s="10"/>
      <c r="I397" s="10"/>
      <c r="J397" s="10"/>
      <c r="K397" s="10"/>
      <c r="L397" s="10"/>
      <c r="M397" s="10"/>
      <c r="N397" s="10"/>
      <c r="O397" s="62"/>
      <c r="P397" s="4"/>
      <c r="Q397" s="10"/>
      <c r="R397" s="4"/>
      <c r="U397" s="11"/>
      <c r="V397" s="11"/>
      <c r="W397" s="11"/>
      <c r="AB397" s="246"/>
      <c r="AC397" s="1238"/>
      <c r="AD397" s="1238"/>
      <c r="AE397" s="1420"/>
      <c r="AF397" s="1420"/>
      <c r="AG397" s="1238"/>
      <c r="AH397" s="1238"/>
      <c r="AI397" s="1238"/>
      <c r="AJ397" s="1238"/>
      <c r="AK397" s="351"/>
      <c r="AL397" s="1054"/>
      <c r="AM397" s="1054"/>
      <c r="AN397" s="351"/>
      <c r="AO397" s="351"/>
      <c r="AP397" s="351"/>
      <c r="AQ397" s="351"/>
      <c r="AR397" s="1054"/>
      <c r="AS397" s="1054"/>
      <c r="AT397" s="1054"/>
      <c r="AU397" s="1054"/>
      <c r="AV397" s="1054"/>
      <c r="AW397" s="1054"/>
      <c r="AX397" s="1054"/>
      <c r="AY397" s="1054"/>
      <c r="AZ397" s="1054"/>
      <c r="BA397" s="1054"/>
      <c r="BB397" s="1054"/>
      <c r="BC397" s="1054"/>
    </row>
    <row r="398" spans="1:55" s="8" customFormat="1">
      <c r="A398" s="55"/>
      <c r="B398" s="7"/>
      <c r="C398" s="10"/>
      <c r="D398" s="10"/>
      <c r="E398" s="10"/>
      <c r="F398" s="10"/>
      <c r="G398" s="10"/>
      <c r="H398" s="10"/>
      <c r="I398" s="10"/>
      <c r="J398" s="10"/>
      <c r="K398" s="10"/>
      <c r="L398" s="10"/>
      <c r="M398" s="10"/>
      <c r="N398" s="10"/>
      <c r="O398" s="62"/>
      <c r="P398" s="4"/>
      <c r="Q398" s="10"/>
      <c r="R398" s="4"/>
      <c r="U398" s="11"/>
      <c r="V398" s="11"/>
      <c r="W398" s="11"/>
      <c r="AB398" s="246"/>
      <c r="AC398" s="1238"/>
      <c r="AD398" s="1238"/>
      <c r="AE398" s="1420"/>
      <c r="AF398" s="1420"/>
      <c r="AG398" s="1238"/>
      <c r="AH398" s="1238"/>
      <c r="AI398" s="1238"/>
      <c r="AJ398" s="1238"/>
      <c r="AK398" s="351"/>
      <c r="AL398" s="1054"/>
      <c r="AM398" s="1054"/>
      <c r="AN398" s="351"/>
      <c r="AO398" s="351"/>
      <c r="AP398" s="351"/>
      <c r="AQ398" s="351"/>
      <c r="AR398" s="1054"/>
      <c r="AS398" s="1054"/>
      <c r="AT398" s="1054"/>
      <c r="AU398" s="1054"/>
      <c r="AV398" s="1054"/>
      <c r="AW398" s="1054"/>
      <c r="AX398" s="1054"/>
      <c r="AY398" s="1054"/>
      <c r="AZ398" s="1054"/>
      <c r="BA398" s="1054"/>
      <c r="BB398" s="1054"/>
      <c r="BC398" s="1054"/>
    </row>
    <row r="399" spans="1:55" s="8" customFormat="1">
      <c r="A399" s="55"/>
      <c r="B399" s="7"/>
      <c r="C399" s="10"/>
      <c r="D399" s="10"/>
      <c r="E399" s="10"/>
      <c r="F399" s="10"/>
      <c r="G399" s="10"/>
      <c r="H399" s="10"/>
      <c r="I399" s="10"/>
      <c r="J399" s="10"/>
      <c r="K399" s="10"/>
      <c r="L399" s="10"/>
      <c r="M399" s="10"/>
      <c r="N399" s="10"/>
      <c r="O399" s="62"/>
      <c r="P399" s="4"/>
      <c r="Q399" s="10"/>
      <c r="R399" s="4"/>
      <c r="U399" s="11"/>
      <c r="V399" s="11"/>
      <c r="W399" s="11"/>
      <c r="AB399" s="246"/>
      <c r="AC399" s="1238"/>
      <c r="AD399" s="1238"/>
      <c r="AE399" s="1420"/>
      <c r="AF399" s="1420"/>
      <c r="AG399" s="1238"/>
      <c r="AH399" s="1238"/>
      <c r="AI399" s="1238"/>
      <c r="AJ399" s="1238"/>
      <c r="AK399" s="351"/>
      <c r="AL399" s="1054"/>
      <c r="AM399" s="1054"/>
      <c r="AN399" s="351"/>
      <c r="AO399" s="351"/>
      <c r="AP399" s="351"/>
      <c r="AQ399" s="351"/>
      <c r="AR399" s="1054"/>
      <c r="AS399" s="1054"/>
      <c r="AT399" s="1054"/>
      <c r="AU399" s="1054"/>
      <c r="AV399" s="1054"/>
      <c r="AW399" s="1054"/>
      <c r="AX399" s="1054"/>
      <c r="AY399" s="1054"/>
      <c r="AZ399" s="1054"/>
      <c r="BA399" s="1054"/>
      <c r="BB399" s="1054"/>
      <c r="BC399" s="1054"/>
    </row>
    <row r="400" spans="1:55" s="8" customFormat="1">
      <c r="A400" s="55"/>
      <c r="B400" s="7"/>
      <c r="C400" s="10"/>
      <c r="D400" s="10"/>
      <c r="E400" s="10"/>
      <c r="F400" s="10"/>
      <c r="G400" s="10"/>
      <c r="H400" s="10"/>
      <c r="I400" s="10"/>
      <c r="J400" s="10"/>
      <c r="K400" s="10"/>
      <c r="L400" s="10"/>
      <c r="M400" s="10"/>
      <c r="N400" s="10"/>
      <c r="O400" s="62"/>
      <c r="P400" s="4"/>
      <c r="Q400" s="10"/>
      <c r="R400" s="4"/>
      <c r="U400" s="11"/>
      <c r="V400" s="11"/>
      <c r="W400" s="11"/>
      <c r="AB400" s="246"/>
      <c r="AC400" s="1238"/>
      <c r="AD400" s="1238"/>
      <c r="AE400" s="1420"/>
      <c r="AF400" s="1420"/>
      <c r="AG400" s="1238"/>
      <c r="AH400" s="1238"/>
      <c r="AI400" s="1238"/>
      <c r="AJ400" s="1238"/>
      <c r="AK400" s="351"/>
      <c r="AL400" s="1054"/>
      <c r="AM400" s="1054"/>
      <c r="AN400" s="351"/>
      <c r="AO400" s="351"/>
      <c r="AP400" s="351"/>
      <c r="AQ400" s="351"/>
      <c r="AR400" s="1054"/>
      <c r="AS400" s="1054"/>
      <c r="AT400" s="1054"/>
      <c r="AU400" s="1054"/>
      <c r="AV400" s="1054"/>
      <c r="AW400" s="1054"/>
      <c r="AX400" s="1054"/>
      <c r="AY400" s="1054"/>
      <c r="AZ400" s="1054"/>
      <c r="BA400" s="1054"/>
      <c r="BB400" s="1054"/>
      <c r="BC400" s="1054"/>
    </row>
    <row r="401" spans="1:55" s="8" customFormat="1">
      <c r="A401" s="55"/>
      <c r="B401" s="7"/>
      <c r="C401" s="10"/>
      <c r="D401" s="10"/>
      <c r="E401" s="10"/>
      <c r="F401" s="10"/>
      <c r="G401" s="10"/>
      <c r="H401" s="10"/>
      <c r="I401" s="10"/>
      <c r="J401" s="10"/>
      <c r="K401" s="10"/>
      <c r="L401" s="10"/>
      <c r="M401" s="10"/>
      <c r="N401" s="10"/>
      <c r="O401" s="62"/>
      <c r="P401" s="4"/>
      <c r="Q401" s="10"/>
      <c r="R401" s="4"/>
      <c r="U401" s="11"/>
      <c r="V401" s="11"/>
      <c r="W401" s="11"/>
      <c r="AB401" s="246"/>
      <c r="AC401" s="1238"/>
      <c r="AD401" s="1238"/>
      <c r="AE401" s="1420"/>
      <c r="AF401" s="1420"/>
      <c r="AG401" s="1238"/>
      <c r="AH401" s="1238"/>
      <c r="AI401" s="1238"/>
      <c r="AJ401" s="1238"/>
      <c r="AK401" s="351"/>
      <c r="AL401" s="1054"/>
      <c r="AM401" s="1054"/>
      <c r="AN401" s="351"/>
      <c r="AO401" s="351"/>
      <c r="AP401" s="351"/>
      <c r="AQ401" s="351"/>
      <c r="AR401" s="1054"/>
      <c r="AS401" s="1054"/>
      <c r="AT401" s="1054"/>
      <c r="AU401" s="1054"/>
      <c r="AV401" s="1054"/>
      <c r="AW401" s="1054"/>
      <c r="AX401" s="1054"/>
      <c r="AY401" s="1054"/>
      <c r="AZ401" s="1054"/>
      <c r="BA401" s="1054"/>
      <c r="BB401" s="1054"/>
      <c r="BC401" s="1054"/>
    </row>
    <row r="402" spans="1:55" s="8" customFormat="1">
      <c r="A402" s="55"/>
      <c r="B402" s="7"/>
      <c r="C402" s="10"/>
      <c r="D402" s="10"/>
      <c r="E402" s="10"/>
      <c r="F402" s="10"/>
      <c r="G402" s="10"/>
      <c r="H402" s="10"/>
      <c r="I402" s="10"/>
      <c r="J402" s="10"/>
      <c r="K402" s="10"/>
      <c r="L402" s="10"/>
      <c r="M402" s="10"/>
      <c r="N402" s="10"/>
      <c r="O402" s="62"/>
      <c r="P402" s="4"/>
      <c r="Q402" s="10"/>
      <c r="R402" s="4"/>
      <c r="U402" s="11"/>
      <c r="V402" s="11"/>
      <c r="W402" s="11"/>
      <c r="AB402" s="246"/>
      <c r="AC402" s="1238"/>
      <c r="AD402" s="1238"/>
      <c r="AE402" s="1420"/>
      <c r="AF402" s="1420"/>
      <c r="AG402" s="1238"/>
      <c r="AH402" s="1238"/>
      <c r="AI402" s="1238"/>
      <c r="AJ402" s="1238"/>
      <c r="AK402" s="351"/>
      <c r="AL402" s="1054"/>
      <c r="AM402" s="1054"/>
      <c r="AN402" s="351"/>
      <c r="AO402" s="351"/>
      <c r="AP402" s="351"/>
      <c r="AQ402" s="351"/>
      <c r="AR402" s="1054"/>
      <c r="AS402" s="1054"/>
      <c r="AT402" s="1054"/>
      <c r="AU402" s="1054"/>
      <c r="AV402" s="1054"/>
      <c r="AW402" s="1054"/>
      <c r="AX402" s="1054"/>
      <c r="AY402" s="1054"/>
      <c r="AZ402" s="1054"/>
      <c r="BA402" s="1054"/>
      <c r="BB402" s="1054"/>
      <c r="BC402" s="1054"/>
    </row>
    <row r="403" spans="1:55" s="8" customFormat="1">
      <c r="A403" s="55"/>
      <c r="B403" s="7"/>
      <c r="C403" s="10"/>
      <c r="D403" s="10"/>
      <c r="E403" s="10"/>
      <c r="F403" s="10"/>
      <c r="G403" s="10"/>
      <c r="H403" s="10"/>
      <c r="I403" s="10"/>
      <c r="J403" s="10"/>
      <c r="K403" s="10"/>
      <c r="L403" s="10"/>
      <c r="M403" s="10"/>
      <c r="N403" s="10"/>
      <c r="O403" s="62"/>
      <c r="P403" s="4"/>
      <c r="Q403" s="10"/>
      <c r="R403" s="4"/>
      <c r="U403" s="11"/>
      <c r="V403" s="11"/>
      <c r="W403" s="11"/>
      <c r="AB403" s="246"/>
      <c r="AC403" s="1238"/>
      <c r="AD403" s="1238"/>
      <c r="AE403" s="1420"/>
      <c r="AF403" s="1420"/>
      <c r="AG403" s="1238"/>
      <c r="AH403" s="1238"/>
      <c r="AI403" s="1238"/>
      <c r="AJ403" s="1238"/>
      <c r="AK403" s="351"/>
      <c r="AL403" s="1054"/>
      <c r="AM403" s="1054"/>
      <c r="AN403" s="351"/>
      <c r="AO403" s="351"/>
      <c r="AP403" s="351"/>
      <c r="AQ403" s="351"/>
      <c r="AR403" s="1054"/>
      <c r="AS403" s="1054"/>
      <c r="AT403" s="1054"/>
      <c r="AU403" s="1054"/>
      <c r="AV403" s="1054"/>
      <c r="AW403" s="1054"/>
      <c r="AX403" s="1054"/>
      <c r="AY403" s="1054"/>
      <c r="AZ403" s="1054"/>
      <c r="BA403" s="1054"/>
      <c r="BB403" s="1054"/>
      <c r="BC403" s="1054"/>
    </row>
    <row r="404" spans="1:55" s="8" customFormat="1">
      <c r="A404" s="55"/>
      <c r="B404" s="7"/>
      <c r="C404" s="10"/>
      <c r="D404" s="10"/>
      <c r="E404" s="10"/>
      <c r="F404" s="10"/>
      <c r="G404" s="10"/>
      <c r="H404" s="10"/>
      <c r="I404" s="10"/>
      <c r="J404" s="10"/>
      <c r="K404" s="10"/>
      <c r="L404" s="10"/>
      <c r="M404" s="10"/>
      <c r="N404" s="10"/>
      <c r="O404" s="62"/>
      <c r="P404" s="4"/>
      <c r="Q404" s="10"/>
      <c r="R404" s="4"/>
      <c r="U404" s="11"/>
      <c r="V404" s="11"/>
      <c r="W404" s="11"/>
      <c r="AB404" s="246"/>
      <c r="AC404" s="1238"/>
      <c r="AD404" s="1238"/>
      <c r="AE404" s="1420"/>
      <c r="AF404" s="1420"/>
      <c r="AG404" s="1238"/>
      <c r="AH404" s="1238"/>
      <c r="AI404" s="1238"/>
      <c r="AJ404" s="1238"/>
      <c r="AK404" s="351"/>
      <c r="AL404" s="1054"/>
      <c r="AM404" s="1054"/>
      <c r="AN404" s="351"/>
      <c r="AO404" s="351"/>
      <c r="AP404" s="351"/>
      <c r="AQ404" s="351"/>
      <c r="AR404" s="1054"/>
      <c r="AS404" s="1054"/>
      <c r="AT404" s="1054"/>
      <c r="AU404" s="1054"/>
      <c r="AV404" s="1054"/>
      <c r="AW404" s="1054"/>
      <c r="AX404" s="1054"/>
      <c r="AY404" s="1054"/>
      <c r="AZ404" s="1054"/>
      <c r="BA404" s="1054"/>
      <c r="BB404" s="1054"/>
      <c r="BC404" s="1054"/>
    </row>
    <row r="405" spans="1:55" s="8" customFormat="1">
      <c r="A405" s="55"/>
      <c r="B405" s="7"/>
      <c r="C405" s="10"/>
      <c r="D405" s="10"/>
      <c r="E405" s="10"/>
      <c r="F405" s="10"/>
      <c r="G405" s="10"/>
      <c r="H405" s="10"/>
      <c r="I405" s="10"/>
      <c r="J405" s="10"/>
      <c r="K405" s="10"/>
      <c r="L405" s="10"/>
      <c r="M405" s="10"/>
      <c r="N405" s="10"/>
      <c r="O405" s="62"/>
      <c r="P405" s="4"/>
      <c r="Q405" s="10"/>
      <c r="R405" s="4"/>
      <c r="U405" s="11"/>
      <c r="V405" s="11"/>
      <c r="W405" s="11"/>
      <c r="AB405" s="246"/>
      <c r="AC405" s="1238"/>
      <c r="AD405" s="1238"/>
      <c r="AE405" s="1420"/>
      <c r="AF405" s="1420"/>
      <c r="AG405" s="1238"/>
      <c r="AH405" s="1238"/>
      <c r="AI405" s="1238"/>
      <c r="AJ405" s="1238"/>
      <c r="AK405" s="351"/>
      <c r="AL405" s="1054"/>
      <c r="AM405" s="1054"/>
      <c r="AN405" s="351"/>
      <c r="AO405" s="351"/>
      <c r="AP405" s="351"/>
      <c r="AQ405" s="351"/>
      <c r="AR405" s="1054"/>
      <c r="AS405" s="1054"/>
      <c r="AT405" s="1054"/>
      <c r="AU405" s="1054"/>
      <c r="AV405" s="1054"/>
      <c r="AW405" s="1054"/>
      <c r="AX405" s="1054"/>
      <c r="AY405" s="1054"/>
      <c r="AZ405" s="1054"/>
      <c r="BA405" s="1054"/>
      <c r="BB405" s="1054"/>
      <c r="BC405" s="1054"/>
    </row>
    <row r="406" spans="1:55" s="8" customFormat="1">
      <c r="A406" s="55"/>
      <c r="B406" s="7"/>
      <c r="C406" s="10"/>
      <c r="D406" s="10"/>
      <c r="E406" s="10"/>
      <c r="F406" s="10"/>
      <c r="G406" s="10"/>
      <c r="H406" s="10"/>
      <c r="I406" s="10"/>
      <c r="J406" s="10"/>
      <c r="K406" s="10"/>
      <c r="L406" s="10"/>
      <c r="M406" s="10"/>
      <c r="N406" s="10"/>
      <c r="O406" s="62"/>
      <c r="P406" s="4"/>
      <c r="Q406" s="10"/>
      <c r="R406" s="4"/>
      <c r="U406" s="11"/>
      <c r="V406" s="11"/>
      <c r="W406" s="11"/>
      <c r="AB406" s="246"/>
      <c r="AC406" s="1238"/>
      <c r="AD406" s="1238"/>
      <c r="AE406" s="1420"/>
      <c r="AF406" s="1420"/>
      <c r="AG406" s="1238"/>
      <c r="AH406" s="1238"/>
      <c r="AI406" s="1238"/>
      <c r="AJ406" s="1238"/>
      <c r="AK406" s="351"/>
      <c r="AL406" s="1054"/>
      <c r="AM406" s="1054"/>
      <c r="AN406" s="351"/>
      <c r="AO406" s="351"/>
      <c r="AP406" s="351"/>
      <c r="AQ406" s="351"/>
      <c r="AR406" s="1054"/>
      <c r="AS406" s="1054"/>
      <c r="AT406" s="1054"/>
      <c r="AU406" s="1054"/>
      <c r="AV406" s="1054"/>
      <c r="AW406" s="1054"/>
      <c r="AX406" s="1054"/>
      <c r="AY406" s="1054"/>
      <c r="AZ406" s="1054"/>
      <c r="BA406" s="1054"/>
      <c r="BB406" s="1054"/>
      <c r="BC406" s="1054"/>
    </row>
    <row r="407" spans="1:55" s="8" customFormat="1">
      <c r="A407" s="55"/>
      <c r="B407" s="7"/>
      <c r="C407" s="10"/>
      <c r="D407" s="10"/>
      <c r="E407" s="10"/>
      <c r="F407" s="10"/>
      <c r="G407" s="10"/>
      <c r="H407" s="10"/>
      <c r="I407" s="10"/>
      <c r="J407" s="10"/>
      <c r="K407" s="10"/>
      <c r="L407" s="10"/>
      <c r="M407" s="10"/>
      <c r="N407" s="10"/>
      <c r="O407" s="62"/>
      <c r="P407" s="4"/>
      <c r="Q407" s="10"/>
      <c r="R407" s="4"/>
      <c r="U407" s="11"/>
      <c r="V407" s="11"/>
      <c r="W407" s="11"/>
      <c r="AB407" s="246"/>
      <c r="AC407" s="1238"/>
      <c r="AD407" s="1238"/>
      <c r="AE407" s="1420"/>
      <c r="AF407" s="1420"/>
      <c r="AG407" s="1238"/>
      <c r="AH407" s="1238"/>
      <c r="AI407" s="1238"/>
      <c r="AJ407" s="1238"/>
      <c r="AK407" s="351"/>
      <c r="AL407" s="1054"/>
      <c r="AM407" s="1054"/>
      <c r="AN407" s="351"/>
      <c r="AO407" s="351"/>
      <c r="AP407" s="351"/>
      <c r="AQ407" s="351"/>
      <c r="AR407" s="1054"/>
      <c r="AS407" s="1054"/>
      <c r="AT407" s="1054"/>
      <c r="AU407" s="1054"/>
      <c r="AV407" s="1054"/>
      <c r="AW407" s="1054"/>
      <c r="AX407" s="1054"/>
      <c r="AY407" s="1054"/>
      <c r="AZ407" s="1054"/>
      <c r="BA407" s="1054"/>
      <c r="BB407" s="1054"/>
      <c r="BC407" s="1054"/>
    </row>
    <row r="408" spans="1:55" s="8" customFormat="1">
      <c r="A408" s="55"/>
      <c r="B408" s="7"/>
      <c r="C408" s="10"/>
      <c r="D408" s="10"/>
      <c r="E408" s="10"/>
      <c r="F408" s="10"/>
      <c r="G408" s="10"/>
      <c r="H408" s="10"/>
      <c r="I408" s="10"/>
      <c r="J408" s="10"/>
      <c r="K408" s="10"/>
      <c r="L408" s="10"/>
      <c r="M408" s="10"/>
      <c r="N408" s="10"/>
      <c r="O408" s="62"/>
      <c r="P408" s="4"/>
      <c r="Q408" s="10"/>
      <c r="R408" s="4"/>
      <c r="U408" s="11"/>
      <c r="V408" s="11"/>
      <c r="W408" s="11"/>
      <c r="AB408" s="246"/>
      <c r="AC408" s="1238"/>
      <c r="AD408" s="1238"/>
      <c r="AE408" s="1420"/>
      <c r="AF408" s="1420"/>
      <c r="AG408" s="1238"/>
      <c r="AH408" s="1238"/>
      <c r="AI408" s="1238"/>
      <c r="AJ408" s="1238"/>
      <c r="AK408" s="351"/>
      <c r="AL408" s="1054"/>
      <c r="AM408" s="1054"/>
      <c r="AN408" s="351"/>
      <c r="AO408" s="351"/>
      <c r="AP408" s="351"/>
      <c r="AQ408" s="351"/>
      <c r="AR408" s="1054"/>
      <c r="AS408" s="1054"/>
      <c r="AT408" s="1054"/>
      <c r="AU408" s="1054"/>
      <c r="AV408" s="1054"/>
      <c r="AW408" s="1054"/>
      <c r="AX408" s="1054"/>
      <c r="AY408" s="1054"/>
      <c r="AZ408" s="1054"/>
      <c r="BA408" s="1054"/>
      <c r="BB408" s="1054"/>
      <c r="BC408" s="1054"/>
    </row>
    <row r="409" spans="1:55" s="8" customFormat="1">
      <c r="A409" s="55"/>
      <c r="B409" s="7"/>
      <c r="C409" s="10"/>
      <c r="D409" s="10"/>
      <c r="E409" s="10"/>
      <c r="F409" s="10"/>
      <c r="G409" s="10"/>
      <c r="H409" s="10"/>
      <c r="I409" s="10"/>
      <c r="J409" s="10"/>
      <c r="K409" s="10"/>
      <c r="L409" s="10"/>
      <c r="M409" s="10"/>
      <c r="N409" s="10"/>
      <c r="O409" s="62"/>
      <c r="P409" s="4"/>
      <c r="Q409" s="10"/>
      <c r="R409" s="4"/>
      <c r="U409" s="11"/>
      <c r="V409" s="11"/>
      <c r="W409" s="11"/>
      <c r="AB409" s="246"/>
      <c r="AC409" s="1238"/>
      <c r="AD409" s="1238"/>
      <c r="AE409" s="1420"/>
      <c r="AF409" s="1420"/>
      <c r="AG409" s="1238"/>
      <c r="AH409" s="1238"/>
      <c r="AI409" s="1238"/>
      <c r="AJ409" s="1238"/>
      <c r="AK409" s="351"/>
      <c r="AL409" s="1054"/>
      <c r="AM409" s="1054"/>
      <c r="AN409" s="351"/>
      <c r="AO409" s="351"/>
      <c r="AP409" s="351"/>
      <c r="AQ409" s="351"/>
      <c r="AR409" s="1054"/>
      <c r="AS409" s="1054"/>
      <c r="AT409" s="1054"/>
      <c r="AU409" s="1054"/>
      <c r="AV409" s="1054"/>
      <c r="AW409" s="1054"/>
      <c r="AX409" s="1054"/>
      <c r="AY409" s="1054"/>
      <c r="AZ409" s="1054"/>
      <c r="BA409" s="1054"/>
      <c r="BB409" s="1054"/>
      <c r="BC409" s="1054"/>
    </row>
    <row r="410" spans="1:55" s="8" customFormat="1">
      <c r="A410" s="55"/>
      <c r="B410" s="7"/>
      <c r="C410" s="10"/>
      <c r="D410" s="10"/>
      <c r="E410" s="10"/>
      <c r="F410" s="10"/>
      <c r="G410" s="10"/>
      <c r="H410" s="10"/>
      <c r="I410" s="10"/>
      <c r="J410" s="10"/>
      <c r="K410" s="10"/>
      <c r="L410" s="10"/>
      <c r="M410" s="10"/>
      <c r="N410" s="10"/>
      <c r="O410" s="62"/>
      <c r="P410" s="4"/>
      <c r="Q410" s="10"/>
      <c r="R410" s="4"/>
      <c r="U410" s="11"/>
      <c r="V410" s="11"/>
      <c r="W410" s="11"/>
      <c r="AB410" s="246"/>
      <c r="AC410" s="1238"/>
      <c r="AD410" s="1238"/>
      <c r="AE410" s="1420"/>
      <c r="AF410" s="1420"/>
      <c r="AG410" s="1238"/>
      <c r="AH410" s="1238"/>
      <c r="AI410" s="1238"/>
      <c r="AJ410" s="1238"/>
      <c r="AK410" s="351"/>
      <c r="AL410" s="1054"/>
      <c r="AM410" s="1054"/>
      <c r="AN410" s="351"/>
      <c r="AO410" s="351"/>
      <c r="AP410" s="351"/>
      <c r="AQ410" s="351"/>
      <c r="AR410" s="1054"/>
      <c r="AS410" s="1054"/>
      <c r="AT410" s="1054"/>
      <c r="AU410" s="1054"/>
      <c r="AV410" s="1054"/>
      <c r="AW410" s="1054"/>
      <c r="AX410" s="1054"/>
      <c r="AY410" s="1054"/>
      <c r="AZ410" s="1054"/>
      <c r="BA410" s="1054"/>
      <c r="BB410" s="1054"/>
      <c r="BC410" s="1054"/>
    </row>
    <row r="411" spans="1:55" s="8" customFormat="1">
      <c r="A411" s="55"/>
      <c r="B411" s="7"/>
      <c r="C411" s="10"/>
      <c r="D411" s="10"/>
      <c r="E411" s="10"/>
      <c r="F411" s="10"/>
      <c r="G411" s="10"/>
      <c r="H411" s="10"/>
      <c r="I411" s="10"/>
      <c r="J411" s="10"/>
      <c r="K411" s="10"/>
      <c r="L411" s="10"/>
      <c r="M411" s="10"/>
      <c r="N411" s="10"/>
      <c r="O411" s="62"/>
      <c r="P411" s="4"/>
      <c r="Q411" s="10"/>
      <c r="R411" s="4"/>
      <c r="U411" s="11"/>
      <c r="V411" s="11"/>
      <c r="W411" s="11"/>
      <c r="AB411" s="246"/>
      <c r="AC411" s="1238"/>
      <c r="AD411" s="1238"/>
      <c r="AE411" s="1420"/>
      <c r="AF411" s="1420"/>
      <c r="AG411" s="1238"/>
      <c r="AH411" s="1238"/>
      <c r="AI411" s="1238"/>
      <c r="AJ411" s="1238"/>
      <c r="AK411" s="351"/>
      <c r="AL411" s="1054"/>
      <c r="AM411" s="1054"/>
      <c r="AN411" s="351"/>
      <c r="AO411" s="351"/>
      <c r="AP411" s="351"/>
      <c r="AQ411" s="351"/>
      <c r="AR411" s="1054"/>
      <c r="AS411" s="1054"/>
      <c r="AT411" s="1054"/>
      <c r="AU411" s="1054"/>
      <c r="AV411" s="1054"/>
      <c r="AW411" s="1054"/>
      <c r="AX411" s="1054"/>
      <c r="AY411" s="1054"/>
      <c r="AZ411" s="1054"/>
      <c r="BA411" s="1054"/>
      <c r="BB411" s="1054"/>
      <c r="BC411" s="1054"/>
    </row>
    <row r="412" spans="1:55" s="8" customFormat="1">
      <c r="A412" s="55"/>
      <c r="B412" s="7"/>
      <c r="C412" s="10"/>
      <c r="D412" s="10"/>
      <c r="E412" s="10"/>
      <c r="F412" s="10"/>
      <c r="G412" s="10"/>
      <c r="H412" s="10"/>
      <c r="I412" s="10"/>
      <c r="J412" s="10"/>
      <c r="K412" s="10"/>
      <c r="L412" s="10"/>
      <c r="M412" s="10"/>
      <c r="N412" s="10"/>
      <c r="O412" s="62"/>
      <c r="P412" s="4"/>
      <c r="Q412" s="10"/>
      <c r="R412" s="4"/>
      <c r="U412" s="11"/>
      <c r="V412" s="11"/>
      <c r="W412" s="11"/>
      <c r="AB412" s="246"/>
      <c r="AC412" s="1238"/>
      <c r="AD412" s="1238"/>
      <c r="AE412" s="1420"/>
      <c r="AF412" s="1420"/>
      <c r="AG412" s="1238"/>
      <c r="AH412" s="1238"/>
      <c r="AI412" s="1238"/>
      <c r="AJ412" s="1238"/>
      <c r="AK412" s="351"/>
      <c r="AL412" s="1054"/>
      <c r="AM412" s="1054"/>
      <c r="AN412" s="351"/>
      <c r="AO412" s="351"/>
      <c r="AP412" s="351"/>
      <c r="AQ412" s="351"/>
      <c r="AR412" s="1054"/>
      <c r="AS412" s="1054"/>
      <c r="AT412" s="1054"/>
      <c r="AU412" s="1054"/>
      <c r="AV412" s="1054"/>
      <c r="AW412" s="1054"/>
      <c r="AX412" s="1054"/>
      <c r="AY412" s="1054"/>
      <c r="AZ412" s="1054"/>
      <c r="BA412" s="1054"/>
      <c r="BB412" s="1054"/>
      <c r="BC412" s="1054"/>
    </row>
    <row r="413" spans="1:55" s="8" customFormat="1">
      <c r="A413" s="55"/>
      <c r="B413" s="7"/>
      <c r="C413" s="10"/>
      <c r="D413" s="10"/>
      <c r="E413" s="10"/>
      <c r="F413" s="10"/>
      <c r="G413" s="10"/>
      <c r="H413" s="10"/>
      <c r="I413" s="10"/>
      <c r="J413" s="10"/>
      <c r="K413" s="10"/>
      <c r="L413" s="10"/>
      <c r="M413" s="10"/>
      <c r="N413" s="10"/>
      <c r="O413" s="62"/>
      <c r="P413" s="4"/>
      <c r="Q413" s="10"/>
      <c r="R413" s="4"/>
      <c r="U413" s="11"/>
      <c r="V413" s="11"/>
      <c r="W413" s="11"/>
      <c r="AB413" s="246"/>
      <c r="AC413" s="1238"/>
      <c r="AD413" s="1238"/>
      <c r="AE413" s="1420"/>
      <c r="AF413" s="1420"/>
      <c r="AG413" s="1238"/>
      <c r="AH413" s="1238"/>
      <c r="AI413" s="1238"/>
      <c r="AJ413" s="1238"/>
      <c r="AK413" s="351"/>
      <c r="AL413" s="1054"/>
      <c r="AM413" s="1054"/>
      <c r="AN413" s="351"/>
      <c r="AO413" s="351"/>
      <c r="AP413" s="351"/>
      <c r="AQ413" s="351"/>
      <c r="AR413" s="1054"/>
      <c r="AS413" s="1054"/>
      <c r="AT413" s="1054"/>
      <c r="AU413" s="1054"/>
      <c r="AV413" s="1054"/>
      <c r="AW413" s="1054"/>
      <c r="AX413" s="1054"/>
      <c r="AY413" s="1054"/>
      <c r="AZ413" s="1054"/>
      <c r="BA413" s="1054"/>
      <c r="BB413" s="1054"/>
      <c r="BC413" s="1054"/>
    </row>
    <row r="414" spans="1:55" s="8" customFormat="1">
      <c r="A414" s="55"/>
      <c r="B414" s="7"/>
      <c r="C414" s="10"/>
      <c r="D414" s="10"/>
      <c r="E414" s="10"/>
      <c r="F414" s="10"/>
      <c r="G414" s="10"/>
      <c r="H414" s="10"/>
      <c r="I414" s="10"/>
      <c r="J414" s="10"/>
      <c r="K414" s="10"/>
      <c r="L414" s="10"/>
      <c r="M414" s="10"/>
      <c r="N414" s="10"/>
      <c r="O414" s="62"/>
      <c r="P414" s="4"/>
      <c r="Q414" s="10"/>
      <c r="R414" s="4"/>
      <c r="U414" s="11"/>
      <c r="V414" s="11"/>
      <c r="W414" s="11"/>
      <c r="AB414" s="246"/>
      <c r="AC414" s="1238"/>
      <c r="AD414" s="1238"/>
      <c r="AE414" s="1420"/>
      <c r="AF414" s="1420"/>
      <c r="AG414" s="1238"/>
      <c r="AH414" s="1238"/>
      <c r="AI414" s="1238"/>
      <c r="AJ414" s="1238"/>
      <c r="AK414" s="351"/>
      <c r="AL414" s="1054"/>
      <c r="AM414" s="1054"/>
      <c r="AN414" s="351"/>
      <c r="AO414" s="351"/>
      <c r="AP414" s="351"/>
      <c r="AQ414" s="351"/>
      <c r="AR414" s="1054"/>
      <c r="AS414" s="1054"/>
      <c r="AT414" s="1054"/>
      <c r="AU414" s="1054"/>
      <c r="AV414" s="1054"/>
      <c r="AW414" s="1054"/>
      <c r="AX414" s="1054"/>
      <c r="AY414" s="1054"/>
      <c r="AZ414" s="1054"/>
      <c r="BA414" s="1054"/>
      <c r="BB414" s="1054"/>
      <c r="BC414" s="1054"/>
    </row>
    <row r="415" spans="1:55" s="8" customFormat="1">
      <c r="A415" s="55"/>
      <c r="B415" s="7"/>
      <c r="C415" s="10"/>
      <c r="D415" s="10"/>
      <c r="E415" s="10"/>
      <c r="F415" s="10"/>
      <c r="G415" s="10"/>
      <c r="H415" s="10"/>
      <c r="I415" s="10"/>
      <c r="J415" s="10"/>
      <c r="K415" s="10"/>
      <c r="L415" s="10"/>
      <c r="M415" s="10"/>
      <c r="N415" s="10"/>
      <c r="O415" s="62"/>
      <c r="P415" s="4"/>
      <c r="Q415" s="10"/>
      <c r="R415" s="4"/>
      <c r="U415" s="11"/>
      <c r="V415" s="11"/>
      <c r="W415" s="11"/>
      <c r="AB415" s="246"/>
      <c r="AC415" s="1238"/>
      <c r="AD415" s="1238"/>
      <c r="AE415" s="1420"/>
      <c r="AF415" s="1420"/>
      <c r="AG415" s="1238"/>
      <c r="AH415" s="1238"/>
      <c r="AI415" s="1238"/>
      <c r="AJ415" s="1238"/>
      <c r="AK415" s="351"/>
      <c r="AL415" s="1054"/>
      <c r="AM415" s="1054"/>
      <c r="AN415" s="351"/>
      <c r="AO415" s="351"/>
      <c r="AP415" s="351"/>
      <c r="AQ415" s="351"/>
      <c r="AR415" s="1054"/>
      <c r="AS415" s="1054"/>
      <c r="AT415" s="1054"/>
      <c r="AU415" s="1054"/>
      <c r="AV415" s="1054"/>
      <c r="AW415" s="1054"/>
      <c r="AX415" s="1054"/>
      <c r="AY415" s="1054"/>
      <c r="AZ415" s="1054"/>
      <c r="BA415" s="1054"/>
      <c r="BB415" s="1054"/>
      <c r="BC415" s="1054"/>
    </row>
    <row r="416" spans="1:55" s="8" customFormat="1">
      <c r="A416" s="55"/>
      <c r="B416" s="7"/>
      <c r="C416" s="10"/>
      <c r="D416" s="10"/>
      <c r="E416" s="10"/>
      <c r="F416" s="10"/>
      <c r="G416" s="10"/>
      <c r="H416" s="10"/>
      <c r="I416" s="10"/>
      <c r="J416" s="10"/>
      <c r="K416" s="10"/>
      <c r="L416" s="10"/>
      <c r="M416" s="10"/>
      <c r="N416" s="10"/>
      <c r="O416" s="62"/>
      <c r="P416" s="4"/>
      <c r="Q416" s="10"/>
      <c r="R416" s="4"/>
      <c r="U416" s="11"/>
      <c r="V416" s="11"/>
      <c r="W416" s="11"/>
      <c r="AB416" s="246"/>
      <c r="AC416" s="1238"/>
      <c r="AD416" s="1238"/>
      <c r="AE416" s="1420"/>
      <c r="AF416" s="1420"/>
      <c r="AG416" s="1238"/>
      <c r="AH416" s="1238"/>
      <c r="AI416" s="1238"/>
      <c r="AJ416" s="1238"/>
      <c r="AK416" s="351"/>
      <c r="AL416" s="1054"/>
      <c r="AM416" s="1054"/>
      <c r="AN416" s="351"/>
      <c r="AO416" s="351"/>
      <c r="AP416" s="351"/>
      <c r="AQ416" s="351"/>
      <c r="AR416" s="1054"/>
      <c r="AS416" s="1054"/>
      <c r="AT416" s="1054"/>
      <c r="AU416" s="1054"/>
      <c r="AV416" s="1054"/>
      <c r="AW416" s="1054"/>
      <c r="AX416" s="1054"/>
      <c r="AY416" s="1054"/>
      <c r="AZ416" s="1054"/>
      <c r="BA416" s="1054"/>
      <c r="BB416" s="1054"/>
      <c r="BC416" s="1054"/>
    </row>
    <row r="417" spans="1:55" s="8" customFormat="1">
      <c r="A417" s="55"/>
      <c r="B417" s="7"/>
      <c r="C417" s="10"/>
      <c r="D417" s="10"/>
      <c r="E417" s="10"/>
      <c r="F417" s="10"/>
      <c r="G417" s="10"/>
      <c r="H417" s="10"/>
      <c r="I417" s="10"/>
      <c r="J417" s="10"/>
      <c r="K417" s="10"/>
      <c r="L417" s="10"/>
      <c r="M417" s="10"/>
      <c r="N417" s="10"/>
      <c r="O417" s="62"/>
      <c r="P417" s="4"/>
      <c r="Q417" s="10"/>
      <c r="R417" s="4"/>
      <c r="U417" s="11"/>
      <c r="V417" s="11"/>
      <c r="W417" s="11"/>
      <c r="AB417" s="246"/>
      <c r="AC417" s="1238"/>
      <c r="AD417" s="1238"/>
      <c r="AE417" s="1420"/>
      <c r="AF417" s="1420"/>
      <c r="AG417" s="1238"/>
      <c r="AH417" s="1238"/>
      <c r="AI417" s="1238"/>
      <c r="AJ417" s="1238"/>
      <c r="AK417" s="351"/>
      <c r="AL417" s="1054"/>
      <c r="AM417" s="1054"/>
      <c r="AN417" s="351"/>
      <c r="AO417" s="351"/>
      <c r="AP417" s="351"/>
      <c r="AQ417" s="351"/>
      <c r="AR417" s="1054"/>
      <c r="AS417" s="1054"/>
      <c r="AT417" s="1054"/>
      <c r="AU417" s="1054"/>
      <c r="AV417" s="1054"/>
      <c r="AW417" s="1054"/>
      <c r="AX417" s="1054"/>
      <c r="AY417" s="1054"/>
      <c r="AZ417" s="1054"/>
      <c r="BA417" s="1054"/>
      <c r="BB417" s="1054"/>
      <c r="BC417" s="1054"/>
    </row>
    <row r="418" spans="1:55" s="8" customFormat="1">
      <c r="A418" s="55"/>
      <c r="B418" s="7"/>
      <c r="C418" s="10"/>
      <c r="D418" s="10"/>
      <c r="E418" s="10"/>
      <c r="F418" s="10"/>
      <c r="G418" s="10"/>
      <c r="H418" s="10"/>
      <c r="I418" s="10"/>
      <c r="J418" s="10"/>
      <c r="K418" s="10"/>
      <c r="L418" s="10"/>
      <c r="M418" s="10"/>
      <c r="N418" s="10"/>
      <c r="O418" s="62"/>
      <c r="P418" s="4"/>
      <c r="Q418" s="10"/>
      <c r="R418" s="4"/>
      <c r="U418" s="11"/>
      <c r="V418" s="11"/>
      <c r="W418" s="11"/>
      <c r="AB418" s="246"/>
      <c r="AC418" s="1238"/>
      <c r="AD418" s="1238"/>
      <c r="AE418" s="1420"/>
      <c r="AF418" s="1420"/>
      <c r="AG418" s="1238"/>
      <c r="AH418" s="1238"/>
      <c r="AI418" s="1238"/>
      <c r="AJ418" s="1238"/>
      <c r="AK418" s="351"/>
      <c r="AL418" s="1054"/>
      <c r="AM418" s="1054"/>
      <c r="AN418" s="351"/>
      <c r="AO418" s="351"/>
      <c r="AP418" s="351"/>
      <c r="AQ418" s="351"/>
      <c r="AR418" s="1054"/>
      <c r="AS418" s="1054"/>
      <c r="AT418" s="1054"/>
      <c r="AU418" s="1054"/>
      <c r="AV418" s="1054"/>
      <c r="AW418" s="1054"/>
      <c r="AX418" s="1054"/>
      <c r="AY418" s="1054"/>
      <c r="AZ418" s="1054"/>
      <c r="BA418" s="1054"/>
      <c r="BB418" s="1054"/>
      <c r="BC418" s="1054"/>
    </row>
    <row r="419" spans="1:55" s="8" customFormat="1">
      <c r="A419" s="55"/>
      <c r="B419" s="7"/>
      <c r="C419" s="10"/>
      <c r="D419" s="10"/>
      <c r="E419" s="10"/>
      <c r="F419" s="10"/>
      <c r="G419" s="10"/>
      <c r="H419" s="10"/>
      <c r="I419" s="10"/>
      <c r="J419" s="10"/>
      <c r="K419" s="10"/>
      <c r="L419" s="10"/>
      <c r="M419" s="10"/>
      <c r="N419" s="10"/>
      <c r="O419" s="62"/>
      <c r="P419" s="4"/>
      <c r="Q419" s="10"/>
      <c r="R419" s="4"/>
      <c r="U419" s="11"/>
      <c r="V419" s="11"/>
      <c r="W419" s="11"/>
      <c r="AB419" s="246"/>
      <c r="AC419" s="1238"/>
      <c r="AD419" s="1238"/>
      <c r="AE419" s="1420"/>
      <c r="AF419" s="1420"/>
      <c r="AG419" s="1238"/>
      <c r="AH419" s="1238"/>
      <c r="AI419" s="1238"/>
      <c r="AJ419" s="1238"/>
      <c r="AK419" s="351"/>
      <c r="AL419" s="1054"/>
      <c r="AM419" s="1054"/>
      <c r="AN419" s="351"/>
      <c r="AO419" s="351"/>
      <c r="AP419" s="351"/>
      <c r="AQ419" s="351"/>
      <c r="AR419" s="1054"/>
      <c r="AS419" s="1054"/>
      <c r="AT419" s="1054"/>
      <c r="AU419" s="1054"/>
      <c r="AV419" s="1054"/>
      <c r="AW419" s="1054"/>
      <c r="AX419" s="1054"/>
      <c r="AY419" s="1054"/>
      <c r="AZ419" s="1054"/>
      <c r="BA419" s="1054"/>
      <c r="BB419" s="1054"/>
      <c r="BC419" s="1054"/>
    </row>
    <row r="420" spans="1:55" s="8" customFormat="1">
      <c r="A420" s="55"/>
      <c r="B420" s="7"/>
      <c r="C420" s="10"/>
      <c r="D420" s="10"/>
      <c r="E420" s="10"/>
      <c r="F420" s="10"/>
      <c r="G420" s="10"/>
      <c r="H420" s="10"/>
      <c r="I420" s="10"/>
      <c r="J420" s="10"/>
      <c r="K420" s="10"/>
      <c r="L420" s="10"/>
      <c r="M420" s="10"/>
      <c r="N420" s="10"/>
      <c r="O420" s="62"/>
      <c r="P420" s="4"/>
      <c r="Q420" s="10"/>
      <c r="R420" s="4"/>
      <c r="U420" s="11"/>
      <c r="V420" s="11"/>
      <c r="W420" s="11"/>
      <c r="AB420" s="246"/>
      <c r="AC420" s="1238"/>
      <c r="AD420" s="1238"/>
      <c r="AE420" s="1420"/>
      <c r="AF420" s="1420"/>
      <c r="AG420" s="1238"/>
      <c r="AH420" s="1238"/>
      <c r="AI420" s="1238"/>
      <c r="AJ420" s="1238"/>
      <c r="AK420" s="351"/>
      <c r="AL420" s="1054"/>
      <c r="AM420" s="1054"/>
      <c r="AN420" s="351"/>
      <c r="AO420" s="351"/>
      <c r="AP420" s="351"/>
      <c r="AQ420" s="351"/>
      <c r="AR420" s="1054"/>
      <c r="AS420" s="1054"/>
      <c r="AT420" s="1054"/>
      <c r="AU420" s="1054"/>
      <c r="AV420" s="1054"/>
      <c r="AW420" s="1054"/>
      <c r="AX420" s="1054"/>
      <c r="AY420" s="1054"/>
      <c r="AZ420" s="1054"/>
      <c r="BA420" s="1054"/>
      <c r="BB420" s="1054"/>
      <c r="BC420" s="1054"/>
    </row>
    <row r="421" spans="1:55" s="8" customFormat="1">
      <c r="A421" s="55"/>
      <c r="B421" s="7"/>
      <c r="C421" s="10"/>
      <c r="D421" s="10"/>
      <c r="E421" s="10"/>
      <c r="F421" s="10"/>
      <c r="G421" s="10"/>
      <c r="H421" s="10"/>
      <c r="I421" s="10"/>
      <c r="J421" s="10"/>
      <c r="K421" s="10"/>
      <c r="L421" s="10"/>
      <c r="M421" s="10"/>
      <c r="N421" s="10"/>
      <c r="O421" s="62"/>
      <c r="P421" s="4"/>
      <c r="Q421" s="10"/>
      <c r="R421" s="4"/>
      <c r="U421" s="11"/>
      <c r="V421" s="11"/>
      <c r="W421" s="11"/>
      <c r="AB421" s="246"/>
      <c r="AC421" s="1238"/>
      <c r="AD421" s="1238"/>
      <c r="AE421" s="1420"/>
      <c r="AF421" s="1420"/>
      <c r="AG421" s="1238"/>
      <c r="AH421" s="1238"/>
      <c r="AI421" s="1238"/>
      <c r="AJ421" s="1238"/>
      <c r="AK421" s="351"/>
      <c r="AL421" s="1054"/>
      <c r="AM421" s="1054"/>
      <c r="AN421" s="351"/>
      <c r="AO421" s="351"/>
      <c r="AP421" s="351"/>
      <c r="AQ421" s="351"/>
      <c r="AR421" s="1054"/>
      <c r="AS421" s="1054"/>
      <c r="AT421" s="1054"/>
      <c r="AU421" s="1054"/>
      <c r="AV421" s="1054"/>
      <c r="AW421" s="1054"/>
      <c r="AX421" s="1054"/>
      <c r="AY421" s="1054"/>
      <c r="AZ421" s="1054"/>
      <c r="BA421" s="1054"/>
      <c r="BB421" s="1054"/>
      <c r="BC421" s="1054"/>
    </row>
    <row r="422" spans="1:55" s="8" customFormat="1">
      <c r="A422" s="55"/>
      <c r="B422" s="7"/>
      <c r="C422" s="10"/>
      <c r="D422" s="10"/>
      <c r="E422" s="10"/>
      <c r="F422" s="10"/>
      <c r="G422" s="10"/>
      <c r="H422" s="10"/>
      <c r="I422" s="10"/>
      <c r="J422" s="10"/>
      <c r="K422" s="10"/>
      <c r="L422" s="10"/>
      <c r="M422" s="10"/>
      <c r="N422" s="10"/>
      <c r="O422" s="62"/>
      <c r="P422" s="4"/>
      <c r="Q422" s="10"/>
      <c r="R422" s="4"/>
      <c r="U422" s="11"/>
      <c r="V422" s="11"/>
      <c r="W422" s="11"/>
      <c r="AB422" s="246"/>
      <c r="AC422" s="1238"/>
      <c r="AD422" s="1238"/>
      <c r="AE422" s="1420"/>
      <c r="AF422" s="1420"/>
      <c r="AG422" s="1238"/>
      <c r="AH422" s="1238"/>
      <c r="AI422" s="1238"/>
      <c r="AJ422" s="1238"/>
      <c r="AK422" s="351"/>
      <c r="AL422" s="1054"/>
      <c r="AM422" s="1054"/>
      <c r="AN422" s="351"/>
      <c r="AO422" s="351"/>
      <c r="AP422" s="351"/>
      <c r="AQ422" s="351"/>
      <c r="AR422" s="1054"/>
      <c r="AS422" s="1054"/>
      <c r="AT422" s="1054"/>
      <c r="AU422" s="1054"/>
      <c r="AV422" s="1054"/>
      <c r="AW422" s="1054"/>
      <c r="AX422" s="1054"/>
      <c r="AY422" s="1054"/>
      <c r="AZ422" s="1054"/>
      <c r="BA422" s="1054"/>
      <c r="BB422" s="1054"/>
      <c r="BC422" s="1054"/>
    </row>
    <row r="423" spans="1:55" s="8" customFormat="1">
      <c r="A423" s="55"/>
      <c r="B423" s="7"/>
      <c r="C423" s="10"/>
      <c r="D423" s="10"/>
      <c r="E423" s="10"/>
      <c r="F423" s="10"/>
      <c r="G423" s="10"/>
      <c r="H423" s="10"/>
      <c r="I423" s="10"/>
      <c r="J423" s="10"/>
      <c r="K423" s="10"/>
      <c r="L423" s="10"/>
      <c r="M423" s="10"/>
      <c r="N423" s="10"/>
      <c r="O423" s="62"/>
      <c r="P423" s="4"/>
      <c r="Q423" s="10"/>
      <c r="R423" s="4"/>
      <c r="U423" s="11"/>
      <c r="V423" s="11"/>
      <c r="W423" s="11"/>
      <c r="AB423" s="246"/>
      <c r="AC423" s="1238"/>
      <c r="AD423" s="1238"/>
      <c r="AE423" s="1420"/>
      <c r="AF423" s="1420"/>
      <c r="AG423" s="1238"/>
      <c r="AH423" s="1238"/>
      <c r="AI423" s="1238"/>
      <c r="AJ423" s="1238"/>
      <c r="AK423" s="351"/>
      <c r="AL423" s="1054"/>
      <c r="AM423" s="1054"/>
      <c r="AN423" s="351"/>
      <c r="AO423" s="351"/>
      <c r="AP423" s="351"/>
      <c r="AQ423" s="351"/>
      <c r="AR423" s="1054"/>
      <c r="AS423" s="1054"/>
      <c r="AT423" s="1054"/>
      <c r="AU423" s="1054"/>
      <c r="AV423" s="1054"/>
      <c r="AW423" s="1054"/>
      <c r="AX423" s="1054"/>
      <c r="AY423" s="1054"/>
      <c r="AZ423" s="1054"/>
      <c r="BA423" s="1054"/>
      <c r="BB423" s="1054"/>
      <c r="BC423" s="1054"/>
    </row>
    <row r="424" spans="1:55" s="8" customFormat="1">
      <c r="A424" s="55"/>
      <c r="B424" s="7"/>
      <c r="C424" s="10"/>
      <c r="D424" s="10"/>
      <c r="E424" s="10"/>
      <c r="F424" s="10"/>
      <c r="G424" s="10"/>
      <c r="H424" s="10"/>
      <c r="I424" s="10"/>
      <c r="J424" s="10"/>
      <c r="K424" s="10"/>
      <c r="L424" s="10"/>
      <c r="M424" s="10"/>
      <c r="N424" s="10"/>
      <c r="O424" s="62"/>
      <c r="P424" s="4"/>
      <c r="Q424" s="10"/>
      <c r="R424" s="4"/>
      <c r="U424" s="11"/>
      <c r="V424" s="11"/>
      <c r="W424" s="11"/>
      <c r="AB424" s="246"/>
      <c r="AC424" s="1238"/>
      <c r="AD424" s="1238"/>
      <c r="AE424" s="1420"/>
      <c r="AF424" s="1420"/>
      <c r="AG424" s="1238"/>
      <c r="AH424" s="1238"/>
      <c r="AI424" s="1238"/>
      <c r="AJ424" s="1238"/>
      <c r="AK424" s="351"/>
      <c r="AL424" s="1054"/>
      <c r="AM424" s="1054"/>
      <c r="AN424" s="351"/>
      <c r="AO424" s="351"/>
      <c r="AP424" s="351"/>
      <c r="AQ424" s="351"/>
      <c r="AR424" s="1054"/>
      <c r="AS424" s="1054"/>
      <c r="AT424" s="1054"/>
      <c r="AU424" s="1054"/>
      <c r="AV424" s="1054"/>
      <c r="AW424" s="1054"/>
      <c r="AX424" s="1054"/>
      <c r="AY424" s="1054"/>
      <c r="AZ424" s="1054"/>
      <c r="BA424" s="1054"/>
      <c r="BB424" s="1054"/>
      <c r="BC424" s="1054"/>
    </row>
    <row r="425" spans="1:55" s="8" customFormat="1">
      <c r="A425" s="55"/>
      <c r="B425" s="7"/>
      <c r="C425" s="10"/>
      <c r="D425" s="10"/>
      <c r="E425" s="10"/>
      <c r="F425" s="10"/>
      <c r="G425" s="10"/>
      <c r="H425" s="10"/>
      <c r="I425" s="10"/>
      <c r="J425" s="10"/>
      <c r="K425" s="10"/>
      <c r="L425" s="10"/>
      <c r="M425" s="10"/>
      <c r="N425" s="10"/>
      <c r="O425" s="62"/>
      <c r="P425" s="4"/>
      <c r="Q425" s="10"/>
      <c r="R425" s="4"/>
      <c r="U425" s="11"/>
      <c r="V425" s="11"/>
      <c r="W425" s="11"/>
      <c r="AB425" s="246"/>
      <c r="AC425" s="1238"/>
      <c r="AD425" s="1238"/>
      <c r="AE425" s="1420"/>
      <c r="AF425" s="1420"/>
      <c r="AG425" s="1238"/>
      <c r="AH425" s="1238"/>
      <c r="AI425" s="1238"/>
      <c r="AJ425" s="1238"/>
      <c r="AK425" s="351"/>
      <c r="AL425" s="1054"/>
      <c r="AM425" s="1054"/>
      <c r="AN425" s="351"/>
      <c r="AO425" s="351"/>
      <c r="AP425" s="351"/>
      <c r="AQ425" s="351"/>
      <c r="AR425" s="1054"/>
      <c r="AS425" s="1054"/>
      <c r="AT425" s="1054"/>
      <c r="AU425" s="1054"/>
      <c r="AV425" s="1054"/>
      <c r="AW425" s="1054"/>
      <c r="AX425" s="1054"/>
      <c r="AY425" s="1054"/>
      <c r="AZ425" s="1054"/>
      <c r="BA425" s="1054"/>
      <c r="BB425" s="1054"/>
      <c r="BC425" s="1054"/>
    </row>
    <row r="426" spans="1:55" s="8" customFormat="1">
      <c r="A426" s="55"/>
      <c r="B426" s="7"/>
      <c r="C426" s="10"/>
      <c r="D426" s="10"/>
      <c r="E426" s="10"/>
      <c r="F426" s="10"/>
      <c r="G426" s="10"/>
      <c r="H426" s="10"/>
      <c r="I426" s="10"/>
      <c r="J426" s="10"/>
      <c r="K426" s="10"/>
      <c r="L426" s="10"/>
      <c r="M426" s="10"/>
      <c r="N426" s="10"/>
      <c r="O426" s="62"/>
      <c r="P426" s="4"/>
      <c r="Q426" s="10"/>
      <c r="R426" s="4"/>
      <c r="U426" s="11"/>
      <c r="V426" s="11"/>
      <c r="W426" s="11"/>
      <c r="AB426" s="246"/>
      <c r="AC426" s="1238"/>
      <c r="AD426" s="1238"/>
      <c r="AE426" s="1420"/>
      <c r="AF426" s="1420"/>
      <c r="AG426" s="1238"/>
      <c r="AH426" s="1238"/>
      <c r="AI426" s="1238"/>
      <c r="AJ426" s="1238"/>
      <c r="AK426" s="351"/>
      <c r="AL426" s="1054"/>
      <c r="AM426" s="1054"/>
      <c r="AN426" s="351"/>
      <c r="AO426" s="351"/>
      <c r="AP426" s="351"/>
      <c r="AQ426" s="351"/>
      <c r="AR426" s="1054"/>
      <c r="AS426" s="1054"/>
      <c r="AT426" s="1054"/>
      <c r="AU426" s="1054"/>
      <c r="AV426" s="1054"/>
      <c r="AW426" s="1054"/>
      <c r="AX426" s="1054"/>
      <c r="AY426" s="1054"/>
      <c r="AZ426" s="1054"/>
      <c r="BA426" s="1054"/>
      <c r="BB426" s="1054"/>
      <c r="BC426" s="1054"/>
    </row>
    <row r="427" spans="1:55" s="8" customFormat="1">
      <c r="A427" s="55"/>
      <c r="B427" s="7"/>
      <c r="C427" s="10"/>
      <c r="D427" s="10"/>
      <c r="E427" s="10"/>
      <c r="F427" s="10"/>
      <c r="G427" s="10"/>
      <c r="H427" s="10"/>
      <c r="I427" s="10"/>
      <c r="J427" s="10"/>
      <c r="K427" s="10"/>
      <c r="L427" s="10"/>
      <c r="M427" s="10"/>
      <c r="N427" s="10"/>
      <c r="O427" s="62"/>
      <c r="P427" s="4"/>
      <c r="Q427" s="10"/>
      <c r="R427" s="4"/>
      <c r="U427" s="11"/>
      <c r="V427" s="11"/>
      <c r="W427" s="11"/>
      <c r="AB427" s="246"/>
      <c r="AC427" s="1238"/>
      <c r="AD427" s="1238"/>
      <c r="AE427" s="1420"/>
      <c r="AF427" s="1420"/>
      <c r="AG427" s="1238"/>
      <c r="AH427" s="1238"/>
      <c r="AI427" s="1238"/>
      <c r="AJ427" s="1238"/>
      <c r="AK427" s="351"/>
      <c r="AL427" s="1054"/>
      <c r="AM427" s="1054"/>
      <c r="AN427" s="351"/>
      <c r="AO427" s="351"/>
      <c r="AP427" s="351"/>
      <c r="AQ427" s="351"/>
      <c r="AR427" s="1054"/>
      <c r="AS427" s="1054"/>
      <c r="AT427" s="1054"/>
      <c r="AU427" s="1054"/>
      <c r="AV427" s="1054"/>
      <c r="AW427" s="1054"/>
      <c r="AX427" s="1054"/>
      <c r="AY427" s="1054"/>
      <c r="AZ427" s="1054"/>
      <c r="BA427" s="1054"/>
      <c r="BB427" s="1054"/>
      <c r="BC427" s="1054"/>
    </row>
    <row r="428" spans="1:55" s="8" customFormat="1">
      <c r="A428" s="55"/>
      <c r="B428" s="7"/>
      <c r="C428" s="10"/>
      <c r="D428" s="10"/>
      <c r="E428" s="10"/>
      <c r="F428" s="10"/>
      <c r="G428" s="10"/>
      <c r="H428" s="10"/>
      <c r="I428" s="10"/>
      <c r="J428" s="10"/>
      <c r="K428" s="10"/>
      <c r="L428" s="10"/>
      <c r="M428" s="10"/>
      <c r="N428" s="10"/>
      <c r="O428" s="62"/>
      <c r="P428" s="4"/>
      <c r="Q428" s="10"/>
      <c r="R428" s="4"/>
      <c r="U428" s="11"/>
      <c r="V428" s="11"/>
      <c r="W428" s="11"/>
      <c r="AB428" s="246"/>
      <c r="AC428" s="1238"/>
      <c r="AD428" s="1238"/>
      <c r="AE428" s="1420"/>
      <c r="AF428" s="1420"/>
      <c r="AG428" s="1238"/>
      <c r="AH428" s="1238"/>
      <c r="AI428" s="1238"/>
      <c r="AJ428" s="1238"/>
      <c r="AK428" s="351"/>
      <c r="AL428" s="1054"/>
      <c r="AM428" s="1054"/>
      <c r="AN428" s="351"/>
      <c r="AO428" s="351"/>
      <c r="AP428" s="351"/>
      <c r="AQ428" s="351"/>
      <c r="AR428" s="1054"/>
      <c r="AS428" s="1054"/>
      <c r="AT428" s="1054"/>
      <c r="AU428" s="1054"/>
      <c r="AV428" s="1054"/>
      <c r="AW428" s="1054"/>
      <c r="AX428" s="1054"/>
      <c r="AY428" s="1054"/>
      <c r="AZ428" s="1054"/>
      <c r="BA428" s="1054"/>
      <c r="BB428" s="1054"/>
      <c r="BC428" s="1054"/>
    </row>
    <row r="429" spans="1:55" s="8" customFormat="1">
      <c r="A429" s="55"/>
      <c r="B429" s="7"/>
      <c r="C429" s="10"/>
      <c r="D429" s="10"/>
      <c r="E429" s="10"/>
      <c r="F429" s="10"/>
      <c r="G429" s="10"/>
      <c r="H429" s="10"/>
      <c r="I429" s="10"/>
      <c r="J429" s="10"/>
      <c r="K429" s="10"/>
      <c r="L429" s="10"/>
      <c r="M429" s="10"/>
      <c r="N429" s="10"/>
      <c r="O429" s="62"/>
      <c r="P429" s="4"/>
      <c r="Q429" s="10"/>
      <c r="R429" s="4"/>
      <c r="U429" s="11"/>
      <c r="V429" s="11"/>
      <c r="W429" s="11"/>
      <c r="AB429" s="246"/>
      <c r="AC429" s="1238"/>
      <c r="AD429" s="1238"/>
      <c r="AE429" s="1420"/>
      <c r="AF429" s="1420"/>
      <c r="AG429" s="1238"/>
      <c r="AH429" s="1238"/>
      <c r="AI429" s="1238"/>
      <c r="AJ429" s="1238"/>
      <c r="AK429" s="351"/>
      <c r="AL429" s="1054"/>
      <c r="AM429" s="1054"/>
      <c r="AN429" s="351"/>
      <c r="AO429" s="351"/>
      <c r="AP429" s="351"/>
      <c r="AQ429" s="351"/>
      <c r="AR429" s="1054"/>
      <c r="AS429" s="1054"/>
      <c r="AT429" s="1054"/>
      <c r="AU429" s="1054"/>
      <c r="AV429" s="1054"/>
      <c r="AW429" s="1054"/>
      <c r="AX429" s="1054"/>
      <c r="AY429" s="1054"/>
      <c r="AZ429" s="1054"/>
      <c r="BA429" s="1054"/>
      <c r="BB429" s="1054"/>
      <c r="BC429" s="1054"/>
    </row>
    <row r="430" spans="1:55" s="8" customFormat="1">
      <c r="A430" s="55"/>
      <c r="B430" s="7"/>
      <c r="C430" s="10"/>
      <c r="D430" s="10"/>
      <c r="E430" s="10"/>
      <c r="F430" s="10"/>
      <c r="G430" s="10"/>
      <c r="H430" s="10"/>
      <c r="I430" s="10"/>
      <c r="J430" s="10"/>
      <c r="K430" s="10"/>
      <c r="L430" s="10"/>
      <c r="M430" s="10"/>
      <c r="N430" s="10"/>
      <c r="O430" s="62"/>
      <c r="P430" s="4"/>
      <c r="Q430" s="10"/>
      <c r="R430" s="4"/>
      <c r="U430" s="11"/>
      <c r="V430" s="11"/>
      <c r="W430" s="11"/>
      <c r="AB430" s="246"/>
      <c r="AC430" s="1238"/>
      <c r="AD430" s="1238"/>
      <c r="AE430" s="1420"/>
      <c r="AF430" s="1420"/>
      <c r="AG430" s="1238"/>
      <c r="AH430" s="1238"/>
      <c r="AI430" s="1238"/>
      <c r="AJ430" s="1238"/>
      <c r="AK430" s="351"/>
      <c r="AL430" s="1054"/>
      <c r="AM430" s="1054"/>
      <c r="AN430" s="351"/>
      <c r="AO430" s="351"/>
      <c r="AP430" s="351"/>
      <c r="AQ430" s="351"/>
      <c r="AR430" s="1054"/>
      <c r="AS430" s="1054"/>
      <c r="AT430" s="1054"/>
      <c r="AU430" s="1054"/>
      <c r="AV430" s="1054"/>
      <c r="AW430" s="1054"/>
      <c r="AX430" s="1054"/>
      <c r="AY430" s="1054"/>
      <c r="AZ430" s="1054"/>
      <c r="BA430" s="1054"/>
      <c r="BB430" s="1054"/>
      <c r="BC430" s="1054"/>
    </row>
    <row r="431" spans="1:55" s="8" customFormat="1">
      <c r="A431" s="55"/>
      <c r="B431" s="7"/>
      <c r="C431" s="10"/>
      <c r="D431" s="10"/>
      <c r="E431" s="10"/>
      <c r="F431" s="10"/>
      <c r="G431" s="10"/>
      <c r="H431" s="10"/>
      <c r="I431" s="10"/>
      <c r="J431" s="10"/>
      <c r="K431" s="10"/>
      <c r="L431" s="10"/>
      <c r="M431" s="10"/>
      <c r="N431" s="10"/>
      <c r="O431" s="62"/>
      <c r="P431" s="4"/>
      <c r="Q431" s="10"/>
      <c r="R431" s="4"/>
      <c r="U431" s="11"/>
      <c r="V431" s="11"/>
      <c r="W431" s="11"/>
      <c r="AB431" s="246"/>
      <c r="AC431" s="1238"/>
      <c r="AD431" s="1238"/>
      <c r="AE431" s="1420"/>
      <c r="AF431" s="1420"/>
      <c r="AG431" s="1238"/>
      <c r="AH431" s="1238"/>
      <c r="AI431" s="1238"/>
      <c r="AJ431" s="1238"/>
      <c r="AK431" s="351"/>
      <c r="AL431" s="1054"/>
      <c r="AM431" s="1054"/>
      <c r="AN431" s="351"/>
      <c r="AO431" s="351"/>
      <c r="AP431" s="351"/>
      <c r="AQ431" s="351"/>
      <c r="AR431" s="1054"/>
      <c r="AS431" s="1054"/>
      <c r="AT431" s="1054"/>
      <c r="AU431" s="1054"/>
      <c r="AV431" s="1054"/>
      <c r="AW431" s="1054"/>
      <c r="AX431" s="1054"/>
      <c r="AY431" s="1054"/>
      <c r="AZ431" s="1054"/>
      <c r="BA431" s="1054"/>
      <c r="BB431" s="1054"/>
      <c r="BC431" s="1054"/>
    </row>
    <row r="432" spans="1:55" s="8" customFormat="1">
      <c r="A432" s="55"/>
      <c r="B432" s="7"/>
      <c r="C432" s="10"/>
      <c r="D432" s="10"/>
      <c r="E432" s="10"/>
      <c r="F432" s="10"/>
      <c r="G432" s="10"/>
      <c r="H432" s="10"/>
      <c r="I432" s="10"/>
      <c r="J432" s="10"/>
      <c r="K432" s="10"/>
      <c r="L432" s="10"/>
      <c r="M432" s="10"/>
      <c r="N432" s="10"/>
      <c r="O432" s="62"/>
      <c r="P432" s="4"/>
      <c r="Q432" s="10"/>
      <c r="R432" s="4"/>
      <c r="U432" s="11"/>
      <c r="V432" s="11"/>
      <c r="W432" s="11"/>
      <c r="AB432" s="246"/>
      <c r="AC432" s="1238"/>
      <c r="AD432" s="1238"/>
      <c r="AE432" s="1420"/>
      <c r="AF432" s="1420"/>
      <c r="AG432" s="1238"/>
      <c r="AH432" s="1238"/>
      <c r="AI432" s="1238"/>
      <c r="AJ432" s="1238"/>
      <c r="AK432" s="351"/>
      <c r="AL432" s="1054"/>
      <c r="AM432" s="1054"/>
      <c r="AN432" s="351"/>
      <c r="AO432" s="351"/>
      <c r="AP432" s="351"/>
      <c r="AQ432" s="351"/>
      <c r="AR432" s="1054"/>
      <c r="AS432" s="1054"/>
      <c r="AT432" s="1054"/>
      <c r="AU432" s="1054"/>
      <c r="AV432" s="1054"/>
      <c r="AW432" s="1054"/>
      <c r="AX432" s="1054"/>
      <c r="AY432" s="1054"/>
      <c r="AZ432" s="1054"/>
      <c r="BA432" s="1054"/>
      <c r="BB432" s="1054"/>
      <c r="BC432" s="1054"/>
    </row>
    <row r="433" spans="1:55" s="8" customFormat="1">
      <c r="A433" s="55"/>
      <c r="B433" s="7"/>
      <c r="C433" s="10"/>
      <c r="D433" s="10"/>
      <c r="E433" s="10"/>
      <c r="F433" s="10"/>
      <c r="G433" s="10"/>
      <c r="H433" s="10"/>
      <c r="I433" s="10"/>
      <c r="J433" s="10"/>
      <c r="K433" s="10"/>
      <c r="L433" s="10"/>
      <c r="M433" s="10"/>
      <c r="N433" s="10"/>
      <c r="O433" s="62"/>
      <c r="P433" s="4"/>
      <c r="Q433" s="10"/>
      <c r="R433" s="4"/>
      <c r="U433" s="11"/>
      <c r="V433" s="11"/>
      <c r="W433" s="11"/>
      <c r="AB433" s="246"/>
      <c r="AC433" s="1238"/>
      <c r="AD433" s="1238"/>
      <c r="AE433" s="1420"/>
      <c r="AF433" s="1420"/>
      <c r="AG433" s="1238"/>
      <c r="AH433" s="1238"/>
      <c r="AI433" s="1238"/>
      <c r="AJ433" s="1238"/>
      <c r="AK433" s="351"/>
      <c r="AL433" s="1054"/>
      <c r="AM433" s="1054"/>
      <c r="AN433" s="351"/>
      <c r="AO433" s="351"/>
      <c r="AP433" s="351"/>
      <c r="AQ433" s="351"/>
      <c r="AR433" s="1054"/>
      <c r="AS433" s="1054"/>
      <c r="AT433" s="1054"/>
      <c r="AU433" s="1054"/>
      <c r="AV433" s="1054"/>
      <c r="AW433" s="1054"/>
      <c r="AX433" s="1054"/>
      <c r="AY433" s="1054"/>
      <c r="AZ433" s="1054"/>
      <c r="BA433" s="1054"/>
      <c r="BB433" s="1054"/>
      <c r="BC433" s="1054"/>
    </row>
    <row r="434" spans="1:55" s="8" customFormat="1">
      <c r="A434" s="55"/>
      <c r="B434" s="7"/>
      <c r="C434" s="10"/>
      <c r="D434" s="10"/>
      <c r="E434" s="10"/>
      <c r="F434" s="10"/>
      <c r="G434" s="10"/>
      <c r="H434" s="10"/>
      <c r="I434" s="10"/>
      <c r="J434" s="10"/>
      <c r="K434" s="10"/>
      <c r="L434" s="10"/>
      <c r="M434" s="10"/>
      <c r="N434" s="10"/>
      <c r="O434" s="62"/>
      <c r="P434" s="4"/>
      <c r="Q434" s="10"/>
      <c r="R434" s="4"/>
      <c r="U434" s="11"/>
      <c r="V434" s="11"/>
      <c r="W434" s="11"/>
      <c r="AB434" s="246"/>
      <c r="AC434" s="1238"/>
      <c r="AD434" s="1238"/>
      <c r="AE434" s="1420"/>
      <c r="AF434" s="1420"/>
      <c r="AG434" s="1238"/>
      <c r="AH434" s="1238"/>
      <c r="AI434" s="1238"/>
      <c r="AJ434" s="1238"/>
      <c r="AK434" s="351"/>
      <c r="AL434" s="1054"/>
      <c r="AM434" s="1054"/>
      <c r="AN434" s="351"/>
      <c r="AO434" s="351"/>
      <c r="AP434" s="351"/>
      <c r="AQ434" s="351"/>
      <c r="AR434" s="1054"/>
      <c r="AS434" s="1054"/>
      <c r="AT434" s="1054"/>
      <c r="AU434" s="1054"/>
      <c r="AV434" s="1054"/>
      <c r="AW434" s="1054"/>
      <c r="AX434" s="1054"/>
      <c r="AY434" s="1054"/>
      <c r="AZ434" s="1054"/>
      <c r="BA434" s="1054"/>
      <c r="BB434" s="1054"/>
      <c r="BC434" s="1054"/>
    </row>
    <row r="435" spans="1:55" s="8" customFormat="1">
      <c r="A435" s="55"/>
      <c r="B435" s="7"/>
      <c r="C435" s="10"/>
      <c r="D435" s="10"/>
      <c r="E435" s="10"/>
      <c r="F435" s="10"/>
      <c r="G435" s="10"/>
      <c r="H435" s="10"/>
      <c r="I435" s="10"/>
      <c r="J435" s="10"/>
      <c r="K435" s="10"/>
      <c r="L435" s="10"/>
      <c r="M435" s="10"/>
      <c r="N435" s="10"/>
      <c r="O435" s="62"/>
      <c r="P435" s="4"/>
      <c r="Q435" s="10"/>
      <c r="R435" s="4"/>
      <c r="U435" s="11"/>
      <c r="V435" s="11"/>
      <c r="W435" s="11"/>
      <c r="AB435" s="246"/>
      <c r="AC435" s="1238"/>
      <c r="AD435" s="1238"/>
      <c r="AE435" s="1420"/>
      <c r="AF435" s="1420"/>
      <c r="AG435" s="1238"/>
      <c r="AH435" s="1238"/>
      <c r="AI435" s="1238"/>
      <c r="AJ435" s="1238"/>
      <c r="AK435" s="351"/>
      <c r="AL435" s="1054"/>
      <c r="AM435" s="1054"/>
      <c r="AN435" s="351"/>
      <c r="AO435" s="351"/>
      <c r="AP435" s="351"/>
      <c r="AQ435" s="351"/>
      <c r="AR435" s="1054"/>
      <c r="AS435" s="1054"/>
      <c r="AT435" s="1054"/>
      <c r="AU435" s="1054"/>
      <c r="AV435" s="1054"/>
      <c r="AW435" s="1054"/>
      <c r="AX435" s="1054"/>
      <c r="AY435" s="1054"/>
      <c r="AZ435" s="1054"/>
      <c r="BA435" s="1054"/>
      <c r="BB435" s="1054"/>
      <c r="BC435" s="1054"/>
    </row>
    <row r="436" spans="1:55" s="8" customFormat="1">
      <c r="A436" s="55"/>
      <c r="B436" s="7"/>
      <c r="C436" s="10"/>
      <c r="D436" s="10"/>
      <c r="E436" s="10"/>
      <c r="F436" s="10"/>
      <c r="G436" s="10"/>
      <c r="H436" s="10"/>
      <c r="I436" s="10"/>
      <c r="J436" s="10"/>
      <c r="K436" s="10"/>
      <c r="L436" s="10"/>
      <c r="M436" s="10"/>
      <c r="N436" s="10"/>
      <c r="O436" s="62"/>
      <c r="P436" s="4"/>
      <c r="Q436" s="10"/>
      <c r="R436" s="4"/>
      <c r="U436" s="11"/>
      <c r="V436" s="11"/>
      <c r="W436" s="11"/>
      <c r="AB436" s="246"/>
      <c r="AC436" s="1238"/>
      <c r="AD436" s="1238"/>
      <c r="AE436" s="1420"/>
      <c r="AF436" s="1420"/>
      <c r="AG436" s="1238"/>
      <c r="AH436" s="1238"/>
      <c r="AI436" s="1238"/>
      <c r="AJ436" s="1238"/>
      <c r="AK436" s="351"/>
      <c r="AL436" s="1054"/>
      <c r="AM436" s="1054"/>
      <c r="AN436" s="351"/>
      <c r="AO436" s="351"/>
      <c r="AP436" s="351"/>
      <c r="AQ436" s="351"/>
      <c r="AR436" s="1054"/>
      <c r="AS436" s="1054"/>
      <c r="AT436" s="1054"/>
      <c r="AU436" s="1054"/>
      <c r="AV436" s="1054"/>
      <c r="AW436" s="1054"/>
      <c r="AX436" s="1054"/>
      <c r="AY436" s="1054"/>
      <c r="AZ436" s="1054"/>
      <c r="BA436" s="1054"/>
      <c r="BB436" s="1054"/>
      <c r="BC436" s="1054"/>
    </row>
    <row r="437" spans="1:55" s="8" customFormat="1">
      <c r="A437" s="55"/>
      <c r="B437" s="7"/>
      <c r="C437" s="10"/>
      <c r="D437" s="10"/>
      <c r="E437" s="10"/>
      <c r="F437" s="10"/>
      <c r="G437" s="10"/>
      <c r="H437" s="10"/>
      <c r="I437" s="10"/>
      <c r="J437" s="10"/>
      <c r="K437" s="10"/>
      <c r="L437" s="10"/>
      <c r="M437" s="10"/>
      <c r="N437" s="10"/>
      <c r="O437" s="62"/>
      <c r="P437" s="4"/>
      <c r="Q437" s="10"/>
      <c r="R437" s="4"/>
      <c r="U437" s="11"/>
      <c r="V437" s="11"/>
      <c r="W437" s="11"/>
      <c r="AB437" s="246"/>
      <c r="AC437" s="1238"/>
      <c r="AD437" s="1238"/>
      <c r="AE437" s="1420"/>
      <c r="AF437" s="1420"/>
      <c r="AG437" s="1238"/>
      <c r="AH437" s="1238"/>
      <c r="AI437" s="1238"/>
      <c r="AJ437" s="1238"/>
      <c r="AK437" s="351"/>
      <c r="AL437" s="1054"/>
      <c r="AM437" s="1054"/>
      <c r="AN437" s="351"/>
      <c r="AO437" s="351"/>
      <c r="AP437" s="351"/>
      <c r="AQ437" s="351"/>
      <c r="AR437" s="1054"/>
      <c r="AS437" s="1054"/>
      <c r="AT437" s="1054"/>
      <c r="AU437" s="1054"/>
      <c r="AV437" s="1054"/>
      <c r="AW437" s="1054"/>
      <c r="AX437" s="1054"/>
      <c r="AY437" s="1054"/>
      <c r="AZ437" s="1054"/>
      <c r="BA437" s="1054"/>
      <c r="BB437" s="1054"/>
      <c r="BC437" s="1054"/>
    </row>
    <row r="438" spans="1:55" s="8" customFormat="1">
      <c r="A438" s="55"/>
      <c r="B438" s="7"/>
      <c r="C438" s="10"/>
      <c r="D438" s="10"/>
      <c r="E438" s="10"/>
      <c r="F438" s="10"/>
      <c r="G438" s="10"/>
      <c r="H438" s="10"/>
      <c r="I438" s="10"/>
      <c r="J438" s="10"/>
      <c r="K438" s="10"/>
      <c r="L438" s="10"/>
      <c r="M438" s="10"/>
      <c r="N438" s="10"/>
      <c r="O438" s="62"/>
      <c r="P438" s="4"/>
      <c r="Q438" s="10"/>
      <c r="R438" s="4"/>
      <c r="U438" s="11"/>
      <c r="V438" s="11"/>
      <c r="W438" s="11"/>
      <c r="AB438" s="246"/>
      <c r="AC438" s="1238"/>
      <c r="AD438" s="1238"/>
      <c r="AE438" s="1420"/>
      <c r="AF438" s="1420"/>
      <c r="AG438" s="1238"/>
      <c r="AH438" s="1238"/>
      <c r="AI438" s="1238"/>
      <c r="AJ438" s="1238"/>
      <c r="AK438" s="351"/>
      <c r="AL438" s="1054"/>
      <c r="AM438" s="1054"/>
      <c r="AN438" s="351"/>
      <c r="AO438" s="351"/>
      <c r="AP438" s="351"/>
      <c r="AQ438" s="351"/>
      <c r="AR438" s="1054"/>
      <c r="AS438" s="1054"/>
      <c r="AT438" s="1054"/>
      <c r="AU438" s="1054"/>
      <c r="AV438" s="1054"/>
      <c r="AW438" s="1054"/>
      <c r="AX438" s="1054"/>
      <c r="AY438" s="1054"/>
      <c r="AZ438" s="1054"/>
      <c r="BA438" s="1054"/>
      <c r="BB438" s="1054"/>
      <c r="BC438" s="1054"/>
    </row>
    <row r="439" spans="1:55" s="8" customFormat="1">
      <c r="A439" s="55"/>
      <c r="B439" s="7"/>
      <c r="C439" s="10"/>
      <c r="D439" s="10"/>
      <c r="E439" s="10"/>
      <c r="F439" s="10"/>
      <c r="G439" s="10"/>
      <c r="H439" s="10"/>
      <c r="I439" s="10"/>
      <c r="J439" s="10"/>
      <c r="K439" s="10"/>
      <c r="L439" s="10"/>
      <c r="M439" s="10"/>
      <c r="N439" s="10"/>
      <c r="O439" s="62"/>
      <c r="P439" s="4"/>
      <c r="Q439" s="10"/>
      <c r="R439" s="4"/>
      <c r="U439" s="11"/>
      <c r="V439" s="11"/>
      <c r="W439" s="11"/>
      <c r="AB439" s="246"/>
      <c r="AC439" s="1238"/>
      <c r="AD439" s="1238"/>
      <c r="AE439" s="1420"/>
      <c r="AF439" s="1420"/>
      <c r="AG439" s="1238"/>
      <c r="AH439" s="1238"/>
      <c r="AI439" s="1238"/>
      <c r="AJ439" s="1238"/>
      <c r="AK439" s="351"/>
      <c r="AL439" s="1054"/>
      <c r="AM439" s="1054"/>
      <c r="AN439" s="351"/>
      <c r="AO439" s="351"/>
      <c r="AP439" s="351"/>
      <c r="AQ439" s="351"/>
      <c r="AR439" s="1054"/>
      <c r="AS439" s="1054"/>
      <c r="AT439" s="1054"/>
      <c r="AU439" s="1054"/>
      <c r="AV439" s="1054"/>
      <c r="AW439" s="1054"/>
      <c r="AX439" s="1054"/>
      <c r="AY439" s="1054"/>
      <c r="AZ439" s="1054"/>
      <c r="BA439" s="1054"/>
      <c r="BB439" s="1054"/>
      <c r="BC439" s="1054"/>
    </row>
    <row r="440" spans="1:55" s="8" customFormat="1">
      <c r="A440" s="55"/>
      <c r="B440" s="7"/>
      <c r="C440" s="10"/>
      <c r="D440" s="10"/>
      <c r="E440" s="10"/>
      <c r="F440" s="10"/>
      <c r="G440" s="10"/>
      <c r="H440" s="10"/>
      <c r="I440" s="10"/>
      <c r="J440" s="10"/>
      <c r="K440" s="10"/>
      <c r="L440" s="10"/>
      <c r="M440" s="10"/>
      <c r="N440" s="10"/>
      <c r="O440" s="62"/>
      <c r="P440" s="4"/>
      <c r="Q440" s="10"/>
      <c r="R440" s="4"/>
      <c r="U440" s="11"/>
      <c r="V440" s="11"/>
      <c r="W440" s="11"/>
      <c r="AB440" s="246"/>
      <c r="AC440" s="1238"/>
      <c r="AD440" s="1238"/>
      <c r="AE440" s="1420"/>
      <c r="AF440" s="1420"/>
      <c r="AG440" s="1238"/>
      <c r="AH440" s="1238"/>
      <c r="AI440" s="1238"/>
      <c r="AJ440" s="1238"/>
      <c r="AK440" s="351"/>
      <c r="AL440" s="1054"/>
      <c r="AM440" s="1054"/>
      <c r="AN440" s="351"/>
      <c r="AO440" s="351"/>
      <c r="AP440" s="351"/>
      <c r="AQ440" s="351"/>
      <c r="AR440" s="1054"/>
      <c r="AS440" s="1054"/>
      <c r="AT440" s="1054"/>
      <c r="AU440" s="1054"/>
      <c r="AV440" s="1054"/>
      <c r="AW440" s="1054"/>
      <c r="AX440" s="1054"/>
      <c r="AY440" s="1054"/>
      <c r="AZ440" s="1054"/>
      <c r="BA440" s="1054"/>
      <c r="BB440" s="1054"/>
      <c r="BC440" s="1054"/>
    </row>
    <row r="441" spans="1:55" s="8" customFormat="1">
      <c r="A441" s="55"/>
      <c r="B441" s="7"/>
      <c r="C441" s="10"/>
      <c r="D441" s="10"/>
      <c r="E441" s="10"/>
      <c r="F441" s="10"/>
      <c r="G441" s="10"/>
      <c r="H441" s="10"/>
      <c r="I441" s="10"/>
      <c r="J441" s="10"/>
      <c r="K441" s="10"/>
      <c r="L441" s="10"/>
      <c r="M441" s="10"/>
      <c r="N441" s="10"/>
      <c r="O441" s="62"/>
      <c r="P441" s="4"/>
      <c r="Q441" s="10"/>
      <c r="R441" s="4"/>
      <c r="U441" s="11"/>
      <c r="V441" s="11"/>
      <c r="W441" s="11"/>
      <c r="AB441" s="246"/>
      <c r="AC441" s="1238"/>
      <c r="AD441" s="1238"/>
      <c r="AE441" s="1420"/>
      <c r="AF441" s="1420"/>
      <c r="AG441" s="1238"/>
      <c r="AH441" s="1238"/>
      <c r="AI441" s="1238"/>
      <c r="AJ441" s="1238"/>
      <c r="AK441" s="351"/>
      <c r="AL441" s="1054"/>
      <c r="AM441" s="1054"/>
      <c r="AN441" s="351"/>
      <c r="AO441" s="351"/>
      <c r="AP441" s="351"/>
      <c r="AQ441" s="351"/>
      <c r="AR441" s="1054"/>
      <c r="AS441" s="1054"/>
      <c r="AT441" s="1054"/>
      <c r="AU441" s="1054"/>
      <c r="AV441" s="1054"/>
      <c r="AW441" s="1054"/>
      <c r="AX441" s="1054"/>
      <c r="AY441" s="1054"/>
      <c r="AZ441" s="1054"/>
      <c r="BA441" s="1054"/>
      <c r="BB441" s="1054"/>
      <c r="BC441" s="1054"/>
    </row>
    <row r="442" spans="1:55" s="8" customFormat="1">
      <c r="A442" s="55"/>
      <c r="B442" s="7"/>
      <c r="C442" s="10"/>
      <c r="D442" s="10"/>
      <c r="E442" s="10"/>
      <c r="F442" s="10"/>
      <c r="G442" s="10"/>
      <c r="H442" s="10"/>
      <c r="I442" s="10"/>
      <c r="J442" s="10"/>
      <c r="K442" s="10"/>
      <c r="L442" s="10"/>
      <c r="M442" s="10"/>
      <c r="N442" s="10"/>
      <c r="O442" s="62"/>
      <c r="P442" s="4"/>
      <c r="Q442" s="10"/>
      <c r="R442" s="4"/>
      <c r="U442" s="11"/>
      <c r="V442" s="11"/>
      <c r="W442" s="11"/>
      <c r="AB442" s="246"/>
      <c r="AC442" s="1238"/>
      <c r="AD442" s="1238"/>
      <c r="AE442" s="1420"/>
      <c r="AF442" s="1420"/>
      <c r="AG442" s="1238"/>
      <c r="AH442" s="1238"/>
      <c r="AI442" s="1238"/>
      <c r="AJ442" s="1238"/>
      <c r="AK442" s="351"/>
      <c r="AL442" s="1054"/>
      <c r="AM442" s="1054"/>
      <c r="AN442" s="351"/>
      <c r="AO442" s="351"/>
      <c r="AP442" s="351"/>
      <c r="AQ442" s="351"/>
      <c r="AR442" s="1054"/>
      <c r="AS442" s="1054"/>
      <c r="AT442" s="1054"/>
      <c r="AU442" s="1054"/>
      <c r="AV442" s="1054"/>
      <c r="AW442" s="1054"/>
      <c r="AX442" s="1054"/>
      <c r="AY442" s="1054"/>
      <c r="AZ442" s="1054"/>
      <c r="BA442" s="1054"/>
      <c r="BB442" s="1054"/>
      <c r="BC442" s="1054"/>
    </row>
    <row r="443" spans="1:55" s="8" customFormat="1">
      <c r="A443" s="55"/>
      <c r="B443" s="7"/>
      <c r="C443" s="10"/>
      <c r="D443" s="10"/>
      <c r="E443" s="10"/>
      <c r="F443" s="10"/>
      <c r="G443" s="10"/>
      <c r="H443" s="10"/>
      <c r="I443" s="10"/>
      <c r="J443" s="10"/>
      <c r="K443" s="10"/>
      <c r="L443" s="10"/>
      <c r="M443" s="10"/>
      <c r="N443" s="10"/>
      <c r="O443" s="62"/>
      <c r="P443" s="4"/>
      <c r="Q443" s="10"/>
      <c r="R443" s="4"/>
      <c r="U443" s="11"/>
      <c r="V443" s="11"/>
      <c r="W443" s="11"/>
      <c r="AB443" s="246"/>
      <c r="AC443" s="1238"/>
      <c r="AD443" s="1238"/>
      <c r="AE443" s="1420"/>
      <c r="AF443" s="1420"/>
      <c r="AG443" s="1238"/>
      <c r="AH443" s="1238"/>
      <c r="AI443" s="1238"/>
      <c r="AJ443" s="1238"/>
      <c r="AK443" s="351"/>
      <c r="AL443" s="1054"/>
      <c r="AM443" s="1054"/>
      <c r="AN443" s="351"/>
      <c r="AO443" s="351"/>
      <c r="AP443" s="351"/>
      <c r="AQ443" s="351"/>
      <c r="AR443" s="1054"/>
      <c r="AS443" s="1054"/>
      <c r="AT443" s="1054"/>
      <c r="AU443" s="1054"/>
      <c r="AV443" s="1054"/>
      <c r="AW443" s="1054"/>
      <c r="AX443" s="1054"/>
      <c r="AY443" s="1054"/>
      <c r="AZ443" s="1054"/>
      <c r="BA443" s="1054"/>
      <c r="BB443" s="1054"/>
      <c r="BC443" s="1054"/>
    </row>
    <row r="444" spans="1:55" s="8" customFormat="1">
      <c r="A444" s="55"/>
      <c r="B444" s="7"/>
      <c r="C444" s="10"/>
      <c r="D444" s="10"/>
      <c r="E444" s="10"/>
      <c r="F444" s="10"/>
      <c r="G444" s="10"/>
      <c r="H444" s="10"/>
      <c r="I444" s="10"/>
      <c r="J444" s="10"/>
      <c r="K444" s="10"/>
      <c r="L444" s="10"/>
      <c r="M444" s="10"/>
      <c r="N444" s="10"/>
      <c r="O444" s="62"/>
      <c r="P444" s="4"/>
      <c r="Q444" s="10"/>
      <c r="R444" s="4"/>
      <c r="U444" s="11"/>
      <c r="V444" s="11"/>
      <c r="W444" s="11"/>
      <c r="AB444" s="246"/>
      <c r="AC444" s="1238"/>
      <c r="AD444" s="1238"/>
      <c r="AE444" s="1420"/>
      <c r="AF444" s="1420"/>
      <c r="AG444" s="1238"/>
      <c r="AH444" s="1238"/>
      <c r="AI444" s="1238"/>
      <c r="AJ444" s="1238"/>
      <c r="AK444" s="351"/>
      <c r="AL444" s="1054"/>
      <c r="AM444" s="1054"/>
      <c r="AN444" s="351"/>
      <c r="AO444" s="351"/>
      <c r="AP444" s="351"/>
      <c r="AQ444" s="351"/>
      <c r="AR444" s="1054"/>
      <c r="AS444" s="1054"/>
      <c r="AT444" s="1054"/>
      <c r="AU444" s="1054"/>
      <c r="AV444" s="1054"/>
      <c r="AW444" s="1054"/>
      <c r="AX444" s="1054"/>
      <c r="AY444" s="1054"/>
      <c r="AZ444" s="1054"/>
      <c r="BA444" s="1054"/>
      <c r="BB444" s="1054"/>
      <c r="BC444" s="1054"/>
    </row>
    <row r="445" spans="1:55" s="8" customFormat="1">
      <c r="A445" s="55"/>
      <c r="B445" s="7"/>
      <c r="C445" s="10"/>
      <c r="D445" s="10"/>
      <c r="E445" s="10"/>
      <c r="F445" s="10"/>
      <c r="G445" s="10"/>
      <c r="H445" s="10"/>
      <c r="I445" s="10"/>
      <c r="J445" s="10"/>
      <c r="K445" s="10"/>
      <c r="L445" s="10"/>
      <c r="M445" s="10"/>
      <c r="N445" s="10"/>
      <c r="O445" s="62"/>
      <c r="P445" s="4"/>
      <c r="Q445" s="10"/>
      <c r="R445" s="4"/>
      <c r="U445" s="11"/>
      <c r="V445" s="11"/>
      <c r="W445" s="11"/>
      <c r="AB445" s="246"/>
      <c r="AC445" s="1238"/>
      <c r="AD445" s="1238"/>
      <c r="AE445" s="1420"/>
      <c r="AF445" s="1420"/>
      <c r="AG445" s="1238"/>
      <c r="AH445" s="1238"/>
      <c r="AI445" s="1238"/>
      <c r="AJ445" s="1238"/>
      <c r="AK445" s="351"/>
      <c r="AL445" s="1054"/>
      <c r="AM445" s="1054"/>
      <c r="AN445" s="351"/>
      <c r="AO445" s="351"/>
      <c r="AP445" s="351"/>
      <c r="AQ445" s="351"/>
      <c r="AR445" s="1054"/>
      <c r="AS445" s="1054"/>
      <c r="AT445" s="1054"/>
      <c r="AU445" s="1054"/>
      <c r="AV445" s="1054"/>
      <c r="AW445" s="1054"/>
      <c r="AX445" s="1054"/>
      <c r="AY445" s="1054"/>
      <c r="AZ445" s="1054"/>
      <c r="BA445" s="1054"/>
      <c r="BB445" s="1054"/>
      <c r="BC445" s="1054"/>
    </row>
    <row r="446" spans="1:55" s="8" customFormat="1">
      <c r="A446" s="55"/>
      <c r="B446" s="7"/>
      <c r="C446" s="10"/>
      <c r="D446" s="10"/>
      <c r="E446" s="10"/>
      <c r="F446" s="10"/>
      <c r="G446" s="10"/>
      <c r="H446" s="10"/>
      <c r="I446" s="10"/>
      <c r="J446" s="10"/>
      <c r="K446" s="10"/>
      <c r="L446" s="10"/>
      <c r="M446" s="10"/>
      <c r="N446" s="10"/>
      <c r="O446" s="62"/>
      <c r="P446" s="4"/>
      <c r="Q446" s="10"/>
      <c r="R446" s="4"/>
      <c r="U446" s="11"/>
      <c r="V446" s="11"/>
      <c r="W446" s="11"/>
      <c r="AB446" s="246"/>
      <c r="AC446" s="1238"/>
      <c r="AD446" s="1238"/>
      <c r="AE446" s="1420"/>
      <c r="AF446" s="1420"/>
      <c r="AG446" s="1238"/>
      <c r="AH446" s="1238"/>
      <c r="AI446" s="1238"/>
      <c r="AJ446" s="1238"/>
      <c r="AK446" s="351"/>
      <c r="AL446" s="1054"/>
      <c r="AM446" s="1054"/>
      <c r="AN446" s="351"/>
      <c r="AO446" s="351"/>
      <c r="AP446" s="351"/>
      <c r="AQ446" s="351"/>
      <c r="AR446" s="1054"/>
      <c r="AS446" s="1054"/>
      <c r="AT446" s="1054"/>
      <c r="AU446" s="1054"/>
      <c r="AV446" s="1054"/>
      <c r="AW446" s="1054"/>
      <c r="AX446" s="1054"/>
      <c r="AY446" s="1054"/>
      <c r="AZ446" s="1054"/>
      <c r="BA446" s="1054"/>
      <c r="BB446" s="1054"/>
      <c r="BC446" s="1054"/>
    </row>
    <row r="447" spans="1:55" s="8" customFormat="1">
      <c r="A447" s="55"/>
      <c r="B447" s="7"/>
      <c r="C447" s="10"/>
      <c r="D447" s="10"/>
      <c r="E447" s="10"/>
      <c r="F447" s="10"/>
      <c r="G447" s="10"/>
      <c r="H447" s="10"/>
      <c r="I447" s="10"/>
      <c r="J447" s="10"/>
      <c r="K447" s="10"/>
      <c r="L447" s="10"/>
      <c r="M447" s="10"/>
      <c r="N447" s="10"/>
      <c r="O447" s="62"/>
      <c r="P447" s="4"/>
      <c r="Q447" s="10"/>
      <c r="R447" s="4"/>
      <c r="U447" s="11"/>
      <c r="V447" s="11"/>
      <c r="W447" s="11"/>
      <c r="AB447" s="246"/>
      <c r="AC447" s="1238"/>
      <c r="AD447" s="1238"/>
      <c r="AE447" s="1420"/>
      <c r="AF447" s="1420"/>
      <c r="AG447" s="1238"/>
      <c r="AH447" s="1238"/>
      <c r="AI447" s="1238"/>
      <c r="AJ447" s="1238"/>
      <c r="AK447" s="351"/>
      <c r="AL447" s="1054"/>
      <c r="AM447" s="1054"/>
      <c r="AN447" s="351"/>
      <c r="AO447" s="351"/>
      <c r="AP447" s="351"/>
      <c r="AQ447" s="351"/>
      <c r="AR447" s="1054"/>
      <c r="AS447" s="1054"/>
      <c r="AT447" s="1054"/>
      <c r="AU447" s="1054"/>
      <c r="AV447" s="1054"/>
      <c r="AW447" s="1054"/>
      <c r="AX447" s="1054"/>
      <c r="AY447" s="1054"/>
      <c r="AZ447" s="1054"/>
      <c r="BA447" s="1054"/>
      <c r="BB447" s="1054"/>
      <c r="BC447" s="1054"/>
    </row>
    <row r="448" spans="1:55" s="8" customFormat="1">
      <c r="A448" s="55"/>
      <c r="B448" s="7"/>
      <c r="C448" s="10"/>
      <c r="D448" s="10"/>
      <c r="E448" s="10"/>
      <c r="F448" s="10"/>
      <c r="G448" s="10"/>
      <c r="H448" s="10"/>
      <c r="I448" s="10"/>
      <c r="J448" s="10"/>
      <c r="K448" s="10"/>
      <c r="L448" s="10"/>
      <c r="M448" s="10"/>
      <c r="N448" s="10"/>
      <c r="O448" s="62"/>
      <c r="P448" s="4"/>
      <c r="Q448" s="10"/>
      <c r="R448" s="4"/>
      <c r="U448" s="11"/>
      <c r="V448" s="11"/>
      <c r="W448" s="11"/>
      <c r="AB448" s="246"/>
      <c r="AC448" s="1238"/>
      <c r="AD448" s="1238"/>
      <c r="AE448" s="1420"/>
      <c r="AF448" s="1420"/>
      <c r="AG448" s="1238"/>
      <c r="AH448" s="1238"/>
      <c r="AI448" s="1238"/>
      <c r="AJ448" s="1238"/>
      <c r="AK448" s="351"/>
      <c r="AL448" s="1054"/>
      <c r="AM448" s="1054"/>
      <c r="AN448" s="351"/>
      <c r="AO448" s="351"/>
      <c r="AP448" s="351"/>
      <c r="AQ448" s="351"/>
      <c r="AR448" s="1054"/>
      <c r="AS448" s="1054"/>
      <c r="AT448" s="1054"/>
      <c r="AU448" s="1054"/>
      <c r="AV448" s="1054"/>
      <c r="AW448" s="1054"/>
      <c r="AX448" s="1054"/>
      <c r="AY448" s="1054"/>
      <c r="AZ448" s="1054"/>
      <c r="BA448" s="1054"/>
      <c r="BB448" s="1054"/>
      <c r="BC448" s="1054"/>
    </row>
    <row r="449" spans="1:55" s="8" customFormat="1">
      <c r="A449" s="55"/>
      <c r="B449" s="7"/>
      <c r="C449" s="10"/>
      <c r="D449" s="10"/>
      <c r="E449" s="10"/>
      <c r="F449" s="10"/>
      <c r="G449" s="10"/>
      <c r="H449" s="10"/>
      <c r="I449" s="10"/>
      <c r="J449" s="10"/>
      <c r="K449" s="10"/>
      <c r="L449" s="10"/>
      <c r="M449" s="10"/>
      <c r="N449" s="10"/>
      <c r="O449" s="62"/>
      <c r="P449" s="4"/>
      <c r="Q449" s="10"/>
      <c r="R449" s="4"/>
      <c r="U449" s="11"/>
      <c r="V449" s="11"/>
      <c r="W449" s="11"/>
      <c r="AB449" s="246"/>
      <c r="AC449" s="1238"/>
      <c r="AD449" s="1238"/>
      <c r="AE449" s="1420"/>
      <c r="AF449" s="1420"/>
      <c r="AG449" s="1238"/>
      <c r="AH449" s="1238"/>
      <c r="AI449" s="1238"/>
      <c r="AJ449" s="1238"/>
      <c r="AK449" s="351"/>
      <c r="AL449" s="1054"/>
      <c r="AM449" s="1054"/>
      <c r="AN449" s="351"/>
      <c r="AO449" s="351"/>
      <c r="AP449" s="351"/>
      <c r="AQ449" s="351"/>
      <c r="AR449" s="1054"/>
      <c r="AS449" s="1054"/>
      <c r="AT449" s="1054"/>
      <c r="AU449" s="1054"/>
      <c r="AV449" s="1054"/>
      <c r="AW449" s="1054"/>
      <c r="AX449" s="1054"/>
      <c r="AY449" s="1054"/>
      <c r="AZ449" s="1054"/>
      <c r="BA449" s="1054"/>
      <c r="BB449" s="1054"/>
      <c r="BC449" s="1054"/>
    </row>
    <row r="450" spans="1:55" s="8" customFormat="1">
      <c r="A450" s="55"/>
      <c r="B450" s="7"/>
      <c r="C450" s="10"/>
      <c r="D450" s="10"/>
      <c r="E450" s="10"/>
      <c r="F450" s="10"/>
      <c r="G450" s="10"/>
      <c r="H450" s="10"/>
      <c r="I450" s="10"/>
      <c r="J450" s="10"/>
      <c r="K450" s="10"/>
      <c r="L450" s="10"/>
      <c r="M450" s="10"/>
      <c r="N450" s="10"/>
      <c r="O450" s="62"/>
      <c r="P450" s="4"/>
      <c r="Q450" s="10"/>
      <c r="R450" s="4"/>
      <c r="U450" s="11"/>
      <c r="V450" s="11"/>
      <c r="W450" s="11"/>
      <c r="AB450" s="246"/>
      <c r="AC450" s="1238"/>
      <c r="AD450" s="1238"/>
      <c r="AE450" s="1420"/>
      <c r="AF450" s="1420"/>
      <c r="AG450" s="1238"/>
      <c r="AH450" s="1238"/>
      <c r="AI450" s="1238"/>
      <c r="AJ450" s="1238"/>
      <c r="AK450" s="351"/>
      <c r="AL450" s="1054"/>
      <c r="AM450" s="1054"/>
      <c r="AN450" s="351"/>
      <c r="AO450" s="351"/>
      <c r="AP450" s="351"/>
      <c r="AQ450" s="351"/>
      <c r="AR450" s="1054"/>
      <c r="AS450" s="1054"/>
      <c r="AT450" s="1054"/>
      <c r="AU450" s="1054"/>
      <c r="AV450" s="1054"/>
      <c r="AW450" s="1054"/>
      <c r="AX450" s="1054"/>
      <c r="AY450" s="1054"/>
      <c r="AZ450" s="1054"/>
      <c r="BA450" s="1054"/>
      <c r="BB450" s="1054"/>
      <c r="BC450" s="1054"/>
    </row>
    <row r="451" spans="1:55" s="8" customFormat="1">
      <c r="A451" s="55"/>
      <c r="B451" s="7"/>
      <c r="C451" s="10"/>
      <c r="D451" s="10"/>
      <c r="E451" s="10"/>
      <c r="F451" s="10"/>
      <c r="G451" s="10"/>
      <c r="H451" s="10"/>
      <c r="I451" s="10"/>
      <c r="J451" s="10"/>
      <c r="K451" s="10"/>
      <c r="L451" s="10"/>
      <c r="M451" s="10"/>
      <c r="N451" s="10"/>
      <c r="O451" s="62"/>
      <c r="P451" s="4"/>
      <c r="Q451" s="10"/>
      <c r="R451" s="4"/>
      <c r="U451" s="11"/>
      <c r="V451" s="11"/>
      <c r="W451" s="11"/>
      <c r="AB451" s="246"/>
      <c r="AC451" s="1238"/>
      <c r="AD451" s="1238"/>
      <c r="AE451" s="1420"/>
      <c r="AF451" s="1420"/>
      <c r="AG451" s="1238"/>
      <c r="AH451" s="1238"/>
      <c r="AI451" s="1238"/>
      <c r="AJ451" s="1238"/>
      <c r="AK451" s="351"/>
      <c r="AL451" s="1054"/>
      <c r="AM451" s="1054"/>
      <c r="AN451" s="351"/>
      <c r="AO451" s="351"/>
      <c r="AP451" s="351"/>
      <c r="AQ451" s="351"/>
      <c r="AR451" s="1054"/>
      <c r="AS451" s="1054"/>
      <c r="AT451" s="1054"/>
      <c r="AU451" s="1054"/>
      <c r="AV451" s="1054"/>
      <c r="AW451" s="1054"/>
      <c r="AX451" s="1054"/>
      <c r="AY451" s="1054"/>
      <c r="AZ451" s="1054"/>
      <c r="BA451" s="1054"/>
      <c r="BB451" s="1054"/>
      <c r="BC451" s="1054"/>
    </row>
    <row r="452" spans="1:55" s="8" customFormat="1">
      <c r="A452" s="55"/>
      <c r="B452" s="7"/>
      <c r="C452" s="10"/>
      <c r="D452" s="10"/>
      <c r="E452" s="10"/>
      <c r="F452" s="10"/>
      <c r="G452" s="10"/>
      <c r="H452" s="10"/>
      <c r="I452" s="10"/>
      <c r="J452" s="10"/>
      <c r="K452" s="10"/>
      <c r="L452" s="10"/>
      <c r="M452" s="10"/>
      <c r="N452" s="10"/>
      <c r="O452" s="62"/>
      <c r="P452" s="4"/>
      <c r="Q452" s="10"/>
      <c r="R452" s="4"/>
      <c r="U452" s="11"/>
      <c r="V452" s="11"/>
      <c r="W452" s="11"/>
      <c r="AB452" s="246"/>
      <c r="AC452" s="1238"/>
      <c r="AD452" s="1238"/>
      <c r="AE452" s="1420"/>
      <c r="AF452" s="1420"/>
      <c r="AG452" s="1238"/>
      <c r="AH452" s="1238"/>
      <c r="AI452" s="1238"/>
      <c r="AJ452" s="1238"/>
      <c r="AK452" s="351"/>
      <c r="AL452" s="1054"/>
      <c r="AM452" s="1054"/>
      <c r="AN452" s="351"/>
      <c r="AO452" s="351"/>
      <c r="AP452" s="351"/>
      <c r="AQ452" s="351"/>
      <c r="AR452" s="1054"/>
      <c r="AS452" s="1054"/>
      <c r="AT452" s="1054"/>
      <c r="AU452" s="1054"/>
      <c r="AV452" s="1054"/>
      <c r="AW452" s="1054"/>
      <c r="AX452" s="1054"/>
      <c r="AY452" s="1054"/>
      <c r="AZ452" s="1054"/>
      <c r="BA452" s="1054"/>
      <c r="BB452" s="1054"/>
      <c r="BC452" s="1054"/>
    </row>
    <row r="453" spans="1:55" s="8" customFormat="1">
      <c r="A453" s="55"/>
      <c r="B453" s="7"/>
      <c r="C453" s="10"/>
      <c r="D453" s="10"/>
      <c r="E453" s="10"/>
      <c r="F453" s="10"/>
      <c r="G453" s="10"/>
      <c r="H453" s="10"/>
      <c r="I453" s="10"/>
      <c r="J453" s="10"/>
      <c r="K453" s="10"/>
      <c r="L453" s="10"/>
      <c r="M453" s="10"/>
      <c r="N453" s="10"/>
      <c r="O453" s="62"/>
      <c r="P453" s="4"/>
      <c r="Q453" s="10"/>
      <c r="R453" s="4"/>
      <c r="U453" s="11"/>
      <c r="V453" s="11"/>
      <c r="W453" s="11"/>
      <c r="AB453" s="246"/>
      <c r="AC453" s="1238"/>
      <c r="AD453" s="1238"/>
      <c r="AE453" s="1420"/>
      <c r="AF453" s="1420"/>
      <c r="AG453" s="1238"/>
      <c r="AH453" s="1238"/>
      <c r="AI453" s="1238"/>
      <c r="AJ453" s="1238"/>
      <c r="AK453" s="351"/>
      <c r="AL453" s="1054"/>
      <c r="AM453" s="1054"/>
      <c r="AN453" s="351"/>
      <c r="AO453" s="351"/>
      <c r="AP453" s="351"/>
      <c r="AQ453" s="351"/>
      <c r="AR453" s="1054"/>
      <c r="AS453" s="1054"/>
      <c r="AT453" s="1054"/>
      <c r="AU453" s="1054"/>
      <c r="AV453" s="1054"/>
      <c r="AW453" s="1054"/>
      <c r="AX453" s="1054"/>
      <c r="AY453" s="1054"/>
      <c r="AZ453" s="1054"/>
      <c r="BA453" s="1054"/>
      <c r="BB453" s="1054"/>
      <c r="BC453" s="1054"/>
    </row>
    <row r="454" spans="1:55" s="8" customFormat="1">
      <c r="A454" s="55"/>
      <c r="B454" s="7"/>
      <c r="C454" s="10"/>
      <c r="D454" s="10"/>
      <c r="E454" s="10"/>
      <c r="F454" s="10"/>
      <c r="G454" s="10"/>
      <c r="H454" s="10"/>
      <c r="I454" s="10"/>
      <c r="J454" s="10"/>
      <c r="K454" s="10"/>
      <c r="L454" s="10"/>
      <c r="M454" s="10"/>
      <c r="N454" s="10"/>
      <c r="O454" s="62"/>
      <c r="P454" s="4"/>
      <c r="Q454" s="10"/>
      <c r="R454" s="4"/>
      <c r="U454" s="11"/>
      <c r="V454" s="11"/>
      <c r="W454" s="11"/>
      <c r="AB454" s="246"/>
      <c r="AC454" s="1238"/>
      <c r="AD454" s="1238"/>
      <c r="AE454" s="1420"/>
      <c r="AF454" s="1420"/>
      <c r="AG454" s="1238"/>
      <c r="AH454" s="1238"/>
      <c r="AI454" s="1238"/>
      <c r="AJ454" s="1238"/>
      <c r="AK454" s="351"/>
      <c r="AL454" s="1054"/>
      <c r="AM454" s="1054"/>
      <c r="AN454" s="351"/>
      <c r="AO454" s="351"/>
      <c r="AP454" s="351"/>
      <c r="AQ454" s="351"/>
      <c r="AR454" s="1054"/>
      <c r="AS454" s="1054"/>
      <c r="AT454" s="1054"/>
      <c r="AU454" s="1054"/>
      <c r="AV454" s="1054"/>
      <c r="AW454" s="1054"/>
      <c r="AX454" s="1054"/>
      <c r="AY454" s="1054"/>
      <c r="AZ454" s="1054"/>
      <c r="BA454" s="1054"/>
      <c r="BB454" s="1054"/>
      <c r="BC454" s="1054"/>
    </row>
    <row r="455" spans="1:55" s="8" customFormat="1">
      <c r="A455" s="55"/>
      <c r="B455" s="7"/>
      <c r="C455" s="10"/>
      <c r="D455" s="10"/>
      <c r="E455" s="10"/>
      <c r="F455" s="10"/>
      <c r="G455" s="10"/>
      <c r="H455" s="10"/>
      <c r="I455" s="10"/>
      <c r="J455" s="10"/>
      <c r="K455" s="10"/>
      <c r="L455" s="10"/>
      <c r="M455" s="10"/>
      <c r="N455" s="10"/>
      <c r="O455" s="62"/>
      <c r="P455" s="4"/>
      <c r="Q455" s="10"/>
      <c r="R455" s="4"/>
      <c r="U455" s="11"/>
      <c r="V455" s="11"/>
      <c r="W455" s="11"/>
      <c r="AB455" s="246"/>
      <c r="AC455" s="1238"/>
      <c r="AD455" s="1238"/>
      <c r="AE455" s="1420"/>
      <c r="AF455" s="1420"/>
      <c r="AG455" s="1238"/>
      <c r="AH455" s="1238"/>
      <c r="AI455" s="1238"/>
      <c r="AJ455" s="1238"/>
      <c r="AK455" s="351"/>
      <c r="AL455" s="1054"/>
      <c r="AM455" s="1054"/>
      <c r="AN455" s="351"/>
      <c r="AO455" s="351"/>
      <c r="AP455" s="351"/>
      <c r="AQ455" s="351"/>
      <c r="AR455" s="1054"/>
      <c r="AS455" s="1054"/>
      <c r="AT455" s="1054"/>
      <c r="AU455" s="1054"/>
      <c r="AV455" s="1054"/>
      <c r="AW455" s="1054"/>
      <c r="AX455" s="1054"/>
      <c r="AY455" s="1054"/>
      <c r="AZ455" s="1054"/>
      <c r="BA455" s="1054"/>
      <c r="BB455" s="1054"/>
      <c r="BC455" s="1054"/>
    </row>
    <row r="456" spans="1:55" s="8" customFormat="1">
      <c r="A456" s="55"/>
      <c r="B456" s="7"/>
      <c r="C456" s="10"/>
      <c r="D456" s="10"/>
      <c r="E456" s="10"/>
      <c r="F456" s="10"/>
      <c r="G456" s="10"/>
      <c r="H456" s="10"/>
      <c r="I456" s="10"/>
      <c r="J456" s="10"/>
      <c r="K456" s="10"/>
      <c r="L456" s="10"/>
      <c r="M456" s="10"/>
      <c r="N456" s="10"/>
      <c r="O456" s="62"/>
      <c r="P456" s="4"/>
      <c r="Q456" s="10"/>
      <c r="R456" s="4"/>
      <c r="U456" s="11"/>
      <c r="V456" s="11"/>
      <c r="W456" s="11"/>
      <c r="AB456" s="246"/>
      <c r="AC456" s="1238"/>
      <c r="AD456" s="1238"/>
      <c r="AE456" s="1420"/>
      <c r="AF456" s="1420"/>
      <c r="AG456" s="1238"/>
      <c r="AH456" s="1238"/>
      <c r="AI456" s="1238"/>
      <c r="AJ456" s="1238"/>
      <c r="AK456" s="351"/>
      <c r="AL456" s="1054"/>
      <c r="AM456" s="1054"/>
      <c r="AN456" s="351"/>
      <c r="AO456" s="351"/>
      <c r="AP456" s="351"/>
      <c r="AQ456" s="351"/>
      <c r="AR456" s="1054"/>
      <c r="AS456" s="1054"/>
      <c r="AT456" s="1054"/>
      <c r="AU456" s="1054"/>
      <c r="AV456" s="1054"/>
      <c r="AW456" s="1054"/>
      <c r="AX456" s="1054"/>
      <c r="AY456" s="1054"/>
      <c r="AZ456" s="1054"/>
      <c r="BA456" s="1054"/>
      <c r="BB456" s="1054"/>
      <c r="BC456" s="1054"/>
    </row>
    <row r="457" spans="1:55" s="8" customFormat="1">
      <c r="A457" s="55"/>
      <c r="B457" s="7"/>
      <c r="C457" s="10"/>
      <c r="D457" s="10"/>
      <c r="E457" s="10"/>
      <c r="F457" s="10"/>
      <c r="G457" s="10"/>
      <c r="H457" s="10"/>
      <c r="I457" s="10"/>
      <c r="J457" s="10"/>
      <c r="K457" s="10"/>
      <c r="L457" s="10"/>
      <c r="M457" s="10"/>
      <c r="N457" s="10"/>
      <c r="O457" s="62"/>
      <c r="P457" s="4"/>
      <c r="Q457" s="10"/>
      <c r="R457" s="4"/>
      <c r="U457" s="11"/>
      <c r="V457" s="11"/>
      <c r="W457" s="11"/>
      <c r="AB457" s="246"/>
      <c r="AC457" s="1238"/>
      <c r="AD457" s="1238"/>
      <c r="AE457" s="1420"/>
      <c r="AF457" s="1420"/>
      <c r="AG457" s="1238"/>
      <c r="AH457" s="1238"/>
      <c r="AI457" s="1238"/>
      <c r="AJ457" s="1238"/>
      <c r="AK457" s="351"/>
      <c r="AL457" s="1054"/>
      <c r="AM457" s="1054"/>
      <c r="AN457" s="351"/>
      <c r="AO457" s="351"/>
      <c r="AP457" s="351"/>
      <c r="AQ457" s="351"/>
      <c r="AR457" s="1054"/>
      <c r="AS457" s="1054"/>
      <c r="AT457" s="1054"/>
      <c r="AU457" s="1054"/>
      <c r="AV457" s="1054"/>
      <c r="AW457" s="1054"/>
      <c r="AX457" s="1054"/>
      <c r="AY457" s="1054"/>
      <c r="AZ457" s="1054"/>
      <c r="BA457" s="1054"/>
      <c r="BB457" s="1054"/>
      <c r="BC457" s="1054"/>
    </row>
    <row r="458" spans="1:55" s="8" customFormat="1">
      <c r="A458" s="55"/>
      <c r="B458" s="7"/>
      <c r="C458" s="10"/>
      <c r="D458" s="10"/>
      <c r="E458" s="10"/>
      <c r="F458" s="10"/>
      <c r="G458" s="10"/>
      <c r="H458" s="10"/>
      <c r="I458" s="10"/>
      <c r="J458" s="10"/>
      <c r="K458" s="10"/>
      <c r="L458" s="10"/>
      <c r="M458" s="10"/>
      <c r="N458" s="10"/>
      <c r="O458" s="62"/>
      <c r="P458" s="4"/>
      <c r="Q458" s="10"/>
      <c r="R458" s="4"/>
      <c r="U458" s="11"/>
      <c r="V458" s="11"/>
      <c r="W458" s="11"/>
      <c r="AB458" s="246"/>
      <c r="AC458" s="1238"/>
      <c r="AD458" s="1238"/>
      <c r="AE458" s="1420"/>
      <c r="AF458" s="1420"/>
      <c r="AG458" s="1238"/>
      <c r="AH458" s="1238"/>
      <c r="AI458" s="1238"/>
      <c r="AJ458" s="1238"/>
      <c r="AK458" s="351"/>
      <c r="AL458" s="1054"/>
      <c r="AM458" s="1054"/>
      <c r="AN458" s="351"/>
      <c r="AO458" s="351"/>
      <c r="AP458" s="351"/>
      <c r="AQ458" s="351"/>
      <c r="AR458" s="1054"/>
      <c r="AS458" s="1054"/>
      <c r="AT458" s="1054"/>
      <c r="AU458" s="1054"/>
      <c r="AV458" s="1054"/>
      <c r="AW458" s="1054"/>
      <c r="AX458" s="1054"/>
      <c r="AY458" s="1054"/>
      <c r="AZ458" s="1054"/>
      <c r="BA458" s="1054"/>
      <c r="BB458" s="1054"/>
      <c r="BC458" s="1054"/>
    </row>
    <row r="459" spans="1:55" s="8" customFormat="1">
      <c r="A459" s="55"/>
      <c r="B459" s="7"/>
      <c r="C459" s="10"/>
      <c r="D459" s="10"/>
      <c r="E459" s="10"/>
      <c r="F459" s="10"/>
      <c r="G459" s="10"/>
      <c r="H459" s="10"/>
      <c r="I459" s="10"/>
      <c r="J459" s="10"/>
      <c r="K459" s="10"/>
      <c r="L459" s="10"/>
      <c r="M459" s="10"/>
      <c r="N459" s="10"/>
      <c r="O459" s="62"/>
      <c r="P459" s="4"/>
      <c r="Q459" s="10"/>
      <c r="R459" s="4"/>
      <c r="U459" s="11"/>
      <c r="V459" s="11"/>
      <c r="W459" s="11"/>
      <c r="AB459" s="246"/>
      <c r="AC459" s="1238"/>
      <c r="AD459" s="1238"/>
      <c r="AE459" s="1420"/>
      <c r="AF459" s="1420"/>
      <c r="AG459" s="1238"/>
      <c r="AH459" s="1238"/>
      <c r="AI459" s="1238"/>
      <c r="AJ459" s="1238"/>
      <c r="AK459" s="351"/>
      <c r="AL459" s="1054"/>
      <c r="AM459" s="1054"/>
      <c r="AN459" s="351"/>
      <c r="AO459" s="351"/>
      <c r="AP459" s="351"/>
      <c r="AQ459" s="351"/>
      <c r="AR459" s="1054"/>
      <c r="AS459" s="1054"/>
      <c r="AT459" s="1054"/>
      <c r="AU459" s="1054"/>
      <c r="AV459" s="1054"/>
      <c r="AW459" s="1054"/>
      <c r="AX459" s="1054"/>
      <c r="AY459" s="1054"/>
      <c r="AZ459" s="1054"/>
      <c r="BA459" s="1054"/>
      <c r="BB459" s="1054"/>
      <c r="BC459" s="1054"/>
    </row>
    <row r="460" spans="1:55" s="8" customFormat="1">
      <c r="A460" s="55"/>
      <c r="B460" s="7"/>
      <c r="C460" s="10"/>
      <c r="D460" s="10"/>
      <c r="E460" s="10"/>
      <c r="F460" s="10"/>
      <c r="G460" s="10"/>
      <c r="H460" s="10"/>
      <c r="I460" s="10"/>
      <c r="J460" s="10"/>
      <c r="K460" s="10"/>
      <c r="L460" s="10"/>
      <c r="M460" s="10"/>
      <c r="N460" s="10"/>
      <c r="O460" s="62"/>
      <c r="P460" s="4"/>
      <c r="Q460" s="10"/>
      <c r="R460" s="4"/>
      <c r="U460" s="11"/>
      <c r="V460" s="11"/>
      <c r="W460" s="11"/>
      <c r="AB460" s="246"/>
      <c r="AC460" s="1238"/>
      <c r="AD460" s="1238"/>
      <c r="AE460" s="1420"/>
      <c r="AF460" s="1420"/>
      <c r="AG460" s="1238"/>
      <c r="AH460" s="1238"/>
      <c r="AI460" s="1238"/>
      <c r="AJ460" s="1238"/>
      <c r="AK460" s="351"/>
      <c r="AL460" s="1054"/>
      <c r="AM460" s="1054"/>
      <c r="AN460" s="351"/>
      <c r="AO460" s="351"/>
      <c r="AP460" s="351"/>
      <c r="AQ460" s="351"/>
      <c r="AR460" s="1054"/>
      <c r="AS460" s="1054"/>
      <c r="AT460" s="1054"/>
      <c r="AU460" s="1054"/>
      <c r="AV460" s="1054"/>
      <c r="AW460" s="1054"/>
      <c r="AX460" s="1054"/>
      <c r="AY460" s="1054"/>
      <c r="AZ460" s="1054"/>
      <c r="BA460" s="1054"/>
      <c r="BB460" s="1054"/>
      <c r="BC460" s="1054"/>
    </row>
    <row r="461" spans="1:55" s="8" customFormat="1">
      <c r="A461" s="55"/>
      <c r="B461" s="7"/>
      <c r="C461" s="10"/>
      <c r="D461" s="10"/>
      <c r="E461" s="10"/>
      <c r="F461" s="10"/>
      <c r="G461" s="10"/>
      <c r="H461" s="10"/>
      <c r="I461" s="10"/>
      <c r="J461" s="10"/>
      <c r="K461" s="10"/>
      <c r="L461" s="10"/>
      <c r="M461" s="10"/>
      <c r="N461" s="10"/>
      <c r="O461" s="62"/>
      <c r="P461" s="4"/>
      <c r="Q461" s="10"/>
      <c r="R461" s="4"/>
      <c r="U461" s="11"/>
      <c r="V461" s="11"/>
      <c r="W461" s="11"/>
      <c r="AB461" s="246"/>
      <c r="AC461" s="1238"/>
      <c r="AD461" s="1238"/>
      <c r="AE461" s="1420"/>
      <c r="AF461" s="1420"/>
      <c r="AG461" s="1238"/>
      <c r="AH461" s="1238"/>
      <c r="AI461" s="1238"/>
      <c r="AJ461" s="1238"/>
      <c r="AK461" s="351"/>
      <c r="AL461" s="1054"/>
      <c r="AM461" s="1054"/>
      <c r="AN461" s="351"/>
      <c r="AO461" s="351"/>
      <c r="AP461" s="351"/>
      <c r="AQ461" s="351"/>
      <c r="AR461" s="1054"/>
      <c r="AS461" s="1054"/>
      <c r="AT461" s="1054"/>
      <c r="AU461" s="1054"/>
      <c r="AV461" s="1054"/>
      <c r="AW461" s="1054"/>
      <c r="AX461" s="1054"/>
      <c r="AY461" s="1054"/>
      <c r="AZ461" s="1054"/>
      <c r="BA461" s="1054"/>
      <c r="BB461" s="1054"/>
      <c r="BC461" s="1054"/>
    </row>
    <row r="462" spans="1:55" s="8" customFormat="1">
      <c r="A462" s="55"/>
      <c r="B462" s="7"/>
      <c r="C462" s="10"/>
      <c r="D462" s="10"/>
      <c r="E462" s="10"/>
      <c r="F462" s="10"/>
      <c r="G462" s="10"/>
      <c r="H462" s="10"/>
      <c r="I462" s="10"/>
      <c r="J462" s="10"/>
      <c r="K462" s="10"/>
      <c r="L462" s="10"/>
      <c r="M462" s="10"/>
      <c r="N462" s="10"/>
      <c r="O462" s="62"/>
      <c r="P462" s="4"/>
      <c r="Q462" s="10"/>
      <c r="R462" s="4"/>
      <c r="U462" s="11"/>
      <c r="V462" s="11"/>
      <c r="W462" s="11"/>
      <c r="AB462" s="246"/>
      <c r="AC462" s="1238"/>
      <c r="AD462" s="1238"/>
      <c r="AE462" s="1420"/>
      <c r="AF462" s="1420"/>
      <c r="AG462" s="1238"/>
      <c r="AH462" s="1238"/>
      <c r="AI462" s="1238"/>
      <c r="AJ462" s="1238"/>
      <c r="AK462" s="351"/>
      <c r="AL462" s="1054"/>
      <c r="AM462" s="1054"/>
      <c r="AN462" s="351"/>
      <c r="AO462" s="351"/>
      <c r="AP462" s="351"/>
      <c r="AQ462" s="351"/>
      <c r="AR462" s="1054"/>
      <c r="AS462" s="1054"/>
      <c r="AT462" s="1054"/>
      <c r="AU462" s="1054"/>
      <c r="AV462" s="1054"/>
      <c r="AW462" s="1054"/>
      <c r="AX462" s="1054"/>
      <c r="AY462" s="1054"/>
      <c r="AZ462" s="1054"/>
      <c r="BA462" s="1054"/>
      <c r="BB462" s="1054"/>
      <c r="BC462" s="1054"/>
    </row>
    <row r="463" spans="1:55" s="8" customFormat="1">
      <c r="A463" s="55"/>
      <c r="B463" s="7"/>
      <c r="C463" s="10"/>
      <c r="D463" s="10"/>
      <c r="E463" s="10"/>
      <c r="F463" s="10"/>
      <c r="G463" s="10"/>
      <c r="H463" s="10"/>
      <c r="I463" s="10"/>
      <c r="J463" s="10"/>
      <c r="K463" s="10"/>
      <c r="L463" s="10"/>
      <c r="M463" s="10"/>
      <c r="N463" s="10"/>
      <c r="O463" s="62"/>
      <c r="P463" s="4"/>
      <c r="Q463" s="10"/>
      <c r="R463" s="4"/>
      <c r="U463" s="11"/>
      <c r="V463" s="11"/>
      <c r="W463" s="11"/>
      <c r="AB463" s="246"/>
      <c r="AC463" s="1238"/>
      <c r="AD463" s="1238"/>
      <c r="AE463" s="1420"/>
      <c r="AF463" s="1420"/>
      <c r="AG463" s="1238"/>
      <c r="AH463" s="1238"/>
      <c r="AI463" s="1238"/>
      <c r="AJ463" s="1238"/>
      <c r="AK463" s="351"/>
      <c r="AL463" s="1054"/>
      <c r="AM463" s="1054"/>
      <c r="AN463" s="351"/>
      <c r="AO463" s="351"/>
      <c r="AP463" s="351"/>
      <c r="AQ463" s="351"/>
      <c r="AR463" s="1054"/>
      <c r="AS463" s="1054"/>
      <c r="AT463" s="1054"/>
      <c r="AU463" s="1054"/>
      <c r="AV463" s="1054"/>
      <c r="AW463" s="1054"/>
      <c r="AX463" s="1054"/>
      <c r="AY463" s="1054"/>
      <c r="AZ463" s="1054"/>
      <c r="BA463" s="1054"/>
      <c r="BB463" s="1054"/>
      <c r="BC463" s="1054"/>
    </row>
    <row r="464" spans="1:55" s="8" customFormat="1">
      <c r="A464" s="55"/>
      <c r="B464" s="7"/>
      <c r="C464" s="10"/>
      <c r="D464" s="10"/>
      <c r="E464" s="10"/>
      <c r="F464" s="10"/>
      <c r="G464" s="10"/>
      <c r="H464" s="10"/>
      <c r="I464" s="10"/>
      <c r="J464" s="10"/>
      <c r="K464" s="10"/>
      <c r="L464" s="10"/>
      <c r="M464" s="10"/>
      <c r="N464" s="10"/>
      <c r="O464" s="62"/>
      <c r="P464" s="4"/>
      <c r="Q464" s="10"/>
      <c r="R464" s="4"/>
      <c r="U464" s="11"/>
      <c r="V464" s="11"/>
      <c r="W464" s="11"/>
      <c r="AB464" s="246"/>
      <c r="AC464" s="1238"/>
      <c r="AD464" s="1238"/>
      <c r="AE464" s="1420"/>
      <c r="AF464" s="1420"/>
      <c r="AG464" s="1238"/>
      <c r="AH464" s="1238"/>
      <c r="AI464" s="1238"/>
      <c r="AJ464" s="1238"/>
      <c r="AK464" s="351"/>
      <c r="AL464" s="1054"/>
      <c r="AM464" s="1054"/>
      <c r="AN464" s="351"/>
      <c r="AO464" s="351"/>
      <c r="AP464" s="351"/>
      <c r="AQ464" s="351"/>
      <c r="AR464" s="1054"/>
      <c r="AS464" s="1054"/>
      <c r="AT464" s="1054"/>
      <c r="AU464" s="1054"/>
      <c r="AV464" s="1054"/>
      <c r="AW464" s="1054"/>
      <c r="AX464" s="1054"/>
      <c r="AY464" s="1054"/>
      <c r="AZ464" s="1054"/>
      <c r="BA464" s="1054"/>
      <c r="BB464" s="1054"/>
      <c r="BC464" s="1054"/>
    </row>
    <row r="465" spans="1:55" s="8" customFormat="1">
      <c r="A465" s="55"/>
      <c r="B465" s="7"/>
      <c r="C465" s="10"/>
      <c r="D465" s="10"/>
      <c r="E465" s="10"/>
      <c r="F465" s="10"/>
      <c r="G465" s="10"/>
      <c r="H465" s="10"/>
      <c r="I465" s="10"/>
      <c r="J465" s="10"/>
      <c r="K465" s="10"/>
      <c r="L465" s="10"/>
      <c r="M465" s="10"/>
      <c r="N465" s="10"/>
      <c r="O465" s="62"/>
      <c r="P465" s="4"/>
      <c r="Q465" s="10"/>
      <c r="R465" s="4"/>
      <c r="U465" s="11"/>
      <c r="V465" s="11"/>
      <c r="W465" s="11"/>
      <c r="AB465" s="246"/>
      <c r="AC465" s="1238"/>
      <c r="AD465" s="1238"/>
      <c r="AE465" s="1420"/>
      <c r="AF465" s="1420"/>
      <c r="AG465" s="1238"/>
      <c r="AH465" s="1238"/>
      <c r="AI465" s="1238"/>
      <c r="AJ465" s="1238"/>
      <c r="AK465" s="351"/>
      <c r="AL465" s="1054"/>
      <c r="AM465" s="1054"/>
      <c r="AN465" s="351"/>
      <c r="AO465" s="351"/>
      <c r="AP465" s="351"/>
      <c r="AQ465" s="351"/>
      <c r="AR465" s="1054"/>
      <c r="AS465" s="1054"/>
      <c r="AT465" s="1054"/>
      <c r="AU465" s="1054"/>
      <c r="AV465" s="1054"/>
      <c r="AW465" s="1054"/>
      <c r="AX465" s="1054"/>
      <c r="AY465" s="1054"/>
      <c r="AZ465" s="1054"/>
      <c r="BA465" s="1054"/>
      <c r="BB465" s="1054"/>
      <c r="BC465" s="1054"/>
    </row>
    <row r="466" spans="1:55" s="8" customFormat="1">
      <c r="A466" s="55"/>
      <c r="B466" s="7"/>
      <c r="C466" s="10"/>
      <c r="D466" s="10"/>
      <c r="E466" s="10"/>
      <c r="F466" s="10"/>
      <c r="G466" s="10"/>
      <c r="H466" s="10"/>
      <c r="I466" s="10"/>
      <c r="J466" s="10"/>
      <c r="K466" s="10"/>
      <c r="L466" s="10"/>
      <c r="M466" s="10"/>
      <c r="N466" s="10"/>
      <c r="O466" s="62"/>
      <c r="P466" s="4"/>
      <c r="Q466" s="10"/>
      <c r="R466" s="4"/>
      <c r="U466" s="11"/>
      <c r="V466" s="11"/>
      <c r="W466" s="11"/>
      <c r="AB466" s="246"/>
      <c r="AC466" s="1238"/>
      <c r="AD466" s="1238"/>
      <c r="AE466" s="1420"/>
      <c r="AF466" s="1420"/>
      <c r="AG466" s="1238"/>
      <c r="AH466" s="1238"/>
      <c r="AI466" s="1238"/>
      <c r="AJ466" s="1238"/>
      <c r="AK466" s="351"/>
      <c r="AL466" s="1054"/>
      <c r="AM466" s="1054"/>
      <c r="AN466" s="351"/>
      <c r="AO466" s="351"/>
      <c r="AP466" s="351"/>
      <c r="AQ466" s="351"/>
      <c r="AR466" s="1054"/>
      <c r="AS466" s="1054"/>
      <c r="AT466" s="1054"/>
      <c r="AU466" s="1054"/>
      <c r="AV466" s="1054"/>
      <c r="AW466" s="1054"/>
      <c r="AX466" s="1054"/>
      <c r="AY466" s="1054"/>
      <c r="AZ466" s="1054"/>
      <c r="BA466" s="1054"/>
      <c r="BB466" s="1054"/>
      <c r="BC466" s="1054"/>
    </row>
    <row r="467" spans="1:55" s="8" customFormat="1">
      <c r="A467" s="55"/>
      <c r="B467" s="7"/>
      <c r="C467" s="10"/>
      <c r="D467" s="10"/>
      <c r="E467" s="10"/>
      <c r="F467" s="10"/>
      <c r="G467" s="10"/>
      <c r="H467" s="10"/>
      <c r="I467" s="10"/>
      <c r="J467" s="10"/>
      <c r="K467" s="10"/>
      <c r="L467" s="10"/>
      <c r="M467" s="10"/>
      <c r="N467" s="10"/>
      <c r="O467" s="62"/>
      <c r="P467" s="4"/>
      <c r="Q467" s="10"/>
      <c r="R467" s="4"/>
      <c r="U467" s="11"/>
      <c r="V467" s="11"/>
      <c r="W467" s="11"/>
      <c r="AB467" s="246"/>
      <c r="AC467" s="1238"/>
      <c r="AD467" s="1238"/>
      <c r="AE467" s="1420"/>
      <c r="AF467" s="1420"/>
      <c r="AG467" s="1238"/>
      <c r="AH467" s="1238"/>
      <c r="AI467" s="1238"/>
      <c r="AJ467" s="1238"/>
      <c r="AK467" s="351"/>
      <c r="AL467" s="1054"/>
      <c r="AM467" s="1054"/>
      <c r="AN467" s="351"/>
      <c r="AO467" s="351"/>
      <c r="AP467" s="351"/>
      <c r="AQ467" s="351"/>
      <c r="AR467" s="1054"/>
      <c r="AS467" s="1054"/>
      <c r="AT467" s="1054"/>
      <c r="AU467" s="1054"/>
      <c r="AV467" s="1054"/>
      <c r="AW467" s="1054"/>
      <c r="AX467" s="1054"/>
      <c r="AY467" s="1054"/>
      <c r="AZ467" s="1054"/>
      <c r="BA467" s="1054"/>
      <c r="BB467" s="1054"/>
      <c r="BC467" s="1054"/>
    </row>
    <row r="468" spans="1:55" s="8" customFormat="1">
      <c r="A468" s="55"/>
      <c r="B468" s="7"/>
      <c r="C468" s="10"/>
      <c r="D468" s="10"/>
      <c r="E468" s="10"/>
      <c r="F468" s="10"/>
      <c r="G468" s="10"/>
      <c r="H468" s="10"/>
      <c r="I468" s="10"/>
      <c r="J468" s="10"/>
      <c r="K468" s="10"/>
      <c r="L468" s="10"/>
      <c r="M468" s="10"/>
      <c r="N468" s="10"/>
      <c r="O468" s="62"/>
      <c r="P468" s="4"/>
      <c r="Q468" s="10"/>
      <c r="R468" s="4"/>
      <c r="U468" s="11"/>
      <c r="V468" s="11"/>
      <c r="W468" s="11"/>
      <c r="AB468" s="246"/>
      <c r="AC468" s="1238"/>
      <c r="AD468" s="1238"/>
      <c r="AE468" s="1420"/>
      <c r="AF468" s="1420"/>
      <c r="AG468" s="1238"/>
      <c r="AH468" s="1238"/>
      <c r="AI468" s="1238"/>
      <c r="AJ468" s="1238"/>
      <c r="AK468" s="351"/>
      <c r="AL468" s="1054"/>
      <c r="AM468" s="1054"/>
      <c r="AN468" s="351"/>
      <c r="AO468" s="351"/>
      <c r="AP468" s="351"/>
      <c r="AQ468" s="351"/>
      <c r="AR468" s="1054"/>
      <c r="AS468" s="1054"/>
      <c r="AT468" s="1054"/>
      <c r="AU468" s="1054"/>
      <c r="AV468" s="1054"/>
      <c r="AW468" s="1054"/>
      <c r="AX468" s="1054"/>
      <c r="AY468" s="1054"/>
      <c r="AZ468" s="1054"/>
      <c r="BA468" s="1054"/>
      <c r="BB468" s="1054"/>
      <c r="BC468" s="1054"/>
    </row>
    <row r="469" spans="1:55" s="8" customFormat="1">
      <c r="A469" s="55"/>
      <c r="B469" s="7"/>
      <c r="C469" s="10"/>
      <c r="D469" s="10"/>
      <c r="E469" s="10"/>
      <c r="F469" s="10"/>
      <c r="G469" s="10"/>
      <c r="H469" s="10"/>
      <c r="I469" s="10"/>
      <c r="J469" s="10"/>
      <c r="K469" s="10"/>
      <c r="L469" s="10"/>
      <c r="M469" s="10"/>
      <c r="N469" s="10"/>
      <c r="O469" s="62"/>
      <c r="P469" s="4"/>
      <c r="Q469" s="10"/>
      <c r="R469" s="4"/>
      <c r="U469" s="11"/>
      <c r="V469" s="11"/>
      <c r="W469" s="11"/>
      <c r="AB469" s="246"/>
      <c r="AC469" s="1238"/>
      <c r="AD469" s="1238"/>
      <c r="AE469" s="1420"/>
      <c r="AF469" s="1420"/>
      <c r="AG469" s="1238"/>
      <c r="AH469" s="1238"/>
      <c r="AI469" s="1238"/>
      <c r="AJ469" s="1238"/>
      <c r="AK469" s="351"/>
      <c r="AL469" s="1054"/>
      <c r="AM469" s="1054"/>
      <c r="AN469" s="351"/>
      <c r="AO469" s="351"/>
      <c r="AP469" s="351"/>
      <c r="AQ469" s="351"/>
      <c r="AR469" s="1054"/>
      <c r="AS469" s="1054"/>
      <c r="AT469" s="1054"/>
      <c r="AU469" s="1054"/>
      <c r="AV469" s="1054"/>
      <c r="AW469" s="1054"/>
      <c r="AX469" s="1054"/>
      <c r="AY469" s="1054"/>
      <c r="AZ469" s="1054"/>
      <c r="BA469" s="1054"/>
      <c r="BB469" s="1054"/>
      <c r="BC469" s="1054"/>
    </row>
    <row r="470" spans="1:55" s="8" customFormat="1">
      <c r="A470" s="55"/>
      <c r="B470" s="7"/>
      <c r="C470" s="10"/>
      <c r="D470" s="10"/>
      <c r="E470" s="10"/>
      <c r="F470" s="10"/>
      <c r="G470" s="10"/>
      <c r="H470" s="10"/>
      <c r="I470" s="10"/>
      <c r="J470" s="10"/>
      <c r="K470" s="10"/>
      <c r="L470" s="10"/>
      <c r="M470" s="10"/>
      <c r="N470" s="10"/>
      <c r="O470" s="62"/>
      <c r="P470" s="4"/>
      <c r="Q470" s="10"/>
      <c r="R470" s="4"/>
      <c r="U470" s="11"/>
      <c r="V470" s="11"/>
      <c r="W470" s="11"/>
      <c r="AB470" s="246"/>
      <c r="AC470" s="1238"/>
      <c r="AD470" s="1238"/>
      <c r="AE470" s="1420"/>
      <c r="AF470" s="1420"/>
      <c r="AG470" s="1238"/>
      <c r="AH470" s="1238"/>
      <c r="AI470" s="1238"/>
      <c r="AJ470" s="1238"/>
      <c r="AK470" s="351"/>
      <c r="AL470" s="1054"/>
      <c r="AM470" s="1054"/>
      <c r="AN470" s="351"/>
      <c r="AO470" s="351"/>
      <c r="AP470" s="351"/>
      <c r="AQ470" s="351"/>
      <c r="AR470" s="1054"/>
      <c r="AS470" s="1054"/>
      <c r="AT470" s="1054"/>
      <c r="AU470" s="1054"/>
      <c r="AV470" s="1054"/>
      <c r="AW470" s="1054"/>
      <c r="AX470" s="1054"/>
      <c r="AY470" s="1054"/>
      <c r="AZ470" s="1054"/>
      <c r="BA470" s="1054"/>
      <c r="BB470" s="1054"/>
      <c r="BC470" s="1054"/>
    </row>
    <row r="471" spans="1:55" s="8" customFormat="1">
      <c r="A471" s="55"/>
      <c r="B471" s="7"/>
      <c r="C471" s="10"/>
      <c r="D471" s="10"/>
      <c r="E471" s="10"/>
      <c r="F471" s="10"/>
      <c r="G471" s="10"/>
      <c r="H471" s="10"/>
      <c r="I471" s="10"/>
      <c r="J471" s="10"/>
      <c r="K471" s="10"/>
      <c r="L471" s="10"/>
      <c r="M471" s="10"/>
      <c r="N471" s="10"/>
      <c r="O471" s="62"/>
      <c r="P471" s="4"/>
      <c r="Q471" s="10"/>
      <c r="R471" s="4"/>
      <c r="U471" s="11"/>
      <c r="V471" s="11"/>
      <c r="W471" s="11"/>
      <c r="AB471" s="246"/>
      <c r="AC471" s="1238"/>
      <c r="AD471" s="1238"/>
      <c r="AE471" s="1420"/>
      <c r="AF471" s="1420"/>
      <c r="AG471" s="1238"/>
      <c r="AH471" s="1238"/>
      <c r="AI471" s="1238"/>
      <c r="AJ471" s="1238"/>
      <c r="AK471" s="351"/>
      <c r="AL471" s="1054"/>
      <c r="AM471" s="1054"/>
      <c r="AN471" s="351"/>
      <c r="AO471" s="351"/>
      <c r="AP471" s="351"/>
      <c r="AQ471" s="351"/>
      <c r="AR471" s="1054"/>
      <c r="AS471" s="1054"/>
      <c r="AT471" s="1054"/>
      <c r="AU471" s="1054"/>
      <c r="AV471" s="1054"/>
      <c r="AW471" s="1054"/>
      <c r="AX471" s="1054"/>
      <c r="AY471" s="1054"/>
      <c r="AZ471" s="1054"/>
      <c r="BA471" s="1054"/>
      <c r="BB471" s="1054"/>
      <c r="BC471" s="1054"/>
    </row>
    <row r="472" spans="1:55" s="8" customFormat="1">
      <c r="A472" s="55"/>
      <c r="B472" s="7"/>
      <c r="C472" s="10"/>
      <c r="D472" s="10"/>
      <c r="E472" s="10"/>
      <c r="F472" s="10"/>
      <c r="G472" s="10"/>
      <c r="H472" s="10"/>
      <c r="I472" s="10"/>
      <c r="J472" s="10"/>
      <c r="K472" s="10"/>
      <c r="L472" s="10"/>
      <c r="M472" s="10"/>
      <c r="N472" s="10"/>
      <c r="O472" s="62"/>
      <c r="P472" s="4"/>
      <c r="Q472" s="10"/>
      <c r="R472" s="4"/>
      <c r="U472" s="11"/>
      <c r="V472" s="11"/>
      <c r="W472" s="11"/>
      <c r="AB472" s="246"/>
      <c r="AC472" s="1238"/>
      <c r="AD472" s="1238"/>
      <c r="AE472" s="1420"/>
      <c r="AF472" s="1420"/>
      <c r="AG472" s="1238"/>
      <c r="AH472" s="1238"/>
      <c r="AI472" s="1238"/>
      <c r="AJ472" s="1238"/>
      <c r="AK472" s="351"/>
      <c r="AL472" s="1054"/>
      <c r="AM472" s="1054"/>
      <c r="AN472" s="351"/>
      <c r="AO472" s="351"/>
      <c r="AP472" s="351"/>
      <c r="AQ472" s="351"/>
      <c r="AR472" s="1054"/>
      <c r="AS472" s="1054"/>
      <c r="AT472" s="1054"/>
      <c r="AU472" s="1054"/>
      <c r="AV472" s="1054"/>
      <c r="AW472" s="1054"/>
      <c r="AX472" s="1054"/>
      <c r="AY472" s="1054"/>
      <c r="AZ472" s="1054"/>
      <c r="BA472" s="1054"/>
      <c r="BB472" s="1054"/>
      <c r="BC472" s="1054"/>
    </row>
    <row r="473" spans="1:55" s="8" customFormat="1">
      <c r="A473" s="55"/>
      <c r="B473" s="7"/>
      <c r="C473" s="10"/>
      <c r="D473" s="10"/>
      <c r="E473" s="10"/>
      <c r="F473" s="10"/>
      <c r="G473" s="10"/>
      <c r="H473" s="10"/>
      <c r="I473" s="10"/>
      <c r="J473" s="10"/>
      <c r="K473" s="10"/>
      <c r="L473" s="10"/>
      <c r="M473" s="10"/>
      <c r="N473" s="10"/>
      <c r="O473" s="62"/>
      <c r="P473" s="4"/>
      <c r="Q473" s="10"/>
      <c r="R473" s="4"/>
      <c r="U473" s="11"/>
      <c r="V473" s="11"/>
      <c r="W473" s="11"/>
      <c r="AB473" s="246"/>
      <c r="AC473" s="1238"/>
      <c r="AD473" s="1238"/>
      <c r="AE473" s="1420"/>
      <c r="AF473" s="1420"/>
      <c r="AG473" s="1238"/>
      <c r="AH473" s="1238"/>
      <c r="AI473" s="1238"/>
      <c r="AJ473" s="1238"/>
      <c r="AK473" s="351"/>
      <c r="AL473" s="1054"/>
      <c r="AM473" s="1054"/>
      <c r="AN473" s="351"/>
      <c r="AO473" s="351"/>
      <c r="AP473" s="351"/>
      <c r="AQ473" s="351"/>
      <c r="AR473" s="1054"/>
      <c r="AS473" s="1054"/>
      <c r="AT473" s="1054"/>
      <c r="AU473" s="1054"/>
      <c r="AV473" s="1054"/>
      <c r="AW473" s="1054"/>
      <c r="AX473" s="1054"/>
      <c r="AY473" s="1054"/>
      <c r="AZ473" s="1054"/>
      <c r="BA473" s="1054"/>
      <c r="BB473" s="1054"/>
      <c r="BC473" s="1054"/>
    </row>
    <row r="474" spans="1:55" s="8" customFormat="1">
      <c r="A474" s="55"/>
      <c r="B474" s="7"/>
      <c r="C474" s="10"/>
      <c r="D474" s="10"/>
      <c r="E474" s="10"/>
      <c r="F474" s="10"/>
      <c r="G474" s="10"/>
      <c r="H474" s="10"/>
      <c r="I474" s="10"/>
      <c r="J474" s="10"/>
      <c r="K474" s="10"/>
      <c r="L474" s="10"/>
      <c r="M474" s="10"/>
      <c r="N474" s="10"/>
      <c r="O474" s="62"/>
      <c r="P474" s="4"/>
      <c r="Q474" s="10"/>
      <c r="R474" s="4"/>
      <c r="U474" s="11"/>
      <c r="V474" s="11"/>
      <c r="W474" s="11"/>
      <c r="AB474" s="246"/>
      <c r="AC474" s="1238"/>
      <c r="AD474" s="1238"/>
      <c r="AE474" s="1420"/>
      <c r="AF474" s="1420"/>
      <c r="AG474" s="1238"/>
      <c r="AH474" s="1238"/>
      <c r="AI474" s="1238"/>
      <c r="AJ474" s="1238"/>
      <c r="AK474" s="351"/>
      <c r="AL474" s="1054"/>
      <c r="AM474" s="1054"/>
      <c r="AN474" s="351"/>
      <c r="AO474" s="351"/>
      <c r="AP474" s="351"/>
      <c r="AQ474" s="351"/>
      <c r="AR474" s="1054"/>
      <c r="AS474" s="1054"/>
      <c r="AT474" s="1054"/>
      <c r="AU474" s="1054"/>
      <c r="AV474" s="1054"/>
      <c r="AW474" s="1054"/>
      <c r="AX474" s="1054"/>
      <c r="AY474" s="1054"/>
      <c r="AZ474" s="1054"/>
      <c r="BA474" s="1054"/>
      <c r="BB474" s="1054"/>
      <c r="BC474" s="1054"/>
    </row>
    <row r="475" spans="1:55" s="8" customFormat="1">
      <c r="A475" s="55"/>
      <c r="B475" s="7"/>
      <c r="C475" s="10"/>
      <c r="D475" s="10"/>
      <c r="E475" s="10"/>
      <c r="F475" s="10"/>
      <c r="G475" s="10"/>
      <c r="H475" s="10"/>
      <c r="I475" s="10"/>
      <c r="J475" s="10"/>
      <c r="K475" s="10"/>
      <c r="L475" s="10"/>
      <c r="M475" s="10"/>
      <c r="N475" s="10"/>
      <c r="O475" s="62"/>
      <c r="P475" s="4"/>
      <c r="Q475" s="10"/>
      <c r="R475" s="4"/>
      <c r="U475" s="11"/>
      <c r="V475" s="11"/>
      <c r="W475" s="11"/>
      <c r="AB475" s="246"/>
      <c r="AC475" s="1238"/>
      <c r="AD475" s="1238"/>
      <c r="AE475" s="1420"/>
      <c r="AF475" s="1420"/>
      <c r="AG475" s="1238"/>
      <c r="AH475" s="1238"/>
      <c r="AI475" s="1238"/>
      <c r="AJ475" s="1238"/>
      <c r="AK475" s="351"/>
      <c r="AL475" s="1054"/>
      <c r="AM475" s="1054"/>
      <c r="AN475" s="351"/>
      <c r="AO475" s="351"/>
      <c r="AP475" s="351"/>
      <c r="AQ475" s="351"/>
      <c r="AR475" s="1054"/>
      <c r="AS475" s="1054"/>
      <c r="AT475" s="1054"/>
      <c r="AU475" s="1054"/>
      <c r="AV475" s="1054"/>
      <c r="AW475" s="1054"/>
      <c r="AX475" s="1054"/>
      <c r="AY475" s="1054"/>
      <c r="AZ475" s="1054"/>
      <c r="BA475" s="1054"/>
      <c r="BB475" s="1054"/>
      <c r="BC475" s="1054"/>
    </row>
    <row r="476" spans="1:55" s="8" customFormat="1">
      <c r="A476" s="55"/>
      <c r="B476" s="7"/>
      <c r="C476" s="10"/>
      <c r="D476" s="10"/>
      <c r="E476" s="10"/>
      <c r="F476" s="10"/>
      <c r="G476" s="10"/>
      <c r="H476" s="10"/>
      <c r="I476" s="10"/>
      <c r="J476" s="10"/>
      <c r="K476" s="10"/>
      <c r="L476" s="10"/>
      <c r="M476" s="10"/>
      <c r="N476" s="10"/>
      <c r="O476" s="62"/>
      <c r="P476" s="4"/>
      <c r="Q476" s="10"/>
      <c r="R476" s="4"/>
      <c r="U476" s="11"/>
      <c r="V476" s="11"/>
      <c r="W476" s="11"/>
      <c r="AB476" s="246"/>
      <c r="AC476" s="1238"/>
      <c r="AD476" s="1238"/>
      <c r="AE476" s="1420"/>
      <c r="AF476" s="1420"/>
      <c r="AG476" s="1238"/>
      <c r="AH476" s="1238"/>
      <c r="AI476" s="1238"/>
      <c r="AJ476" s="1238"/>
      <c r="AK476" s="351"/>
      <c r="AL476" s="1054"/>
      <c r="AM476" s="1054"/>
      <c r="AN476" s="351"/>
      <c r="AO476" s="351"/>
      <c r="AP476" s="351"/>
      <c r="AQ476" s="351"/>
      <c r="AR476" s="1054"/>
      <c r="AS476" s="1054"/>
      <c r="AT476" s="1054"/>
      <c r="AU476" s="1054"/>
      <c r="AV476" s="1054"/>
      <c r="AW476" s="1054"/>
      <c r="AX476" s="1054"/>
      <c r="AY476" s="1054"/>
      <c r="AZ476" s="1054"/>
      <c r="BA476" s="1054"/>
      <c r="BB476" s="1054"/>
      <c r="BC476" s="1054"/>
    </row>
    <row r="477" spans="1:55" s="8" customFormat="1">
      <c r="A477" s="55"/>
      <c r="B477" s="7"/>
      <c r="C477" s="10"/>
      <c r="D477" s="10"/>
      <c r="E477" s="10"/>
      <c r="F477" s="10"/>
      <c r="G477" s="10"/>
      <c r="H477" s="10"/>
      <c r="I477" s="10"/>
      <c r="J477" s="10"/>
      <c r="K477" s="10"/>
      <c r="L477" s="10"/>
      <c r="M477" s="10"/>
      <c r="N477" s="10"/>
      <c r="O477" s="62"/>
      <c r="P477" s="4"/>
      <c r="Q477" s="10"/>
      <c r="R477" s="4"/>
      <c r="U477" s="11"/>
      <c r="V477" s="11"/>
      <c r="W477" s="11"/>
      <c r="AB477" s="246"/>
      <c r="AC477" s="1238"/>
      <c r="AD477" s="1238"/>
      <c r="AE477" s="1420"/>
      <c r="AF477" s="1420"/>
      <c r="AG477" s="1238"/>
      <c r="AH477" s="1238"/>
      <c r="AI477" s="1238"/>
      <c r="AJ477" s="1238"/>
      <c r="AK477" s="351"/>
      <c r="AL477" s="1054"/>
      <c r="AM477" s="1054"/>
      <c r="AN477" s="351"/>
      <c r="AO477" s="351"/>
      <c r="AP477" s="351"/>
      <c r="AQ477" s="351"/>
      <c r="AR477" s="1054"/>
      <c r="AS477" s="1054"/>
      <c r="AT477" s="1054"/>
      <c r="AU477" s="1054"/>
      <c r="AV477" s="1054"/>
      <c r="AW477" s="1054"/>
      <c r="AX477" s="1054"/>
      <c r="AY477" s="1054"/>
      <c r="AZ477" s="1054"/>
      <c r="BA477" s="1054"/>
      <c r="BB477" s="1054"/>
      <c r="BC477" s="1054"/>
    </row>
    <row r="478" spans="1:55" s="8" customFormat="1">
      <c r="A478" s="55"/>
      <c r="B478" s="7"/>
      <c r="C478" s="10"/>
      <c r="D478" s="10"/>
      <c r="E478" s="10"/>
      <c r="F478" s="10"/>
      <c r="G478" s="10"/>
      <c r="H478" s="10"/>
      <c r="I478" s="10"/>
      <c r="J478" s="10"/>
      <c r="K478" s="10"/>
      <c r="L478" s="10"/>
      <c r="M478" s="10"/>
      <c r="N478" s="10"/>
      <c r="O478" s="62"/>
      <c r="P478" s="4"/>
      <c r="Q478" s="10"/>
      <c r="R478" s="4"/>
      <c r="U478" s="11"/>
      <c r="V478" s="11"/>
      <c r="W478" s="11"/>
      <c r="AB478" s="246"/>
      <c r="AC478" s="1238"/>
      <c r="AD478" s="1238"/>
      <c r="AE478" s="1420"/>
      <c r="AF478" s="1420"/>
      <c r="AG478" s="1238"/>
      <c r="AH478" s="1238"/>
      <c r="AI478" s="1238"/>
      <c r="AJ478" s="1238"/>
      <c r="AK478" s="351"/>
      <c r="AL478" s="1054"/>
      <c r="AM478" s="1054"/>
      <c r="AN478" s="351"/>
      <c r="AO478" s="351"/>
      <c r="AP478" s="351"/>
      <c r="AQ478" s="351"/>
      <c r="AR478" s="1054"/>
      <c r="AS478" s="1054"/>
      <c r="AT478" s="1054"/>
      <c r="AU478" s="1054"/>
      <c r="AV478" s="1054"/>
      <c r="AW478" s="1054"/>
      <c r="AX478" s="1054"/>
      <c r="AY478" s="1054"/>
      <c r="AZ478" s="1054"/>
      <c r="BA478" s="1054"/>
      <c r="BB478" s="1054"/>
      <c r="BC478" s="1054"/>
    </row>
    <row r="479" spans="1:55" s="8" customFormat="1">
      <c r="A479" s="55"/>
      <c r="B479" s="7"/>
      <c r="C479" s="10"/>
      <c r="D479" s="10"/>
      <c r="E479" s="10"/>
      <c r="F479" s="10"/>
      <c r="G479" s="10"/>
      <c r="H479" s="10"/>
      <c r="I479" s="10"/>
      <c r="J479" s="10"/>
      <c r="K479" s="10"/>
      <c r="L479" s="10"/>
      <c r="M479" s="10"/>
      <c r="N479" s="10"/>
      <c r="O479" s="62"/>
      <c r="P479" s="4"/>
      <c r="Q479" s="10"/>
      <c r="R479" s="4"/>
      <c r="U479" s="11"/>
      <c r="V479" s="11"/>
      <c r="W479" s="11"/>
      <c r="AB479" s="246"/>
      <c r="AC479" s="1238"/>
      <c r="AD479" s="1238"/>
      <c r="AE479" s="1420"/>
      <c r="AF479" s="1420"/>
      <c r="AG479" s="1238"/>
      <c r="AH479" s="1238"/>
      <c r="AI479" s="1238"/>
      <c r="AJ479" s="1238"/>
      <c r="AK479" s="351"/>
      <c r="AL479" s="1054"/>
      <c r="AM479" s="1054"/>
      <c r="AN479" s="351"/>
      <c r="AO479" s="351"/>
      <c r="AP479" s="351"/>
      <c r="AQ479" s="351"/>
      <c r="AR479" s="1054"/>
      <c r="AS479" s="1054"/>
      <c r="AT479" s="1054"/>
      <c r="AU479" s="1054"/>
      <c r="AV479" s="1054"/>
      <c r="AW479" s="1054"/>
      <c r="AX479" s="1054"/>
      <c r="AY479" s="1054"/>
      <c r="AZ479" s="1054"/>
      <c r="BA479" s="1054"/>
      <c r="BB479" s="1054"/>
      <c r="BC479" s="1054"/>
    </row>
    <row r="480" spans="1:55" s="8" customFormat="1">
      <c r="A480" s="55"/>
      <c r="B480" s="7"/>
      <c r="C480" s="10"/>
      <c r="D480" s="10"/>
      <c r="E480" s="10"/>
      <c r="F480" s="10"/>
      <c r="G480" s="10"/>
      <c r="H480" s="10"/>
      <c r="I480" s="10"/>
      <c r="J480" s="10"/>
      <c r="K480" s="10"/>
      <c r="L480" s="10"/>
      <c r="M480" s="10"/>
      <c r="N480" s="10"/>
      <c r="O480" s="62"/>
      <c r="P480" s="4"/>
      <c r="Q480" s="10"/>
      <c r="R480" s="4"/>
      <c r="U480" s="11"/>
      <c r="V480" s="11"/>
      <c r="W480" s="11"/>
      <c r="AB480" s="246"/>
      <c r="AC480" s="1238"/>
      <c r="AD480" s="1238"/>
      <c r="AE480" s="1420"/>
      <c r="AF480" s="1420"/>
      <c r="AG480" s="1238"/>
      <c r="AH480" s="1238"/>
      <c r="AI480" s="1238"/>
      <c r="AJ480" s="1238"/>
      <c r="AK480" s="351"/>
      <c r="AL480" s="1054"/>
      <c r="AM480" s="1054"/>
      <c r="AN480" s="351"/>
      <c r="AO480" s="351"/>
      <c r="AP480" s="351"/>
      <c r="AQ480" s="351"/>
      <c r="AR480" s="1054"/>
      <c r="AS480" s="1054"/>
      <c r="AT480" s="1054"/>
      <c r="AU480" s="1054"/>
      <c r="AV480" s="1054"/>
      <c r="AW480" s="1054"/>
      <c r="AX480" s="1054"/>
      <c r="AY480" s="1054"/>
      <c r="AZ480" s="1054"/>
      <c r="BA480" s="1054"/>
      <c r="BB480" s="1054"/>
      <c r="BC480" s="1054"/>
    </row>
    <row r="481" spans="1:55" s="8" customFormat="1">
      <c r="A481" s="55"/>
      <c r="B481" s="7"/>
      <c r="C481" s="10"/>
      <c r="D481" s="10"/>
      <c r="E481" s="10"/>
      <c r="F481" s="10"/>
      <c r="G481" s="10"/>
      <c r="H481" s="10"/>
      <c r="I481" s="10"/>
      <c r="J481" s="10"/>
      <c r="K481" s="10"/>
      <c r="L481" s="10"/>
      <c r="M481" s="10"/>
      <c r="N481" s="10"/>
      <c r="O481" s="62"/>
      <c r="P481" s="4"/>
      <c r="Q481" s="10"/>
      <c r="R481" s="4"/>
      <c r="U481" s="11"/>
      <c r="V481" s="11"/>
      <c r="W481" s="11"/>
      <c r="AB481" s="246"/>
      <c r="AC481" s="1238"/>
      <c r="AD481" s="1238"/>
      <c r="AE481" s="1420"/>
      <c r="AF481" s="1420"/>
      <c r="AG481" s="1238"/>
      <c r="AH481" s="1238"/>
      <c r="AI481" s="1238"/>
      <c r="AJ481" s="1238"/>
      <c r="AK481" s="351"/>
      <c r="AL481" s="1054"/>
      <c r="AM481" s="1054"/>
      <c r="AN481" s="351"/>
      <c r="AO481" s="351"/>
      <c r="AP481" s="351"/>
      <c r="AQ481" s="351"/>
      <c r="AR481" s="1054"/>
      <c r="AS481" s="1054"/>
      <c r="AT481" s="1054"/>
      <c r="AU481" s="1054"/>
      <c r="AV481" s="1054"/>
      <c r="AW481" s="1054"/>
      <c r="AX481" s="1054"/>
      <c r="AY481" s="1054"/>
      <c r="AZ481" s="1054"/>
      <c r="BA481" s="1054"/>
      <c r="BB481" s="1054"/>
      <c r="BC481" s="1054"/>
    </row>
    <row r="482" spans="1:55" s="8" customFormat="1">
      <c r="A482" s="55"/>
      <c r="B482" s="7"/>
      <c r="C482" s="10"/>
      <c r="D482" s="10"/>
      <c r="E482" s="10"/>
      <c r="F482" s="10"/>
      <c r="G482" s="10"/>
      <c r="H482" s="10"/>
      <c r="I482" s="10"/>
      <c r="J482" s="10"/>
      <c r="K482" s="10"/>
      <c r="L482" s="10"/>
      <c r="M482" s="10"/>
      <c r="N482" s="10"/>
      <c r="O482" s="62"/>
      <c r="P482" s="4"/>
      <c r="Q482" s="10"/>
      <c r="R482" s="4"/>
      <c r="U482" s="11"/>
      <c r="V482" s="11"/>
      <c r="W482" s="11"/>
      <c r="AB482" s="246"/>
      <c r="AC482" s="1238"/>
      <c r="AD482" s="1238"/>
      <c r="AE482" s="1420"/>
      <c r="AF482" s="1420"/>
      <c r="AG482" s="1238"/>
      <c r="AH482" s="1238"/>
      <c r="AI482" s="1238"/>
      <c r="AJ482" s="1238"/>
      <c r="AK482" s="351"/>
      <c r="AL482" s="1054"/>
      <c r="AM482" s="1054"/>
      <c r="AN482" s="351"/>
      <c r="AO482" s="351"/>
      <c r="AP482" s="351"/>
      <c r="AQ482" s="351"/>
      <c r="AR482" s="1054"/>
      <c r="AS482" s="1054"/>
      <c r="AT482" s="1054"/>
      <c r="AU482" s="1054"/>
      <c r="AV482" s="1054"/>
      <c r="AW482" s="1054"/>
      <c r="AX482" s="1054"/>
      <c r="AY482" s="1054"/>
      <c r="AZ482" s="1054"/>
      <c r="BA482" s="1054"/>
      <c r="BB482" s="1054"/>
      <c r="BC482" s="1054"/>
    </row>
    <row r="483" spans="1:55" s="8" customFormat="1">
      <c r="A483" s="55"/>
      <c r="B483" s="7"/>
      <c r="C483" s="10"/>
      <c r="D483" s="10"/>
      <c r="E483" s="10"/>
      <c r="F483" s="10"/>
      <c r="G483" s="10"/>
      <c r="H483" s="10"/>
      <c r="I483" s="10"/>
      <c r="J483" s="10"/>
      <c r="K483" s="10"/>
      <c r="L483" s="10"/>
      <c r="M483" s="10"/>
      <c r="N483" s="10"/>
      <c r="O483" s="62"/>
      <c r="P483" s="4"/>
      <c r="Q483" s="10"/>
      <c r="R483" s="4"/>
      <c r="U483" s="11"/>
      <c r="V483" s="11"/>
      <c r="W483" s="11"/>
      <c r="AB483" s="246"/>
      <c r="AC483" s="1238"/>
      <c r="AD483" s="1238"/>
      <c r="AE483" s="1420"/>
      <c r="AF483" s="1420"/>
      <c r="AG483" s="1238"/>
      <c r="AH483" s="1238"/>
      <c r="AI483" s="1238"/>
      <c r="AJ483" s="1238"/>
      <c r="AK483" s="351"/>
      <c r="AL483" s="1054"/>
      <c r="AM483" s="1054"/>
      <c r="AN483" s="351"/>
      <c r="AO483" s="351"/>
      <c r="AP483" s="351"/>
      <c r="AQ483" s="351"/>
      <c r="AR483" s="1054"/>
      <c r="AS483" s="1054"/>
      <c r="AT483" s="1054"/>
      <c r="AU483" s="1054"/>
      <c r="AV483" s="1054"/>
      <c r="AW483" s="1054"/>
      <c r="AX483" s="1054"/>
      <c r="AY483" s="1054"/>
      <c r="AZ483" s="1054"/>
      <c r="BA483" s="1054"/>
      <c r="BB483" s="1054"/>
      <c r="BC483" s="1054"/>
    </row>
    <row r="484" spans="1:55" s="8" customFormat="1">
      <c r="A484" s="55"/>
      <c r="B484" s="7"/>
      <c r="C484" s="10"/>
      <c r="D484" s="10"/>
      <c r="E484" s="10"/>
      <c r="F484" s="10"/>
      <c r="G484" s="10"/>
      <c r="H484" s="10"/>
      <c r="I484" s="10"/>
      <c r="J484" s="10"/>
      <c r="K484" s="10"/>
      <c r="L484" s="10"/>
      <c r="M484" s="10"/>
      <c r="N484" s="10"/>
      <c r="O484" s="62"/>
      <c r="P484" s="4"/>
      <c r="Q484" s="10"/>
      <c r="R484" s="4"/>
      <c r="U484" s="11"/>
      <c r="V484" s="11"/>
      <c r="W484" s="11"/>
      <c r="AB484" s="246"/>
      <c r="AC484" s="1238"/>
      <c r="AD484" s="1238"/>
      <c r="AE484" s="1420"/>
      <c r="AF484" s="1420"/>
      <c r="AG484" s="1238"/>
      <c r="AH484" s="1238"/>
      <c r="AI484" s="1238"/>
      <c r="AJ484" s="1238"/>
      <c r="AK484" s="351"/>
      <c r="AL484" s="1054"/>
      <c r="AM484" s="1054"/>
      <c r="AN484" s="351"/>
      <c r="AO484" s="351"/>
      <c r="AP484" s="351"/>
      <c r="AQ484" s="351"/>
      <c r="AR484" s="1054"/>
      <c r="AS484" s="1054"/>
      <c r="AT484" s="1054"/>
      <c r="AU484" s="1054"/>
      <c r="AV484" s="1054"/>
      <c r="AW484" s="1054"/>
      <c r="AX484" s="1054"/>
      <c r="AY484" s="1054"/>
      <c r="AZ484" s="1054"/>
      <c r="BA484" s="1054"/>
      <c r="BB484" s="1054"/>
      <c r="BC484" s="1054"/>
    </row>
    <row r="485" spans="1:55" s="8" customFormat="1">
      <c r="A485" s="55"/>
      <c r="B485" s="7"/>
      <c r="C485" s="10"/>
      <c r="D485" s="10"/>
      <c r="E485" s="10"/>
      <c r="F485" s="10"/>
      <c r="G485" s="10"/>
      <c r="H485" s="10"/>
      <c r="I485" s="10"/>
      <c r="J485" s="10"/>
      <c r="K485" s="10"/>
      <c r="L485" s="10"/>
      <c r="M485" s="10"/>
      <c r="N485" s="10"/>
      <c r="O485" s="62"/>
      <c r="P485" s="4"/>
      <c r="Q485" s="10"/>
      <c r="R485" s="4"/>
      <c r="U485" s="11"/>
      <c r="V485" s="11"/>
      <c r="W485" s="11"/>
      <c r="AB485" s="246"/>
      <c r="AC485" s="1238"/>
      <c r="AD485" s="1238"/>
      <c r="AE485" s="1420"/>
      <c r="AF485" s="1420"/>
      <c r="AG485" s="1238"/>
      <c r="AH485" s="1238"/>
      <c r="AI485" s="1238"/>
      <c r="AJ485" s="1238"/>
      <c r="AK485" s="351"/>
      <c r="AL485" s="1054"/>
      <c r="AM485" s="1054"/>
      <c r="AN485" s="351"/>
      <c r="AO485" s="351"/>
      <c r="AP485" s="351"/>
      <c r="AQ485" s="351"/>
      <c r="AR485" s="1054"/>
      <c r="AS485" s="1054"/>
      <c r="AT485" s="1054"/>
      <c r="AU485" s="1054"/>
      <c r="AV485" s="1054"/>
      <c r="AW485" s="1054"/>
      <c r="AX485" s="1054"/>
      <c r="AY485" s="1054"/>
      <c r="AZ485" s="1054"/>
      <c r="BA485" s="1054"/>
      <c r="BB485" s="1054"/>
      <c r="BC485" s="1054"/>
    </row>
    <row r="486" spans="1:55" s="8" customFormat="1">
      <c r="A486" s="55"/>
      <c r="B486" s="7"/>
      <c r="C486" s="10"/>
      <c r="D486" s="10"/>
      <c r="E486" s="10"/>
      <c r="F486" s="10"/>
      <c r="G486" s="10"/>
      <c r="H486" s="10"/>
      <c r="I486" s="10"/>
      <c r="J486" s="10"/>
      <c r="K486" s="10"/>
      <c r="L486" s="10"/>
      <c r="M486" s="10"/>
      <c r="N486" s="10"/>
      <c r="O486" s="62"/>
      <c r="P486" s="4"/>
      <c r="Q486" s="10"/>
      <c r="R486" s="4"/>
      <c r="U486" s="11"/>
      <c r="V486" s="11"/>
      <c r="W486" s="11"/>
      <c r="AB486" s="246"/>
      <c r="AC486" s="1238"/>
      <c r="AD486" s="1238"/>
      <c r="AE486" s="1420"/>
      <c r="AF486" s="1420"/>
      <c r="AG486" s="1238"/>
      <c r="AH486" s="1238"/>
      <c r="AI486" s="1238"/>
      <c r="AJ486" s="1238"/>
      <c r="AK486" s="351"/>
      <c r="AL486" s="1054"/>
      <c r="AM486" s="1054"/>
      <c r="AN486" s="351"/>
      <c r="AO486" s="351"/>
      <c r="AP486" s="351"/>
      <c r="AQ486" s="351"/>
      <c r="AR486" s="1054"/>
      <c r="AS486" s="1054"/>
      <c r="AT486" s="1054"/>
      <c r="AU486" s="1054"/>
      <c r="AV486" s="1054"/>
      <c r="AW486" s="1054"/>
      <c r="AX486" s="1054"/>
      <c r="AY486" s="1054"/>
      <c r="AZ486" s="1054"/>
      <c r="BA486" s="1054"/>
      <c r="BB486" s="1054"/>
      <c r="BC486" s="1054"/>
    </row>
    <row r="487" spans="1:55" s="8" customFormat="1">
      <c r="A487" s="55"/>
      <c r="B487" s="7"/>
      <c r="C487" s="10"/>
      <c r="D487" s="10"/>
      <c r="E487" s="10"/>
      <c r="F487" s="10"/>
      <c r="G487" s="10"/>
      <c r="H487" s="10"/>
      <c r="I487" s="10"/>
      <c r="J487" s="10"/>
      <c r="K487" s="10"/>
      <c r="L487" s="10"/>
      <c r="M487" s="10"/>
      <c r="N487" s="10"/>
      <c r="O487" s="62"/>
      <c r="P487" s="4"/>
      <c r="Q487" s="10"/>
      <c r="R487" s="4"/>
      <c r="U487" s="11"/>
      <c r="V487" s="11"/>
      <c r="W487" s="11"/>
      <c r="AB487" s="246"/>
      <c r="AC487" s="1238"/>
      <c r="AD487" s="1238"/>
      <c r="AE487" s="1420"/>
      <c r="AF487" s="1420"/>
      <c r="AG487" s="1238"/>
      <c r="AH487" s="1238"/>
      <c r="AI487" s="1238"/>
      <c r="AJ487" s="1238"/>
      <c r="AK487" s="351"/>
      <c r="AL487" s="1054"/>
      <c r="AM487" s="1054"/>
      <c r="AN487" s="351"/>
      <c r="AO487" s="351"/>
      <c r="AP487" s="351"/>
      <c r="AQ487" s="351"/>
      <c r="AR487" s="1054"/>
      <c r="AS487" s="1054"/>
      <c r="AT487" s="1054"/>
      <c r="AU487" s="1054"/>
      <c r="AV487" s="1054"/>
      <c r="AW487" s="1054"/>
      <c r="AX487" s="1054"/>
      <c r="AY487" s="1054"/>
      <c r="AZ487" s="1054"/>
      <c r="BA487" s="1054"/>
      <c r="BB487" s="1054"/>
      <c r="BC487" s="1054"/>
    </row>
    <row r="488" spans="1:55" s="8" customFormat="1">
      <c r="A488" s="55"/>
      <c r="B488" s="7"/>
      <c r="C488" s="10"/>
      <c r="D488" s="10"/>
      <c r="E488" s="10"/>
      <c r="F488" s="10"/>
      <c r="G488" s="10"/>
      <c r="H488" s="10"/>
      <c r="I488" s="10"/>
      <c r="J488" s="10"/>
      <c r="K488" s="10"/>
      <c r="L488" s="10"/>
      <c r="M488" s="10"/>
      <c r="N488" s="10"/>
      <c r="O488" s="62"/>
      <c r="P488" s="4"/>
      <c r="Q488" s="10"/>
      <c r="R488" s="4"/>
      <c r="U488" s="11"/>
      <c r="V488" s="11"/>
      <c r="W488" s="11"/>
      <c r="AB488" s="246"/>
      <c r="AC488" s="1238"/>
      <c r="AD488" s="1238"/>
      <c r="AE488" s="1420"/>
      <c r="AF488" s="1420"/>
      <c r="AG488" s="1238"/>
      <c r="AH488" s="1238"/>
      <c r="AI488" s="1238"/>
      <c r="AJ488" s="1238"/>
      <c r="AK488" s="351"/>
      <c r="AL488" s="1054"/>
      <c r="AM488" s="1054"/>
      <c r="AN488" s="351"/>
      <c r="AO488" s="351"/>
      <c r="AP488" s="351"/>
      <c r="AQ488" s="351"/>
      <c r="AR488" s="1054"/>
      <c r="AS488" s="1054"/>
      <c r="AT488" s="1054"/>
      <c r="AU488" s="1054"/>
      <c r="AV488" s="1054"/>
      <c r="AW488" s="1054"/>
      <c r="AX488" s="1054"/>
      <c r="AY488" s="1054"/>
      <c r="AZ488" s="1054"/>
      <c r="BA488" s="1054"/>
      <c r="BB488" s="1054"/>
      <c r="BC488" s="1054"/>
    </row>
    <row r="489" spans="1:55" s="8" customFormat="1">
      <c r="A489" s="55"/>
      <c r="B489" s="7"/>
      <c r="C489" s="10"/>
      <c r="D489" s="10"/>
      <c r="E489" s="10"/>
      <c r="F489" s="10"/>
      <c r="G489" s="10"/>
      <c r="H489" s="10"/>
      <c r="I489" s="10"/>
      <c r="J489" s="10"/>
      <c r="K489" s="10"/>
      <c r="L489" s="10"/>
      <c r="M489" s="10"/>
      <c r="N489" s="10"/>
      <c r="O489" s="62"/>
      <c r="P489" s="4"/>
      <c r="Q489" s="10"/>
      <c r="R489" s="4"/>
      <c r="U489" s="11"/>
      <c r="V489" s="11"/>
      <c r="W489" s="11"/>
      <c r="AB489" s="246"/>
      <c r="AC489" s="1238"/>
      <c r="AD489" s="1238"/>
      <c r="AE489" s="1420"/>
      <c r="AF489" s="1420"/>
      <c r="AG489" s="1238"/>
      <c r="AH489" s="1238"/>
      <c r="AI489" s="1238"/>
      <c r="AJ489" s="1238"/>
      <c r="AK489" s="351"/>
      <c r="AL489" s="1054"/>
      <c r="AM489" s="1054"/>
      <c r="AN489" s="351"/>
      <c r="AO489" s="351"/>
      <c r="AP489" s="351"/>
      <c r="AQ489" s="351"/>
      <c r="AR489" s="1054"/>
      <c r="AS489" s="1054"/>
      <c r="AT489" s="1054"/>
      <c r="AU489" s="1054"/>
      <c r="AV489" s="1054"/>
      <c r="AW489" s="1054"/>
      <c r="AX489" s="1054"/>
      <c r="AY489" s="1054"/>
      <c r="AZ489" s="1054"/>
      <c r="BA489" s="1054"/>
      <c r="BB489" s="1054"/>
      <c r="BC489" s="1054"/>
    </row>
    <row r="490" spans="1:55" s="8" customFormat="1">
      <c r="A490" s="55"/>
      <c r="B490" s="7"/>
      <c r="C490" s="10"/>
      <c r="D490" s="10"/>
      <c r="E490" s="10"/>
      <c r="F490" s="10"/>
      <c r="G490" s="10"/>
      <c r="H490" s="10"/>
      <c r="I490" s="10"/>
      <c r="J490" s="10"/>
      <c r="K490" s="10"/>
      <c r="L490" s="10"/>
      <c r="M490" s="10"/>
      <c r="N490" s="10"/>
      <c r="O490" s="62"/>
      <c r="P490" s="4"/>
      <c r="Q490" s="10"/>
      <c r="R490" s="4"/>
      <c r="U490" s="11"/>
      <c r="V490" s="11"/>
      <c r="W490" s="11"/>
      <c r="AB490" s="246"/>
      <c r="AC490" s="1238"/>
      <c r="AD490" s="1238"/>
      <c r="AE490" s="1420"/>
      <c r="AF490" s="1420"/>
      <c r="AG490" s="1238"/>
      <c r="AH490" s="1238"/>
      <c r="AI490" s="1238"/>
      <c r="AJ490" s="1238"/>
      <c r="AK490" s="351"/>
      <c r="AL490" s="1054"/>
      <c r="AM490" s="1054"/>
      <c r="AN490" s="351"/>
      <c r="AO490" s="351"/>
      <c r="AP490" s="351"/>
      <c r="AQ490" s="351"/>
      <c r="AR490" s="1054"/>
      <c r="AS490" s="1054"/>
      <c r="AT490" s="1054"/>
      <c r="AU490" s="1054"/>
      <c r="AV490" s="1054"/>
      <c r="AW490" s="1054"/>
      <c r="AX490" s="1054"/>
      <c r="AY490" s="1054"/>
      <c r="AZ490" s="1054"/>
      <c r="BA490" s="1054"/>
      <c r="BB490" s="1054"/>
      <c r="BC490" s="1054"/>
    </row>
    <row r="491" spans="1:55" s="8" customFormat="1">
      <c r="A491" s="55"/>
      <c r="B491" s="7"/>
      <c r="C491" s="10"/>
      <c r="D491" s="10"/>
      <c r="E491" s="10"/>
      <c r="F491" s="10"/>
      <c r="G491" s="10"/>
      <c r="H491" s="10"/>
      <c r="I491" s="10"/>
      <c r="J491" s="10"/>
      <c r="K491" s="10"/>
      <c r="L491" s="10"/>
      <c r="M491" s="10"/>
      <c r="N491" s="10"/>
      <c r="O491" s="62"/>
      <c r="P491" s="4"/>
      <c r="Q491" s="10"/>
      <c r="R491" s="4"/>
      <c r="U491" s="11"/>
      <c r="V491" s="11"/>
      <c r="W491" s="11"/>
      <c r="AB491" s="246"/>
      <c r="AC491" s="1238"/>
      <c r="AD491" s="1238"/>
      <c r="AE491" s="1420"/>
      <c r="AF491" s="1420"/>
      <c r="AG491" s="1238"/>
      <c r="AH491" s="1238"/>
      <c r="AI491" s="1238"/>
      <c r="AJ491" s="1238"/>
      <c r="AK491" s="351"/>
      <c r="AL491" s="1054"/>
      <c r="AM491" s="1054"/>
      <c r="AN491" s="351"/>
      <c r="AO491" s="351"/>
      <c r="AP491" s="351"/>
      <c r="AQ491" s="351"/>
      <c r="AR491" s="1054"/>
      <c r="AS491" s="1054"/>
      <c r="AT491" s="1054"/>
      <c r="AU491" s="1054"/>
      <c r="AV491" s="1054"/>
      <c r="AW491" s="1054"/>
      <c r="AX491" s="1054"/>
      <c r="AY491" s="1054"/>
      <c r="AZ491" s="1054"/>
      <c r="BA491" s="1054"/>
      <c r="BB491" s="1054"/>
      <c r="BC491" s="1054"/>
    </row>
    <row r="492" spans="1:55" s="8" customFormat="1">
      <c r="A492" s="55"/>
      <c r="B492" s="7"/>
      <c r="C492" s="10"/>
      <c r="D492" s="10"/>
      <c r="E492" s="10"/>
      <c r="F492" s="10"/>
      <c r="G492" s="10"/>
      <c r="H492" s="10"/>
      <c r="I492" s="10"/>
      <c r="J492" s="10"/>
      <c r="K492" s="10"/>
      <c r="L492" s="10"/>
      <c r="M492" s="10"/>
      <c r="N492" s="10"/>
      <c r="O492" s="62"/>
      <c r="P492" s="4"/>
      <c r="Q492" s="10"/>
      <c r="R492" s="4"/>
      <c r="U492" s="11"/>
      <c r="V492" s="11"/>
      <c r="W492" s="11"/>
      <c r="AB492" s="246"/>
      <c r="AC492" s="1238"/>
      <c r="AD492" s="1238"/>
      <c r="AE492" s="1420"/>
      <c r="AF492" s="1420"/>
      <c r="AG492" s="1238"/>
      <c r="AH492" s="1238"/>
      <c r="AI492" s="1238"/>
      <c r="AJ492" s="1238"/>
      <c r="AK492" s="351"/>
      <c r="AL492" s="1054"/>
      <c r="AM492" s="1054"/>
      <c r="AN492" s="351"/>
      <c r="AO492" s="351"/>
      <c r="AP492" s="351"/>
      <c r="AQ492" s="351"/>
      <c r="AR492" s="1054"/>
      <c r="AS492" s="1054"/>
      <c r="AT492" s="1054"/>
      <c r="AU492" s="1054"/>
      <c r="AV492" s="1054"/>
      <c r="AW492" s="1054"/>
      <c r="AX492" s="1054"/>
      <c r="AY492" s="1054"/>
      <c r="AZ492" s="1054"/>
      <c r="BA492" s="1054"/>
      <c r="BB492" s="1054"/>
      <c r="BC492" s="1054"/>
    </row>
    <row r="493" spans="1:55" s="8" customFormat="1">
      <c r="A493" s="55"/>
      <c r="B493" s="7"/>
      <c r="C493" s="10"/>
      <c r="D493" s="10"/>
      <c r="E493" s="10"/>
      <c r="F493" s="10"/>
      <c r="G493" s="10"/>
      <c r="H493" s="10"/>
      <c r="I493" s="10"/>
      <c r="J493" s="10"/>
      <c r="K493" s="10"/>
      <c r="L493" s="10"/>
      <c r="M493" s="10"/>
      <c r="N493" s="10"/>
      <c r="O493" s="62"/>
      <c r="P493" s="4"/>
      <c r="Q493" s="10"/>
      <c r="R493" s="4"/>
      <c r="U493" s="11"/>
      <c r="V493" s="11"/>
      <c r="W493" s="11"/>
      <c r="AB493" s="246"/>
      <c r="AC493" s="1238"/>
      <c r="AD493" s="1238"/>
      <c r="AE493" s="1420"/>
      <c r="AF493" s="1420"/>
      <c r="AG493" s="1238"/>
      <c r="AH493" s="1238"/>
      <c r="AI493" s="1238"/>
      <c r="AJ493" s="1238"/>
      <c r="AK493" s="351"/>
      <c r="AL493" s="1054"/>
      <c r="AM493" s="1054"/>
      <c r="AN493" s="351"/>
      <c r="AO493" s="351"/>
      <c r="AP493" s="351"/>
      <c r="AQ493" s="351"/>
      <c r="AR493" s="1054"/>
      <c r="AS493" s="1054"/>
      <c r="AT493" s="1054"/>
      <c r="AU493" s="1054"/>
      <c r="AV493" s="1054"/>
      <c r="AW493" s="1054"/>
      <c r="AX493" s="1054"/>
      <c r="AY493" s="1054"/>
      <c r="AZ493" s="1054"/>
      <c r="BA493" s="1054"/>
      <c r="BB493" s="1054"/>
      <c r="BC493" s="1054"/>
    </row>
    <row r="494" spans="1:55" s="8" customFormat="1">
      <c r="A494" s="55"/>
      <c r="B494" s="7"/>
      <c r="C494" s="10"/>
      <c r="D494" s="10"/>
      <c r="E494" s="10"/>
      <c r="F494" s="10"/>
      <c r="G494" s="10"/>
      <c r="H494" s="10"/>
      <c r="I494" s="10"/>
      <c r="J494" s="10"/>
      <c r="K494" s="10"/>
      <c r="L494" s="10"/>
      <c r="M494" s="10"/>
      <c r="N494" s="10"/>
      <c r="O494" s="62"/>
      <c r="P494" s="4"/>
      <c r="Q494" s="10"/>
      <c r="R494" s="4"/>
      <c r="U494" s="11"/>
      <c r="V494" s="11"/>
      <c r="W494" s="11"/>
      <c r="AB494" s="246"/>
      <c r="AC494" s="1238"/>
      <c r="AD494" s="1238"/>
      <c r="AE494" s="1420"/>
      <c r="AF494" s="1420"/>
      <c r="AG494" s="1238"/>
      <c r="AH494" s="1238"/>
      <c r="AI494" s="1238"/>
      <c r="AJ494" s="1238"/>
      <c r="AK494" s="351"/>
      <c r="AL494" s="1054"/>
      <c r="AM494" s="1054"/>
      <c r="AN494" s="351"/>
      <c r="AO494" s="351"/>
      <c r="AP494" s="351"/>
      <c r="AQ494" s="351"/>
      <c r="AR494" s="1054"/>
      <c r="AS494" s="1054"/>
      <c r="AT494" s="1054"/>
      <c r="AU494" s="1054"/>
      <c r="AV494" s="1054"/>
      <c r="AW494" s="1054"/>
      <c r="AX494" s="1054"/>
      <c r="AY494" s="1054"/>
      <c r="AZ494" s="1054"/>
      <c r="BA494" s="1054"/>
      <c r="BB494" s="1054"/>
      <c r="BC494" s="1054"/>
    </row>
    <row r="495" spans="1:55" s="8" customFormat="1">
      <c r="A495" s="55"/>
      <c r="B495" s="7"/>
      <c r="C495" s="10"/>
      <c r="D495" s="10"/>
      <c r="E495" s="10"/>
      <c r="F495" s="10"/>
      <c r="G495" s="10"/>
      <c r="H495" s="10"/>
      <c r="I495" s="10"/>
      <c r="J495" s="10"/>
      <c r="K495" s="10"/>
      <c r="L495" s="10"/>
      <c r="M495" s="10"/>
      <c r="N495" s="10"/>
      <c r="O495" s="62"/>
      <c r="P495" s="4"/>
      <c r="Q495" s="10"/>
      <c r="R495" s="4"/>
      <c r="U495" s="11"/>
      <c r="V495" s="11"/>
      <c r="W495" s="11"/>
      <c r="AB495" s="246"/>
      <c r="AC495" s="1238"/>
      <c r="AD495" s="1238"/>
      <c r="AE495" s="1420"/>
      <c r="AF495" s="1420"/>
      <c r="AG495" s="1238"/>
      <c r="AH495" s="1238"/>
      <c r="AI495" s="1238"/>
      <c r="AJ495" s="1238"/>
      <c r="AK495" s="351"/>
      <c r="AL495" s="1054"/>
      <c r="AM495" s="1054"/>
      <c r="AN495" s="351"/>
      <c r="AO495" s="351"/>
      <c r="AP495" s="351"/>
      <c r="AQ495" s="351"/>
      <c r="AR495" s="1054"/>
      <c r="AS495" s="1054"/>
      <c r="AT495" s="1054"/>
      <c r="AU495" s="1054"/>
      <c r="AV495" s="1054"/>
      <c r="AW495" s="1054"/>
      <c r="AX495" s="1054"/>
      <c r="AY495" s="1054"/>
      <c r="AZ495" s="1054"/>
      <c r="BA495" s="1054"/>
      <c r="BB495" s="1054"/>
      <c r="BC495" s="1054"/>
    </row>
    <row r="496" spans="1:55" s="8" customFormat="1">
      <c r="A496" s="55"/>
      <c r="B496" s="7"/>
      <c r="C496" s="10"/>
      <c r="D496" s="10"/>
      <c r="E496" s="10"/>
      <c r="F496" s="10"/>
      <c r="G496" s="10"/>
      <c r="H496" s="10"/>
      <c r="I496" s="10"/>
      <c r="J496" s="10"/>
      <c r="K496" s="10"/>
      <c r="L496" s="10"/>
      <c r="M496" s="10"/>
      <c r="N496" s="10"/>
      <c r="O496" s="62"/>
      <c r="P496" s="4"/>
      <c r="Q496" s="10"/>
      <c r="R496" s="4"/>
      <c r="U496" s="11"/>
      <c r="V496" s="11"/>
      <c r="W496" s="11"/>
      <c r="AB496" s="246"/>
      <c r="AC496" s="1238"/>
      <c r="AD496" s="1238"/>
      <c r="AE496" s="1420"/>
      <c r="AF496" s="1420"/>
      <c r="AG496" s="1238"/>
      <c r="AH496" s="1238"/>
      <c r="AI496" s="1238"/>
      <c r="AJ496" s="1238"/>
      <c r="AK496" s="351"/>
      <c r="AL496" s="1054"/>
      <c r="AM496" s="1054"/>
      <c r="AN496" s="351"/>
      <c r="AO496" s="351"/>
      <c r="AP496" s="351"/>
      <c r="AQ496" s="351"/>
      <c r="AR496" s="1054"/>
      <c r="AS496" s="1054"/>
      <c r="AT496" s="1054"/>
      <c r="AU496" s="1054"/>
      <c r="AV496" s="1054"/>
      <c r="AW496" s="1054"/>
      <c r="AX496" s="1054"/>
      <c r="AY496" s="1054"/>
      <c r="AZ496" s="1054"/>
      <c r="BA496" s="1054"/>
      <c r="BB496" s="1054"/>
      <c r="BC496" s="1054"/>
    </row>
    <row r="497" spans="1:55" s="8" customFormat="1">
      <c r="A497" s="55"/>
      <c r="B497" s="7"/>
      <c r="C497" s="10"/>
      <c r="D497" s="10"/>
      <c r="E497" s="10"/>
      <c r="F497" s="10"/>
      <c r="G497" s="10"/>
      <c r="H497" s="10"/>
      <c r="I497" s="10"/>
      <c r="J497" s="10"/>
      <c r="K497" s="10"/>
      <c r="L497" s="10"/>
      <c r="M497" s="10"/>
      <c r="N497" s="10"/>
      <c r="O497" s="62"/>
      <c r="P497" s="4"/>
      <c r="Q497" s="10"/>
      <c r="R497" s="4"/>
      <c r="U497" s="11"/>
      <c r="V497" s="11"/>
      <c r="W497" s="11"/>
      <c r="AB497" s="246"/>
      <c r="AC497" s="1238"/>
      <c r="AD497" s="1238"/>
      <c r="AE497" s="1420"/>
      <c r="AF497" s="1420"/>
      <c r="AG497" s="1238"/>
      <c r="AH497" s="1238"/>
      <c r="AI497" s="1238"/>
      <c r="AJ497" s="1238"/>
      <c r="AK497" s="351"/>
      <c r="AL497" s="1054"/>
      <c r="AM497" s="1054"/>
      <c r="AN497" s="351"/>
      <c r="AO497" s="351"/>
      <c r="AP497" s="351"/>
      <c r="AQ497" s="351"/>
      <c r="AR497" s="1054"/>
      <c r="AS497" s="1054"/>
      <c r="AT497" s="1054"/>
      <c r="AU497" s="1054"/>
      <c r="AV497" s="1054"/>
      <c r="AW497" s="1054"/>
      <c r="AX497" s="1054"/>
      <c r="AY497" s="1054"/>
      <c r="AZ497" s="1054"/>
      <c r="BA497" s="1054"/>
      <c r="BB497" s="1054"/>
      <c r="BC497" s="1054"/>
    </row>
    <row r="498" spans="1:55" s="8" customFormat="1">
      <c r="A498" s="55"/>
      <c r="B498" s="7"/>
      <c r="C498" s="10"/>
      <c r="D498" s="10"/>
      <c r="E498" s="10"/>
      <c r="F498" s="10"/>
      <c r="G498" s="10"/>
      <c r="H498" s="10"/>
      <c r="I498" s="10"/>
      <c r="J498" s="10"/>
      <c r="K498" s="10"/>
      <c r="L498" s="10"/>
      <c r="M498" s="10"/>
      <c r="N498" s="10"/>
      <c r="O498" s="62"/>
      <c r="P498" s="4"/>
      <c r="Q498" s="10"/>
      <c r="R498" s="4"/>
      <c r="U498" s="11"/>
      <c r="V498" s="11"/>
      <c r="W498" s="11"/>
      <c r="AB498" s="246"/>
      <c r="AC498" s="1238"/>
      <c r="AD498" s="1238"/>
      <c r="AE498" s="1420"/>
      <c r="AF498" s="1420"/>
      <c r="AG498" s="1238"/>
      <c r="AH498" s="1238"/>
      <c r="AI498" s="1238"/>
      <c r="AJ498" s="1238"/>
      <c r="AK498" s="351"/>
      <c r="AL498" s="1054"/>
      <c r="AM498" s="1054"/>
      <c r="AN498" s="351"/>
      <c r="AO498" s="351"/>
      <c r="AP498" s="351"/>
      <c r="AQ498" s="351"/>
      <c r="AR498" s="1054"/>
      <c r="AS498" s="1054"/>
      <c r="AT498" s="1054"/>
      <c r="AU498" s="1054"/>
      <c r="AV498" s="1054"/>
      <c r="AW498" s="1054"/>
      <c r="AX498" s="1054"/>
      <c r="AY498" s="1054"/>
      <c r="AZ498" s="1054"/>
      <c r="BA498" s="1054"/>
      <c r="BB498" s="1054"/>
      <c r="BC498" s="1054"/>
    </row>
    <row r="499" spans="1:55" s="8" customFormat="1">
      <c r="A499" s="55"/>
      <c r="B499" s="7"/>
      <c r="C499" s="10"/>
      <c r="D499" s="10"/>
      <c r="E499" s="10"/>
      <c r="F499" s="10"/>
      <c r="G499" s="10"/>
      <c r="H499" s="10"/>
      <c r="I499" s="10"/>
      <c r="J499" s="10"/>
      <c r="K499" s="10"/>
      <c r="L499" s="10"/>
      <c r="M499" s="10"/>
      <c r="N499" s="10"/>
      <c r="O499" s="62"/>
      <c r="P499" s="4"/>
      <c r="Q499" s="10"/>
      <c r="R499" s="4"/>
      <c r="U499" s="11"/>
      <c r="V499" s="11"/>
      <c r="W499" s="11"/>
      <c r="AB499" s="246"/>
      <c r="AC499" s="1238"/>
      <c r="AD499" s="1238"/>
      <c r="AE499" s="1420"/>
      <c r="AF499" s="1420"/>
      <c r="AG499" s="1238"/>
      <c r="AH499" s="1238"/>
      <c r="AI499" s="1238"/>
      <c r="AJ499" s="1238"/>
      <c r="AK499" s="351"/>
      <c r="AL499" s="1054"/>
      <c r="AM499" s="1054"/>
      <c r="AN499" s="351"/>
      <c r="AO499" s="351"/>
      <c r="AP499" s="351"/>
      <c r="AQ499" s="351"/>
      <c r="AR499" s="1054"/>
      <c r="AS499" s="1054"/>
      <c r="AT499" s="1054"/>
      <c r="AU499" s="1054"/>
      <c r="AV499" s="1054"/>
      <c r="AW499" s="1054"/>
      <c r="AX499" s="1054"/>
      <c r="AY499" s="1054"/>
      <c r="AZ499" s="1054"/>
      <c r="BA499" s="1054"/>
      <c r="BB499" s="1054"/>
      <c r="BC499" s="1054"/>
    </row>
    <row r="500" spans="1:55" s="8" customFormat="1">
      <c r="A500" s="55"/>
      <c r="B500" s="7"/>
      <c r="C500" s="10"/>
      <c r="D500" s="10"/>
      <c r="E500" s="10"/>
      <c r="F500" s="10"/>
      <c r="G500" s="10"/>
      <c r="H500" s="10"/>
      <c r="I500" s="10"/>
      <c r="J500" s="10"/>
      <c r="K500" s="10"/>
      <c r="L500" s="10"/>
      <c r="M500" s="10"/>
      <c r="N500" s="10"/>
      <c r="O500" s="62"/>
      <c r="P500" s="4"/>
      <c r="Q500" s="10"/>
      <c r="R500" s="4"/>
      <c r="U500" s="11"/>
      <c r="V500" s="11"/>
      <c r="W500" s="11"/>
      <c r="AB500" s="246"/>
      <c r="AC500" s="1238"/>
      <c r="AD500" s="1238"/>
      <c r="AE500" s="1420"/>
      <c r="AF500" s="1420"/>
      <c r="AG500" s="1238"/>
      <c r="AH500" s="1238"/>
      <c r="AI500" s="1238"/>
      <c r="AJ500" s="1238"/>
      <c r="AK500" s="351"/>
      <c r="AL500" s="1054"/>
      <c r="AM500" s="1054"/>
      <c r="AN500" s="351"/>
      <c r="AO500" s="351"/>
      <c r="AP500" s="351"/>
      <c r="AQ500" s="351"/>
      <c r="AR500" s="1054"/>
      <c r="AS500" s="1054"/>
      <c r="AT500" s="1054"/>
      <c r="AU500" s="1054"/>
      <c r="AV500" s="1054"/>
      <c r="AW500" s="1054"/>
      <c r="AX500" s="1054"/>
      <c r="AY500" s="1054"/>
      <c r="AZ500" s="1054"/>
      <c r="BA500" s="1054"/>
      <c r="BB500" s="1054"/>
      <c r="BC500" s="1054"/>
    </row>
    <row r="501" spans="1:55" s="8" customFormat="1">
      <c r="A501" s="55"/>
      <c r="B501" s="7"/>
      <c r="C501" s="10"/>
      <c r="D501" s="10"/>
      <c r="E501" s="10"/>
      <c r="F501" s="10"/>
      <c r="G501" s="10"/>
      <c r="H501" s="10"/>
      <c r="I501" s="10"/>
      <c r="J501" s="10"/>
      <c r="K501" s="10"/>
      <c r="L501" s="10"/>
      <c r="M501" s="10"/>
      <c r="N501" s="10"/>
      <c r="O501" s="62"/>
      <c r="P501" s="4"/>
      <c r="Q501" s="10"/>
      <c r="R501" s="4"/>
      <c r="U501" s="11"/>
      <c r="V501" s="11"/>
      <c r="W501" s="11"/>
      <c r="AB501" s="246"/>
      <c r="AC501" s="1238"/>
      <c r="AD501" s="1238"/>
      <c r="AE501" s="1420"/>
      <c r="AF501" s="1420"/>
      <c r="AG501" s="1238"/>
      <c r="AH501" s="1238"/>
      <c r="AI501" s="1238"/>
      <c r="AJ501" s="1238"/>
      <c r="AK501" s="351"/>
      <c r="AL501" s="1054"/>
      <c r="AM501" s="1054"/>
      <c r="AN501" s="351"/>
      <c r="AO501" s="351"/>
      <c r="AP501" s="351"/>
      <c r="AQ501" s="351"/>
      <c r="AR501" s="1054"/>
      <c r="AS501" s="1054"/>
      <c r="AT501" s="1054"/>
      <c r="AU501" s="1054"/>
      <c r="AV501" s="1054"/>
      <c r="AW501" s="1054"/>
      <c r="AX501" s="1054"/>
      <c r="AY501" s="1054"/>
      <c r="AZ501" s="1054"/>
      <c r="BA501" s="1054"/>
      <c r="BB501" s="1054"/>
      <c r="BC501" s="1054"/>
    </row>
    <row r="502" spans="1:55" s="8" customFormat="1">
      <c r="A502" s="55"/>
      <c r="B502" s="7"/>
      <c r="C502" s="10"/>
      <c r="D502" s="10"/>
      <c r="E502" s="10"/>
      <c r="F502" s="10"/>
      <c r="G502" s="10"/>
      <c r="H502" s="10"/>
      <c r="I502" s="10"/>
      <c r="J502" s="10"/>
      <c r="K502" s="10"/>
      <c r="L502" s="10"/>
      <c r="M502" s="10"/>
      <c r="N502" s="10"/>
      <c r="O502" s="62"/>
      <c r="P502" s="4"/>
      <c r="Q502" s="10"/>
      <c r="R502" s="4"/>
      <c r="U502" s="11"/>
      <c r="V502" s="11"/>
      <c r="W502" s="11"/>
      <c r="AB502" s="246"/>
      <c r="AC502" s="1238"/>
      <c r="AD502" s="1238"/>
      <c r="AE502" s="1420"/>
      <c r="AF502" s="1420"/>
      <c r="AG502" s="1238"/>
      <c r="AH502" s="1238"/>
      <c r="AI502" s="1238"/>
      <c r="AJ502" s="1238"/>
      <c r="AK502" s="351"/>
      <c r="AL502" s="1054"/>
      <c r="AM502" s="1054"/>
      <c r="AN502" s="351"/>
      <c r="AO502" s="351"/>
      <c r="AP502" s="351"/>
      <c r="AQ502" s="351"/>
      <c r="AR502" s="1054"/>
      <c r="AS502" s="1054"/>
      <c r="AT502" s="1054"/>
      <c r="AU502" s="1054"/>
      <c r="AV502" s="1054"/>
      <c r="AW502" s="1054"/>
      <c r="AX502" s="1054"/>
      <c r="AY502" s="1054"/>
      <c r="AZ502" s="1054"/>
      <c r="BA502" s="1054"/>
      <c r="BB502" s="1054"/>
      <c r="BC502" s="1054"/>
    </row>
    <row r="503" spans="1:55" s="8" customFormat="1">
      <c r="A503" s="55"/>
      <c r="B503" s="7"/>
      <c r="C503" s="10"/>
      <c r="D503" s="10"/>
      <c r="E503" s="10"/>
      <c r="F503" s="10"/>
      <c r="G503" s="10"/>
      <c r="H503" s="10"/>
      <c r="I503" s="10"/>
      <c r="J503" s="10"/>
      <c r="K503" s="10"/>
      <c r="L503" s="10"/>
      <c r="M503" s="10"/>
      <c r="N503" s="10"/>
      <c r="O503" s="62"/>
      <c r="P503" s="4"/>
      <c r="Q503" s="10"/>
      <c r="R503" s="4"/>
      <c r="U503" s="11"/>
      <c r="V503" s="11"/>
      <c r="W503" s="11"/>
      <c r="AB503" s="246"/>
      <c r="AC503" s="1238"/>
      <c r="AD503" s="1238"/>
      <c r="AE503" s="1420"/>
      <c r="AF503" s="1420"/>
      <c r="AG503" s="1238"/>
      <c r="AH503" s="1238"/>
      <c r="AI503" s="1238"/>
      <c r="AJ503" s="1238"/>
      <c r="AK503" s="351"/>
      <c r="AL503" s="1054"/>
      <c r="AM503" s="1054"/>
      <c r="AN503" s="351"/>
      <c r="AO503" s="351"/>
      <c r="AP503" s="351"/>
      <c r="AQ503" s="351"/>
      <c r="AR503" s="1054"/>
      <c r="AS503" s="1054"/>
      <c r="AT503" s="1054"/>
      <c r="AU503" s="1054"/>
      <c r="AV503" s="1054"/>
      <c r="AW503" s="1054"/>
      <c r="AX503" s="1054"/>
      <c r="AY503" s="1054"/>
      <c r="AZ503" s="1054"/>
      <c r="BA503" s="1054"/>
      <c r="BB503" s="1054"/>
      <c r="BC503" s="1054"/>
    </row>
    <row r="504" spans="1:55" s="8" customFormat="1">
      <c r="A504" s="55"/>
      <c r="B504" s="7"/>
      <c r="C504" s="10"/>
      <c r="D504" s="10"/>
      <c r="E504" s="10"/>
      <c r="F504" s="10"/>
      <c r="G504" s="10"/>
      <c r="H504" s="10"/>
      <c r="I504" s="10"/>
      <c r="J504" s="10"/>
      <c r="K504" s="10"/>
      <c r="L504" s="10"/>
      <c r="M504" s="10"/>
      <c r="N504" s="10"/>
      <c r="O504" s="62"/>
      <c r="P504" s="4"/>
      <c r="Q504" s="10"/>
      <c r="R504" s="4"/>
      <c r="U504" s="11"/>
      <c r="V504" s="11"/>
      <c r="W504" s="11"/>
      <c r="AB504" s="246"/>
      <c r="AC504" s="1238"/>
      <c r="AD504" s="1238"/>
      <c r="AE504" s="1420"/>
      <c r="AF504" s="1420"/>
      <c r="AG504" s="1238"/>
      <c r="AH504" s="1238"/>
      <c r="AI504" s="1238"/>
      <c r="AJ504" s="1238"/>
      <c r="AK504" s="351"/>
      <c r="AL504" s="1054"/>
      <c r="AM504" s="1054"/>
      <c r="AN504" s="351"/>
      <c r="AO504" s="351"/>
      <c r="AP504" s="351"/>
      <c r="AQ504" s="351"/>
      <c r="AR504" s="1054"/>
      <c r="AS504" s="1054"/>
      <c r="AT504" s="1054"/>
      <c r="AU504" s="1054"/>
      <c r="AV504" s="1054"/>
      <c r="AW504" s="1054"/>
      <c r="AX504" s="1054"/>
      <c r="AY504" s="1054"/>
      <c r="AZ504" s="1054"/>
      <c r="BA504" s="1054"/>
      <c r="BB504" s="1054"/>
      <c r="BC504" s="1054"/>
    </row>
    <row r="505" spans="1:55" s="8" customFormat="1">
      <c r="A505" s="55"/>
      <c r="B505" s="7"/>
      <c r="C505" s="10"/>
      <c r="D505" s="10"/>
      <c r="E505" s="10"/>
      <c r="F505" s="10"/>
      <c r="G505" s="10"/>
      <c r="H505" s="10"/>
      <c r="I505" s="10"/>
      <c r="J505" s="10"/>
      <c r="K505" s="10"/>
      <c r="L505" s="10"/>
      <c r="M505" s="10"/>
      <c r="N505" s="10"/>
      <c r="O505" s="62"/>
      <c r="P505" s="4"/>
      <c r="Q505" s="10"/>
      <c r="R505" s="4"/>
      <c r="U505" s="11"/>
      <c r="V505" s="11"/>
      <c r="W505" s="11"/>
      <c r="AB505" s="246"/>
      <c r="AC505" s="1238"/>
      <c r="AD505" s="1238"/>
      <c r="AE505" s="1420"/>
      <c r="AF505" s="1420"/>
      <c r="AG505" s="1238"/>
      <c r="AH505" s="1238"/>
      <c r="AI505" s="1238"/>
      <c r="AJ505" s="1238"/>
      <c r="AK505" s="351"/>
      <c r="AL505" s="1054"/>
      <c r="AM505" s="1054"/>
      <c r="AN505" s="351"/>
      <c r="AO505" s="351"/>
      <c r="AP505" s="351"/>
      <c r="AQ505" s="351"/>
      <c r="AR505" s="1054"/>
      <c r="AS505" s="1054"/>
      <c r="AT505" s="1054"/>
      <c r="AU505" s="1054"/>
      <c r="AV505" s="1054"/>
      <c r="AW505" s="1054"/>
      <c r="AX505" s="1054"/>
      <c r="AY505" s="1054"/>
      <c r="AZ505" s="1054"/>
      <c r="BA505" s="1054"/>
      <c r="BB505" s="1054"/>
      <c r="BC505" s="1054"/>
    </row>
    <row r="506" spans="1:55" s="8" customFormat="1">
      <c r="A506" s="55"/>
      <c r="B506" s="7"/>
      <c r="C506" s="10"/>
      <c r="D506" s="10"/>
      <c r="E506" s="10"/>
      <c r="F506" s="10"/>
      <c r="G506" s="10"/>
      <c r="H506" s="10"/>
      <c r="I506" s="10"/>
      <c r="J506" s="10"/>
      <c r="K506" s="10"/>
      <c r="L506" s="10"/>
      <c r="M506" s="10"/>
      <c r="N506" s="10"/>
      <c r="O506" s="62"/>
      <c r="P506" s="4"/>
      <c r="Q506" s="10"/>
      <c r="R506" s="4"/>
      <c r="U506" s="11"/>
      <c r="V506" s="11"/>
      <c r="W506" s="11"/>
      <c r="AB506" s="246"/>
      <c r="AC506" s="1238"/>
      <c r="AD506" s="1238"/>
      <c r="AE506" s="1420"/>
      <c r="AF506" s="1420"/>
      <c r="AG506" s="1238"/>
      <c r="AH506" s="1238"/>
      <c r="AI506" s="1238"/>
      <c r="AJ506" s="1238"/>
      <c r="AK506" s="351"/>
      <c r="AL506" s="1054"/>
      <c r="AM506" s="1054"/>
      <c r="AN506" s="351"/>
      <c r="AO506" s="351"/>
      <c r="AP506" s="351"/>
      <c r="AQ506" s="351"/>
      <c r="AR506" s="1054"/>
      <c r="AS506" s="1054"/>
      <c r="AT506" s="1054"/>
      <c r="AU506" s="1054"/>
      <c r="AV506" s="1054"/>
      <c r="AW506" s="1054"/>
      <c r="AX506" s="1054"/>
      <c r="AY506" s="1054"/>
      <c r="AZ506" s="1054"/>
      <c r="BA506" s="1054"/>
      <c r="BB506" s="1054"/>
      <c r="BC506" s="1054"/>
    </row>
    <row r="507" spans="1:55" s="8" customFormat="1">
      <c r="A507" s="55"/>
      <c r="B507" s="7"/>
      <c r="C507" s="10"/>
      <c r="D507" s="10"/>
      <c r="E507" s="10"/>
      <c r="F507" s="10"/>
      <c r="G507" s="10"/>
      <c r="H507" s="10"/>
      <c r="I507" s="10"/>
      <c r="J507" s="10"/>
      <c r="K507" s="10"/>
      <c r="L507" s="10"/>
      <c r="M507" s="10"/>
      <c r="N507" s="10"/>
      <c r="O507" s="62"/>
      <c r="P507" s="4"/>
      <c r="Q507" s="10"/>
      <c r="R507" s="4"/>
      <c r="U507" s="11"/>
      <c r="V507" s="11"/>
      <c r="W507" s="11"/>
      <c r="AB507" s="246"/>
      <c r="AC507" s="1238"/>
      <c r="AD507" s="1238"/>
      <c r="AE507" s="1420"/>
      <c r="AF507" s="1420"/>
      <c r="AG507" s="1238"/>
      <c r="AH507" s="1238"/>
      <c r="AI507" s="1238"/>
      <c r="AJ507" s="1238"/>
      <c r="AK507" s="351"/>
      <c r="AL507" s="1054"/>
      <c r="AM507" s="1054"/>
      <c r="AN507" s="351"/>
      <c r="AO507" s="351"/>
      <c r="AP507" s="351"/>
      <c r="AQ507" s="351"/>
      <c r="AR507" s="1054"/>
      <c r="AS507" s="1054"/>
      <c r="AT507" s="1054"/>
      <c r="AU507" s="1054"/>
      <c r="AV507" s="1054"/>
      <c r="AW507" s="1054"/>
      <c r="AX507" s="1054"/>
      <c r="AY507" s="1054"/>
      <c r="AZ507" s="1054"/>
      <c r="BA507" s="1054"/>
      <c r="BB507" s="1054"/>
      <c r="BC507" s="1054"/>
    </row>
    <row r="508" spans="1:55" s="8" customFormat="1">
      <c r="A508" s="55"/>
      <c r="B508" s="7"/>
      <c r="C508" s="10"/>
      <c r="D508" s="10"/>
      <c r="E508" s="10"/>
      <c r="F508" s="10"/>
      <c r="G508" s="10"/>
      <c r="H508" s="10"/>
      <c r="I508" s="10"/>
      <c r="J508" s="10"/>
      <c r="K508" s="10"/>
      <c r="L508" s="10"/>
      <c r="M508" s="10"/>
      <c r="N508" s="10"/>
      <c r="O508" s="62"/>
      <c r="P508" s="4"/>
      <c r="Q508" s="10"/>
      <c r="R508" s="4"/>
      <c r="U508" s="11"/>
      <c r="V508" s="11"/>
      <c r="W508" s="11"/>
      <c r="AB508" s="246"/>
      <c r="AC508" s="1238"/>
      <c r="AD508" s="1238"/>
      <c r="AE508" s="1420"/>
      <c r="AF508" s="1420"/>
      <c r="AG508" s="1238"/>
      <c r="AH508" s="1238"/>
      <c r="AI508" s="1238"/>
      <c r="AJ508" s="1238"/>
      <c r="AK508" s="351"/>
      <c r="AL508" s="1054"/>
      <c r="AM508" s="1054"/>
      <c r="AN508" s="351"/>
      <c r="AO508" s="351"/>
      <c r="AP508" s="351"/>
      <c r="AQ508" s="351"/>
      <c r="AR508" s="1054"/>
      <c r="AS508" s="1054"/>
      <c r="AT508" s="1054"/>
      <c r="AU508" s="1054"/>
      <c r="AV508" s="1054"/>
      <c r="AW508" s="1054"/>
      <c r="AX508" s="1054"/>
      <c r="AY508" s="1054"/>
      <c r="AZ508" s="1054"/>
      <c r="BA508" s="1054"/>
      <c r="BB508" s="1054"/>
      <c r="BC508" s="1054"/>
    </row>
    <row r="509" spans="1:55" s="8" customFormat="1">
      <c r="A509" s="55"/>
      <c r="B509" s="7"/>
      <c r="C509" s="10"/>
      <c r="D509" s="10"/>
      <c r="E509" s="10"/>
      <c r="F509" s="10"/>
      <c r="G509" s="10"/>
      <c r="H509" s="10"/>
      <c r="I509" s="10"/>
      <c r="J509" s="10"/>
      <c r="K509" s="10"/>
      <c r="L509" s="10"/>
      <c r="M509" s="10"/>
      <c r="N509" s="10"/>
      <c r="O509" s="62"/>
      <c r="P509" s="4"/>
      <c r="Q509" s="10"/>
      <c r="R509" s="4"/>
      <c r="U509" s="11"/>
      <c r="V509" s="11"/>
      <c r="W509" s="11"/>
      <c r="AB509" s="246"/>
      <c r="AC509" s="1238"/>
      <c r="AD509" s="1238"/>
      <c r="AE509" s="1420"/>
      <c r="AF509" s="1420"/>
      <c r="AG509" s="1238"/>
      <c r="AH509" s="1238"/>
      <c r="AI509" s="1238"/>
      <c r="AJ509" s="1238"/>
      <c r="AK509" s="351"/>
      <c r="AL509" s="1054"/>
      <c r="AM509" s="1054"/>
      <c r="AN509" s="351"/>
      <c r="AO509" s="351"/>
      <c r="AP509" s="351"/>
      <c r="AQ509" s="351"/>
      <c r="AR509" s="1054"/>
      <c r="AS509" s="1054"/>
      <c r="AT509" s="1054"/>
      <c r="AU509" s="1054"/>
      <c r="AV509" s="1054"/>
      <c r="AW509" s="1054"/>
      <c r="AX509" s="1054"/>
      <c r="AY509" s="1054"/>
      <c r="AZ509" s="1054"/>
      <c r="BA509" s="1054"/>
      <c r="BB509" s="1054"/>
      <c r="BC509" s="1054"/>
    </row>
    <row r="510" spans="1:55" s="8" customFormat="1">
      <c r="A510" s="55"/>
      <c r="B510" s="7"/>
      <c r="C510" s="10"/>
      <c r="D510" s="10"/>
      <c r="E510" s="10"/>
      <c r="F510" s="10"/>
      <c r="G510" s="10"/>
      <c r="H510" s="10"/>
      <c r="I510" s="10"/>
      <c r="J510" s="10"/>
      <c r="K510" s="10"/>
      <c r="L510" s="10"/>
      <c r="M510" s="10"/>
      <c r="N510" s="10"/>
      <c r="O510" s="62"/>
      <c r="P510" s="4"/>
      <c r="Q510" s="10"/>
      <c r="R510" s="4"/>
      <c r="U510" s="11"/>
      <c r="V510" s="11"/>
      <c r="W510" s="11"/>
      <c r="AB510" s="246"/>
      <c r="AC510" s="1238"/>
      <c r="AD510" s="1238"/>
      <c r="AE510" s="1420"/>
      <c r="AF510" s="1420"/>
      <c r="AG510" s="1238"/>
      <c r="AH510" s="1238"/>
      <c r="AI510" s="1238"/>
      <c r="AJ510" s="1238"/>
      <c r="AK510" s="351"/>
      <c r="AL510" s="1054"/>
      <c r="AM510" s="1054"/>
      <c r="AN510" s="351"/>
      <c r="AO510" s="351"/>
      <c r="AP510" s="351"/>
      <c r="AQ510" s="351"/>
      <c r="AR510" s="1054"/>
      <c r="AS510" s="1054"/>
      <c r="AT510" s="1054"/>
      <c r="AU510" s="1054"/>
      <c r="AV510" s="1054"/>
      <c r="AW510" s="1054"/>
      <c r="AX510" s="1054"/>
      <c r="AY510" s="1054"/>
      <c r="AZ510" s="1054"/>
      <c r="BA510" s="1054"/>
      <c r="BB510" s="1054"/>
      <c r="BC510" s="1054"/>
    </row>
    <row r="511" spans="1:55" s="8" customFormat="1">
      <c r="A511" s="55"/>
      <c r="B511" s="7"/>
      <c r="C511" s="10"/>
      <c r="D511" s="10"/>
      <c r="E511" s="10"/>
      <c r="F511" s="10"/>
      <c r="G511" s="10"/>
      <c r="H511" s="10"/>
      <c r="I511" s="10"/>
      <c r="J511" s="10"/>
      <c r="K511" s="10"/>
      <c r="L511" s="10"/>
      <c r="M511" s="10"/>
      <c r="N511" s="10"/>
      <c r="O511" s="62"/>
      <c r="P511" s="4"/>
      <c r="Q511" s="10"/>
      <c r="R511" s="4"/>
      <c r="U511" s="11"/>
      <c r="V511" s="11"/>
      <c r="W511" s="11"/>
      <c r="AB511" s="246"/>
      <c r="AC511" s="1238"/>
      <c r="AD511" s="1238"/>
      <c r="AE511" s="1420"/>
      <c r="AF511" s="1420"/>
      <c r="AG511" s="1238"/>
      <c r="AH511" s="1238"/>
      <c r="AI511" s="1238"/>
      <c r="AJ511" s="1238"/>
      <c r="AK511" s="351"/>
      <c r="AL511" s="1054"/>
      <c r="AM511" s="1054"/>
      <c r="AN511" s="351"/>
      <c r="AO511" s="351"/>
      <c r="AP511" s="351"/>
      <c r="AQ511" s="351"/>
      <c r="AR511" s="1054"/>
      <c r="AS511" s="1054"/>
      <c r="AT511" s="1054"/>
      <c r="AU511" s="1054"/>
      <c r="AV511" s="1054"/>
      <c r="AW511" s="1054"/>
      <c r="AX511" s="1054"/>
      <c r="AY511" s="1054"/>
      <c r="AZ511" s="1054"/>
      <c r="BA511" s="1054"/>
      <c r="BB511" s="1054"/>
      <c r="BC511" s="1054"/>
    </row>
    <row r="512" spans="1:55" s="8" customFormat="1">
      <c r="A512" s="55"/>
      <c r="B512" s="7"/>
      <c r="C512" s="10"/>
      <c r="D512" s="10"/>
      <c r="E512" s="10"/>
      <c r="F512" s="10"/>
      <c r="G512" s="10"/>
      <c r="H512" s="10"/>
      <c r="I512" s="10"/>
      <c r="J512" s="10"/>
      <c r="K512" s="10"/>
      <c r="L512" s="10"/>
      <c r="M512" s="10"/>
      <c r="N512" s="10"/>
      <c r="O512" s="62"/>
      <c r="P512" s="4"/>
      <c r="Q512" s="10"/>
      <c r="R512" s="4"/>
      <c r="U512" s="11"/>
      <c r="V512" s="11"/>
      <c r="W512" s="11"/>
      <c r="AB512" s="246"/>
      <c r="AC512" s="1238"/>
      <c r="AD512" s="1238"/>
      <c r="AE512" s="1420"/>
      <c r="AF512" s="1420"/>
      <c r="AG512" s="1238"/>
      <c r="AH512" s="1238"/>
      <c r="AI512" s="1238"/>
      <c r="AJ512" s="1238"/>
      <c r="AK512" s="351"/>
      <c r="AL512" s="1054"/>
      <c r="AM512" s="1054"/>
      <c r="AN512" s="351"/>
      <c r="AO512" s="351"/>
      <c r="AP512" s="351"/>
      <c r="AQ512" s="351"/>
      <c r="AR512" s="1054"/>
      <c r="AS512" s="1054"/>
      <c r="AT512" s="1054"/>
      <c r="AU512" s="1054"/>
      <c r="AV512" s="1054"/>
      <c r="AW512" s="1054"/>
      <c r="AX512" s="1054"/>
      <c r="AY512" s="1054"/>
      <c r="AZ512" s="1054"/>
      <c r="BA512" s="1054"/>
      <c r="BB512" s="1054"/>
      <c r="BC512" s="1054"/>
    </row>
    <row r="513" spans="1:55" s="8" customFormat="1">
      <c r="A513" s="55"/>
      <c r="B513" s="7"/>
      <c r="C513" s="10"/>
      <c r="D513" s="10"/>
      <c r="E513" s="10"/>
      <c r="F513" s="10"/>
      <c r="G513" s="10"/>
      <c r="H513" s="10"/>
      <c r="I513" s="10"/>
      <c r="J513" s="10"/>
      <c r="K513" s="10"/>
      <c r="L513" s="10"/>
      <c r="M513" s="10"/>
      <c r="N513" s="10"/>
      <c r="O513" s="62"/>
      <c r="P513" s="4"/>
      <c r="Q513" s="10"/>
      <c r="R513" s="4"/>
      <c r="U513" s="11"/>
      <c r="V513" s="11"/>
      <c r="W513" s="11"/>
      <c r="AB513" s="246"/>
      <c r="AC513" s="1238"/>
      <c r="AD513" s="1238"/>
      <c r="AE513" s="1420"/>
      <c r="AF513" s="1420"/>
      <c r="AG513" s="1238"/>
      <c r="AH513" s="1238"/>
      <c r="AI513" s="1238"/>
      <c r="AJ513" s="1238"/>
      <c r="AK513" s="351"/>
      <c r="AL513" s="1054"/>
      <c r="AM513" s="1054"/>
      <c r="AN513" s="351"/>
      <c r="AO513" s="351"/>
      <c r="AP513" s="351"/>
      <c r="AQ513" s="351"/>
      <c r="AR513" s="1054"/>
      <c r="AS513" s="1054"/>
      <c r="AT513" s="1054"/>
      <c r="AU513" s="1054"/>
      <c r="AV513" s="1054"/>
      <c r="AW513" s="1054"/>
      <c r="AX513" s="1054"/>
      <c r="AY513" s="1054"/>
      <c r="AZ513" s="1054"/>
      <c r="BA513" s="1054"/>
      <c r="BB513" s="1054"/>
      <c r="BC513" s="1054"/>
    </row>
    <row r="514" spans="1:55" s="8" customFormat="1">
      <c r="A514" s="55"/>
      <c r="B514" s="7"/>
      <c r="C514" s="10"/>
      <c r="D514" s="10"/>
      <c r="E514" s="10"/>
      <c r="F514" s="10"/>
      <c r="G514" s="10"/>
      <c r="H514" s="10"/>
      <c r="I514" s="10"/>
      <c r="J514" s="10"/>
      <c r="K514" s="10"/>
      <c r="L514" s="10"/>
      <c r="M514" s="10"/>
      <c r="N514" s="10"/>
      <c r="O514" s="62"/>
      <c r="P514" s="4"/>
      <c r="Q514" s="10"/>
      <c r="R514" s="4"/>
      <c r="U514" s="11"/>
      <c r="V514" s="11"/>
      <c r="W514" s="11"/>
      <c r="AB514" s="246"/>
      <c r="AC514" s="1238"/>
      <c r="AD514" s="1238"/>
      <c r="AE514" s="1420"/>
      <c r="AF514" s="1420"/>
      <c r="AG514" s="1238"/>
      <c r="AH514" s="1238"/>
      <c r="AI514" s="1238"/>
      <c r="AJ514" s="1238"/>
      <c r="AK514" s="351"/>
      <c r="AL514" s="1054"/>
      <c r="AM514" s="1054"/>
      <c r="AN514" s="351"/>
      <c r="AO514" s="351"/>
      <c r="AP514" s="351"/>
      <c r="AQ514" s="351"/>
      <c r="AR514" s="1054"/>
      <c r="AS514" s="1054"/>
      <c r="AT514" s="1054"/>
      <c r="AU514" s="1054"/>
      <c r="AV514" s="1054"/>
      <c r="AW514" s="1054"/>
      <c r="AX514" s="1054"/>
      <c r="AY514" s="1054"/>
      <c r="AZ514" s="1054"/>
      <c r="BA514" s="1054"/>
      <c r="BB514" s="1054"/>
      <c r="BC514" s="1054"/>
    </row>
    <row r="515" spans="1:55" s="8" customFormat="1">
      <c r="A515" s="55"/>
      <c r="B515" s="7"/>
      <c r="C515" s="10"/>
      <c r="D515" s="10"/>
      <c r="E515" s="10"/>
      <c r="F515" s="10"/>
      <c r="G515" s="10"/>
      <c r="H515" s="10"/>
      <c r="I515" s="10"/>
      <c r="J515" s="10"/>
      <c r="K515" s="10"/>
      <c r="L515" s="10"/>
      <c r="M515" s="10"/>
      <c r="N515" s="10"/>
      <c r="O515" s="62"/>
      <c r="P515" s="4"/>
      <c r="Q515" s="10"/>
      <c r="R515" s="4"/>
      <c r="U515" s="11"/>
      <c r="V515" s="11"/>
      <c r="W515" s="11"/>
      <c r="AB515" s="246"/>
      <c r="AC515" s="1238"/>
      <c r="AD515" s="1238"/>
      <c r="AE515" s="1420"/>
      <c r="AF515" s="1420"/>
      <c r="AG515" s="1238"/>
      <c r="AH515" s="1238"/>
      <c r="AI515" s="1238"/>
      <c r="AJ515" s="1238"/>
      <c r="AK515" s="351"/>
      <c r="AL515" s="1054"/>
      <c r="AM515" s="1054"/>
      <c r="AN515" s="351"/>
      <c r="AO515" s="351"/>
      <c r="AP515" s="351"/>
      <c r="AQ515" s="351"/>
      <c r="AR515" s="1054"/>
      <c r="AS515" s="1054"/>
      <c r="AT515" s="1054"/>
      <c r="AU515" s="1054"/>
      <c r="AV515" s="1054"/>
      <c r="AW515" s="1054"/>
      <c r="AX515" s="1054"/>
      <c r="AY515" s="1054"/>
      <c r="AZ515" s="1054"/>
      <c r="BA515" s="1054"/>
      <c r="BB515" s="1054"/>
      <c r="BC515" s="1054"/>
    </row>
    <row r="516" spans="1:55" s="8" customFormat="1">
      <c r="A516" s="55"/>
      <c r="B516" s="7"/>
      <c r="C516" s="10"/>
      <c r="D516" s="10"/>
      <c r="E516" s="10"/>
      <c r="F516" s="10"/>
      <c r="G516" s="10"/>
      <c r="H516" s="10"/>
      <c r="I516" s="10"/>
      <c r="J516" s="10"/>
      <c r="K516" s="10"/>
      <c r="L516" s="10"/>
      <c r="M516" s="10"/>
      <c r="N516" s="10"/>
      <c r="O516" s="62"/>
      <c r="P516" s="4"/>
      <c r="Q516" s="10"/>
      <c r="R516" s="4"/>
      <c r="U516" s="11"/>
      <c r="V516" s="11"/>
      <c r="W516" s="11"/>
      <c r="AB516" s="246"/>
      <c r="AC516" s="1238"/>
      <c r="AD516" s="1238"/>
      <c r="AE516" s="1420"/>
      <c r="AF516" s="1420"/>
      <c r="AG516" s="1238"/>
      <c r="AH516" s="1238"/>
      <c r="AI516" s="1238"/>
      <c r="AJ516" s="1238"/>
      <c r="AK516" s="351"/>
      <c r="AL516" s="1054"/>
      <c r="AM516" s="1054"/>
      <c r="AN516" s="351"/>
      <c r="AO516" s="351"/>
      <c r="AP516" s="351"/>
      <c r="AQ516" s="351"/>
      <c r="AR516" s="1054"/>
      <c r="AS516" s="1054"/>
      <c r="AT516" s="1054"/>
      <c r="AU516" s="1054"/>
      <c r="AV516" s="1054"/>
      <c r="AW516" s="1054"/>
      <c r="AX516" s="1054"/>
      <c r="AY516" s="1054"/>
      <c r="AZ516" s="1054"/>
      <c r="BA516" s="1054"/>
      <c r="BB516" s="1054"/>
      <c r="BC516" s="1054"/>
    </row>
    <row r="517" spans="1:55" s="8" customFormat="1">
      <c r="A517" s="55"/>
      <c r="B517" s="7"/>
      <c r="C517" s="10"/>
      <c r="D517" s="10"/>
      <c r="E517" s="10"/>
      <c r="F517" s="10"/>
      <c r="G517" s="10"/>
      <c r="H517" s="10"/>
      <c r="I517" s="10"/>
      <c r="J517" s="10"/>
      <c r="K517" s="10"/>
      <c r="L517" s="10"/>
      <c r="M517" s="10"/>
      <c r="N517" s="10"/>
      <c r="O517" s="62"/>
      <c r="P517" s="4"/>
      <c r="Q517" s="10"/>
      <c r="R517" s="4"/>
      <c r="U517" s="11"/>
      <c r="V517" s="11"/>
      <c r="W517" s="11"/>
      <c r="AB517" s="246"/>
      <c r="AC517" s="1238"/>
      <c r="AD517" s="1238"/>
      <c r="AE517" s="1420"/>
      <c r="AF517" s="1420"/>
      <c r="AG517" s="1238"/>
      <c r="AH517" s="1238"/>
      <c r="AI517" s="1238"/>
      <c r="AJ517" s="1238"/>
      <c r="AK517" s="351"/>
      <c r="AL517" s="1054"/>
      <c r="AM517" s="1054"/>
      <c r="AN517" s="351"/>
      <c r="AO517" s="351"/>
      <c r="AP517" s="351"/>
      <c r="AQ517" s="351"/>
      <c r="AR517" s="1054"/>
      <c r="AS517" s="1054"/>
      <c r="AT517" s="1054"/>
      <c r="AU517" s="1054"/>
      <c r="AV517" s="1054"/>
      <c r="AW517" s="1054"/>
      <c r="AX517" s="1054"/>
      <c r="AY517" s="1054"/>
      <c r="AZ517" s="1054"/>
      <c r="BA517" s="1054"/>
      <c r="BB517" s="1054"/>
      <c r="BC517" s="1054"/>
    </row>
    <row r="518" spans="1:55" s="8" customFormat="1">
      <c r="A518" s="55"/>
      <c r="B518" s="7"/>
      <c r="C518" s="10"/>
      <c r="D518" s="10"/>
      <c r="E518" s="10"/>
      <c r="F518" s="10"/>
      <c r="G518" s="10"/>
      <c r="H518" s="10"/>
      <c r="I518" s="10"/>
      <c r="J518" s="10"/>
      <c r="K518" s="10"/>
      <c r="L518" s="10"/>
      <c r="M518" s="10"/>
      <c r="N518" s="10"/>
      <c r="O518" s="62"/>
      <c r="P518" s="4"/>
      <c r="Q518" s="10"/>
      <c r="R518" s="4"/>
      <c r="U518" s="11"/>
      <c r="V518" s="11"/>
      <c r="W518" s="11"/>
      <c r="AB518" s="246"/>
      <c r="AC518" s="1238"/>
      <c r="AD518" s="1238"/>
      <c r="AE518" s="1420"/>
      <c r="AF518" s="1420"/>
      <c r="AG518" s="1238"/>
      <c r="AH518" s="1238"/>
      <c r="AI518" s="1238"/>
      <c r="AJ518" s="1238"/>
      <c r="AK518" s="351"/>
      <c r="AL518" s="1054"/>
      <c r="AM518" s="1054"/>
      <c r="AN518" s="351"/>
      <c r="AO518" s="351"/>
      <c r="AP518" s="351"/>
      <c r="AQ518" s="351"/>
      <c r="AR518" s="1054"/>
      <c r="AS518" s="1054"/>
      <c r="AT518" s="1054"/>
      <c r="AU518" s="1054"/>
      <c r="AV518" s="1054"/>
      <c r="AW518" s="1054"/>
      <c r="AX518" s="1054"/>
      <c r="AY518" s="1054"/>
      <c r="AZ518" s="1054"/>
      <c r="BA518" s="1054"/>
      <c r="BB518" s="1054"/>
      <c r="BC518" s="1054"/>
    </row>
    <row r="519" spans="1:55" s="8" customFormat="1">
      <c r="A519" s="55"/>
      <c r="B519" s="7"/>
      <c r="C519" s="10"/>
      <c r="D519" s="10"/>
      <c r="E519" s="10"/>
      <c r="F519" s="10"/>
      <c r="G519" s="10"/>
      <c r="H519" s="10"/>
      <c r="I519" s="10"/>
      <c r="J519" s="10"/>
      <c r="K519" s="10"/>
      <c r="L519" s="10"/>
      <c r="M519" s="10"/>
      <c r="N519" s="10"/>
      <c r="O519" s="62"/>
      <c r="P519" s="4"/>
      <c r="Q519" s="10"/>
      <c r="R519" s="4"/>
      <c r="U519" s="11"/>
      <c r="V519" s="11"/>
      <c r="W519" s="11"/>
      <c r="AB519" s="246"/>
      <c r="AC519" s="1238"/>
      <c r="AD519" s="1238"/>
      <c r="AE519" s="1420"/>
      <c r="AF519" s="1420"/>
      <c r="AG519" s="1238"/>
      <c r="AH519" s="1238"/>
      <c r="AI519" s="1238"/>
      <c r="AJ519" s="1238"/>
      <c r="AK519" s="351"/>
      <c r="AL519" s="1054"/>
      <c r="AM519" s="1054"/>
      <c r="AN519" s="351"/>
      <c r="AO519" s="351"/>
      <c r="AP519" s="351"/>
      <c r="AQ519" s="351"/>
      <c r="AR519" s="1054"/>
      <c r="AS519" s="1054"/>
      <c r="AT519" s="1054"/>
      <c r="AU519" s="1054"/>
      <c r="AV519" s="1054"/>
      <c r="AW519" s="1054"/>
      <c r="AX519" s="1054"/>
      <c r="AY519" s="1054"/>
      <c r="AZ519" s="1054"/>
      <c r="BA519" s="1054"/>
      <c r="BB519" s="1054"/>
      <c r="BC519" s="1054"/>
    </row>
    <row r="520" spans="1:55" s="8" customFormat="1">
      <c r="A520" s="55"/>
      <c r="B520" s="7"/>
      <c r="C520" s="10"/>
      <c r="D520" s="10"/>
      <c r="E520" s="10"/>
      <c r="F520" s="10"/>
      <c r="G520" s="10"/>
      <c r="H520" s="10"/>
      <c r="I520" s="10"/>
      <c r="J520" s="10"/>
      <c r="K520" s="10"/>
      <c r="L520" s="10"/>
      <c r="M520" s="10"/>
      <c r="N520" s="10"/>
      <c r="O520" s="62"/>
      <c r="P520" s="4"/>
      <c r="Q520" s="10"/>
      <c r="R520" s="4"/>
      <c r="U520" s="11"/>
      <c r="V520" s="11"/>
      <c r="W520" s="11"/>
      <c r="AB520" s="246"/>
      <c r="AC520" s="1238"/>
      <c r="AD520" s="1238"/>
      <c r="AE520" s="1420"/>
      <c r="AF520" s="1420"/>
      <c r="AG520" s="1238"/>
      <c r="AH520" s="1238"/>
      <c r="AI520" s="1238"/>
      <c r="AJ520" s="1238"/>
      <c r="AK520" s="351"/>
      <c r="AL520" s="1054"/>
      <c r="AM520" s="1054"/>
      <c r="AN520" s="351"/>
      <c r="AO520" s="351"/>
      <c r="AP520" s="351"/>
      <c r="AQ520" s="351"/>
      <c r="AR520" s="1054"/>
      <c r="AS520" s="1054"/>
      <c r="AT520" s="1054"/>
      <c r="AU520" s="1054"/>
      <c r="AV520" s="1054"/>
      <c r="AW520" s="1054"/>
      <c r="AX520" s="1054"/>
      <c r="AY520" s="1054"/>
      <c r="AZ520" s="1054"/>
      <c r="BA520" s="1054"/>
      <c r="BB520" s="1054"/>
      <c r="BC520" s="1054"/>
    </row>
    <row r="521" spans="1:55" s="8" customFormat="1">
      <c r="A521" s="55"/>
      <c r="B521" s="7"/>
      <c r="C521" s="10"/>
      <c r="D521" s="10"/>
      <c r="E521" s="10"/>
      <c r="F521" s="10"/>
      <c r="G521" s="10"/>
      <c r="H521" s="10"/>
      <c r="I521" s="10"/>
      <c r="J521" s="10"/>
      <c r="K521" s="10"/>
      <c r="L521" s="10"/>
      <c r="M521" s="10"/>
      <c r="N521" s="10"/>
      <c r="O521" s="62"/>
      <c r="P521" s="4"/>
      <c r="Q521" s="10"/>
      <c r="R521" s="4"/>
      <c r="U521" s="11"/>
      <c r="V521" s="11"/>
      <c r="W521" s="11"/>
      <c r="AB521" s="246"/>
      <c r="AC521" s="1238"/>
      <c r="AD521" s="1238"/>
      <c r="AE521" s="1420"/>
      <c r="AF521" s="1420"/>
      <c r="AG521" s="1238"/>
      <c r="AH521" s="1238"/>
      <c r="AI521" s="1238"/>
      <c r="AJ521" s="1238"/>
      <c r="AK521" s="351"/>
      <c r="AL521" s="1054"/>
      <c r="AM521" s="1054"/>
      <c r="AN521" s="351"/>
      <c r="AO521" s="351"/>
      <c r="AP521" s="351"/>
      <c r="AQ521" s="351"/>
      <c r="AR521" s="1054"/>
      <c r="AS521" s="1054"/>
      <c r="AT521" s="1054"/>
      <c r="AU521" s="1054"/>
      <c r="AV521" s="1054"/>
      <c r="AW521" s="1054"/>
      <c r="AX521" s="1054"/>
      <c r="AY521" s="1054"/>
      <c r="AZ521" s="1054"/>
      <c r="BA521" s="1054"/>
      <c r="BB521" s="1054"/>
      <c r="BC521" s="1054"/>
    </row>
    <row r="522" spans="1:55" s="8" customFormat="1">
      <c r="A522" s="55"/>
      <c r="B522" s="7"/>
      <c r="C522" s="10"/>
      <c r="D522" s="10"/>
      <c r="E522" s="10"/>
      <c r="F522" s="10"/>
      <c r="G522" s="10"/>
      <c r="H522" s="10"/>
      <c r="I522" s="10"/>
      <c r="J522" s="10"/>
      <c r="K522" s="10"/>
      <c r="L522" s="10"/>
      <c r="M522" s="10"/>
      <c r="N522" s="10"/>
      <c r="O522" s="62"/>
      <c r="P522" s="4"/>
      <c r="Q522" s="10"/>
      <c r="R522" s="4"/>
      <c r="U522" s="11"/>
      <c r="V522" s="11"/>
      <c r="W522" s="11"/>
      <c r="AB522" s="246"/>
      <c r="AC522" s="1238"/>
      <c r="AD522" s="1238"/>
      <c r="AE522" s="1420"/>
      <c r="AF522" s="1420"/>
      <c r="AG522" s="1238"/>
      <c r="AH522" s="1238"/>
      <c r="AI522" s="1238"/>
      <c r="AJ522" s="1238"/>
      <c r="AK522" s="351"/>
      <c r="AL522" s="1054"/>
      <c r="AM522" s="1054"/>
      <c r="AN522" s="351"/>
      <c r="AO522" s="351"/>
      <c r="AP522" s="351"/>
      <c r="AQ522" s="351"/>
      <c r="AR522" s="1054"/>
      <c r="AS522" s="1054"/>
      <c r="AT522" s="1054"/>
      <c r="AU522" s="1054"/>
      <c r="AV522" s="1054"/>
      <c r="AW522" s="1054"/>
      <c r="AX522" s="1054"/>
      <c r="AY522" s="1054"/>
      <c r="AZ522" s="1054"/>
      <c r="BA522" s="1054"/>
      <c r="BB522" s="1054"/>
      <c r="BC522" s="1054"/>
    </row>
    <row r="523" spans="1:55" s="8" customFormat="1">
      <c r="A523" s="55"/>
      <c r="B523" s="7"/>
      <c r="C523" s="10"/>
      <c r="D523" s="10"/>
      <c r="E523" s="10"/>
      <c r="F523" s="10"/>
      <c r="G523" s="10"/>
      <c r="H523" s="10"/>
      <c r="I523" s="10"/>
      <c r="J523" s="10"/>
      <c r="K523" s="10"/>
      <c r="L523" s="10"/>
      <c r="M523" s="10"/>
      <c r="N523" s="10"/>
      <c r="O523" s="62"/>
      <c r="P523" s="4"/>
      <c r="Q523" s="10"/>
      <c r="R523" s="4"/>
      <c r="U523" s="11"/>
      <c r="V523" s="11"/>
      <c r="W523" s="11"/>
      <c r="AB523" s="246"/>
      <c r="AC523" s="1238"/>
      <c r="AD523" s="1238"/>
      <c r="AE523" s="1420"/>
      <c r="AF523" s="1420"/>
      <c r="AG523" s="1238"/>
      <c r="AH523" s="1238"/>
      <c r="AI523" s="1238"/>
      <c r="AJ523" s="1238"/>
      <c r="AK523" s="351"/>
      <c r="AL523" s="1054"/>
      <c r="AM523" s="1054"/>
      <c r="AN523" s="351"/>
      <c r="AO523" s="351"/>
      <c r="AP523" s="351"/>
      <c r="AQ523" s="351"/>
      <c r="AR523" s="1054"/>
      <c r="AS523" s="1054"/>
      <c r="AT523" s="1054"/>
      <c r="AU523" s="1054"/>
      <c r="AV523" s="1054"/>
      <c r="AW523" s="1054"/>
      <c r="AX523" s="1054"/>
      <c r="AY523" s="1054"/>
      <c r="AZ523" s="1054"/>
      <c r="BA523" s="1054"/>
      <c r="BB523" s="1054"/>
      <c r="BC523" s="1054"/>
    </row>
    <row r="524" spans="1:55" s="8" customFormat="1">
      <c r="A524" s="55"/>
      <c r="B524" s="7"/>
      <c r="C524" s="10"/>
      <c r="D524" s="10"/>
      <c r="E524" s="10"/>
      <c r="F524" s="10"/>
      <c r="G524" s="10"/>
      <c r="H524" s="10"/>
      <c r="I524" s="10"/>
      <c r="J524" s="10"/>
      <c r="K524" s="10"/>
      <c r="L524" s="10"/>
      <c r="M524" s="10"/>
      <c r="N524" s="10"/>
      <c r="O524" s="62"/>
      <c r="P524" s="4"/>
      <c r="Q524" s="10"/>
      <c r="R524" s="4"/>
      <c r="U524" s="11"/>
      <c r="V524" s="11"/>
      <c r="W524" s="11"/>
      <c r="AB524" s="246"/>
      <c r="AC524" s="1238"/>
      <c r="AD524" s="1238"/>
      <c r="AE524" s="1420"/>
      <c r="AF524" s="1420"/>
      <c r="AG524" s="1238"/>
      <c r="AH524" s="1238"/>
      <c r="AI524" s="1238"/>
      <c r="AJ524" s="1238"/>
      <c r="AK524" s="351"/>
      <c r="AL524" s="1054"/>
      <c r="AM524" s="1054"/>
      <c r="AN524" s="351"/>
      <c r="AO524" s="351"/>
      <c r="AP524" s="351"/>
      <c r="AQ524" s="351"/>
      <c r="AR524" s="1054"/>
      <c r="AS524" s="1054"/>
      <c r="AT524" s="1054"/>
      <c r="AU524" s="1054"/>
      <c r="AV524" s="1054"/>
      <c r="AW524" s="1054"/>
      <c r="AX524" s="1054"/>
      <c r="AY524" s="1054"/>
      <c r="AZ524" s="1054"/>
      <c r="BA524" s="1054"/>
      <c r="BB524" s="1054"/>
      <c r="BC524" s="1054"/>
    </row>
    <row r="525" spans="1:55" s="8" customFormat="1">
      <c r="A525" s="55"/>
      <c r="B525" s="7"/>
      <c r="C525" s="10"/>
      <c r="D525" s="10"/>
      <c r="E525" s="10"/>
      <c r="F525" s="10"/>
      <c r="G525" s="10"/>
      <c r="H525" s="10"/>
      <c r="I525" s="10"/>
      <c r="J525" s="10"/>
      <c r="K525" s="10"/>
      <c r="L525" s="10"/>
      <c r="M525" s="10"/>
      <c r="N525" s="10"/>
      <c r="O525" s="62"/>
      <c r="P525" s="4"/>
      <c r="Q525" s="10"/>
      <c r="R525" s="4"/>
      <c r="U525" s="11"/>
      <c r="V525" s="11"/>
      <c r="W525" s="11"/>
      <c r="AB525" s="246"/>
      <c r="AC525" s="1238"/>
      <c r="AD525" s="1238"/>
      <c r="AE525" s="1420"/>
      <c r="AF525" s="1420"/>
      <c r="AG525" s="1238"/>
      <c r="AH525" s="1238"/>
      <c r="AI525" s="1238"/>
      <c r="AJ525" s="1238"/>
      <c r="AK525" s="351"/>
      <c r="AL525" s="1054"/>
      <c r="AM525" s="1054"/>
      <c r="AN525" s="351"/>
      <c r="AO525" s="351"/>
      <c r="AP525" s="351"/>
      <c r="AQ525" s="351"/>
      <c r="AR525" s="1054"/>
      <c r="AS525" s="1054"/>
      <c r="AT525" s="1054"/>
      <c r="AU525" s="1054"/>
      <c r="AV525" s="1054"/>
      <c r="AW525" s="1054"/>
      <c r="AX525" s="1054"/>
      <c r="AY525" s="1054"/>
      <c r="AZ525" s="1054"/>
      <c r="BA525" s="1054"/>
      <c r="BB525" s="1054"/>
      <c r="BC525" s="1054"/>
    </row>
    <row r="526" spans="1:55" s="8" customFormat="1">
      <c r="A526" s="55"/>
      <c r="B526" s="7"/>
      <c r="C526" s="10"/>
      <c r="D526" s="10"/>
      <c r="E526" s="10"/>
      <c r="F526" s="10"/>
      <c r="G526" s="10"/>
      <c r="H526" s="10"/>
      <c r="I526" s="10"/>
      <c r="J526" s="10"/>
      <c r="K526" s="10"/>
      <c r="L526" s="10"/>
      <c r="M526" s="10"/>
      <c r="N526" s="10"/>
      <c r="O526" s="62"/>
      <c r="P526" s="4"/>
      <c r="Q526" s="10"/>
      <c r="R526" s="4"/>
      <c r="U526" s="11"/>
      <c r="V526" s="11"/>
      <c r="W526" s="11"/>
      <c r="AB526" s="246"/>
      <c r="AC526" s="1238"/>
      <c r="AD526" s="1238"/>
      <c r="AE526" s="1420"/>
      <c r="AF526" s="1420"/>
      <c r="AG526" s="1238"/>
      <c r="AH526" s="1238"/>
      <c r="AI526" s="1238"/>
      <c r="AJ526" s="1238"/>
      <c r="AK526" s="351"/>
      <c r="AL526" s="1054"/>
      <c r="AM526" s="1054"/>
      <c r="AN526" s="351"/>
      <c r="AO526" s="351"/>
      <c r="AP526" s="351"/>
      <c r="AQ526" s="351"/>
      <c r="AR526" s="1054"/>
      <c r="AS526" s="1054"/>
      <c r="AT526" s="1054"/>
      <c r="AU526" s="1054"/>
      <c r="AV526" s="1054"/>
      <c r="AW526" s="1054"/>
      <c r="AX526" s="1054"/>
      <c r="AY526" s="1054"/>
      <c r="AZ526" s="1054"/>
      <c r="BA526" s="1054"/>
      <c r="BB526" s="1054"/>
      <c r="BC526" s="1054"/>
    </row>
    <row r="527" spans="1:55" s="8" customFormat="1">
      <c r="A527" s="55"/>
      <c r="B527" s="7"/>
      <c r="C527" s="10"/>
      <c r="D527" s="10"/>
      <c r="E527" s="10"/>
      <c r="F527" s="10"/>
      <c r="G527" s="10"/>
      <c r="H527" s="10"/>
      <c r="I527" s="10"/>
      <c r="J527" s="10"/>
      <c r="K527" s="10"/>
      <c r="L527" s="10"/>
      <c r="M527" s="10"/>
      <c r="N527" s="10"/>
      <c r="O527" s="62"/>
      <c r="P527" s="4"/>
      <c r="Q527" s="10"/>
      <c r="R527" s="4"/>
      <c r="U527" s="11"/>
      <c r="V527" s="11"/>
      <c r="W527" s="11"/>
      <c r="AB527" s="246"/>
      <c r="AC527" s="1238"/>
      <c r="AD527" s="1238"/>
      <c r="AE527" s="1420"/>
      <c r="AF527" s="1420"/>
      <c r="AG527" s="1238"/>
      <c r="AH527" s="1238"/>
      <c r="AI527" s="1238"/>
      <c r="AJ527" s="1238"/>
      <c r="AK527" s="351"/>
      <c r="AL527" s="1054"/>
      <c r="AM527" s="1054"/>
      <c r="AN527" s="351"/>
      <c r="AO527" s="351"/>
      <c r="AP527" s="351"/>
      <c r="AQ527" s="351"/>
      <c r="AR527" s="1054"/>
      <c r="AS527" s="1054"/>
      <c r="AT527" s="1054"/>
      <c r="AU527" s="1054"/>
      <c r="AV527" s="1054"/>
      <c r="AW527" s="1054"/>
      <c r="AX527" s="1054"/>
      <c r="AY527" s="1054"/>
      <c r="AZ527" s="1054"/>
      <c r="BA527" s="1054"/>
      <c r="BB527" s="1054"/>
      <c r="BC527" s="1054"/>
    </row>
    <row r="528" spans="1:55" s="8" customFormat="1">
      <c r="A528" s="55"/>
      <c r="B528" s="7"/>
      <c r="C528" s="10"/>
      <c r="D528" s="10"/>
      <c r="E528" s="10"/>
      <c r="F528" s="10"/>
      <c r="G528" s="10"/>
      <c r="H528" s="10"/>
      <c r="I528" s="10"/>
      <c r="J528" s="10"/>
      <c r="K528" s="10"/>
      <c r="L528" s="10"/>
      <c r="M528" s="10"/>
      <c r="N528" s="10"/>
      <c r="O528" s="62"/>
      <c r="P528" s="4"/>
      <c r="Q528" s="10"/>
      <c r="R528" s="4"/>
      <c r="U528" s="11"/>
      <c r="V528" s="11"/>
      <c r="W528" s="11"/>
      <c r="AB528" s="246"/>
      <c r="AC528" s="1238"/>
      <c r="AD528" s="1238"/>
      <c r="AE528" s="1420"/>
      <c r="AF528" s="1420"/>
      <c r="AG528" s="1238"/>
      <c r="AH528" s="1238"/>
      <c r="AI528" s="1238"/>
      <c r="AJ528" s="1238"/>
      <c r="AK528" s="351"/>
      <c r="AL528" s="1054"/>
      <c r="AM528" s="1054"/>
      <c r="AN528" s="351"/>
      <c r="AO528" s="351"/>
      <c r="AP528" s="351"/>
      <c r="AQ528" s="351"/>
      <c r="AR528" s="1054"/>
      <c r="AS528" s="1054"/>
      <c r="AT528" s="1054"/>
      <c r="AU528" s="1054"/>
      <c r="AV528" s="1054"/>
      <c r="AW528" s="1054"/>
      <c r="AX528" s="1054"/>
      <c r="AY528" s="1054"/>
      <c r="AZ528" s="1054"/>
      <c r="BA528" s="1054"/>
      <c r="BB528" s="1054"/>
      <c r="BC528" s="1054"/>
    </row>
    <row r="529" spans="1:55" s="8" customFormat="1">
      <c r="A529" s="55"/>
      <c r="B529" s="7"/>
      <c r="C529" s="10"/>
      <c r="D529" s="10"/>
      <c r="E529" s="10"/>
      <c r="F529" s="10"/>
      <c r="G529" s="10"/>
      <c r="H529" s="10"/>
      <c r="I529" s="10"/>
      <c r="J529" s="10"/>
      <c r="K529" s="10"/>
      <c r="L529" s="10"/>
      <c r="M529" s="10"/>
      <c r="N529" s="10"/>
      <c r="O529" s="62"/>
      <c r="P529" s="4"/>
      <c r="Q529" s="10"/>
      <c r="R529" s="4"/>
      <c r="U529" s="11"/>
      <c r="V529" s="11"/>
      <c r="W529" s="11"/>
      <c r="AB529" s="246"/>
      <c r="AC529" s="1238"/>
      <c r="AD529" s="1238"/>
      <c r="AE529" s="1420"/>
      <c r="AF529" s="1420"/>
      <c r="AG529" s="1238"/>
      <c r="AH529" s="1238"/>
      <c r="AI529" s="1238"/>
      <c r="AJ529" s="1238"/>
      <c r="AK529" s="351"/>
      <c r="AL529" s="1054"/>
      <c r="AM529" s="1054"/>
      <c r="AN529" s="351"/>
      <c r="AO529" s="351"/>
      <c r="AP529" s="351"/>
      <c r="AQ529" s="351"/>
      <c r="AR529" s="1054"/>
      <c r="AS529" s="1054"/>
      <c r="AT529" s="1054"/>
      <c r="AU529" s="1054"/>
      <c r="AV529" s="1054"/>
      <c r="AW529" s="1054"/>
      <c r="AX529" s="1054"/>
      <c r="AY529" s="1054"/>
      <c r="AZ529" s="1054"/>
      <c r="BA529" s="1054"/>
      <c r="BB529" s="1054"/>
      <c r="BC529" s="1054"/>
    </row>
    <row r="530" spans="1:55" s="8" customFormat="1">
      <c r="A530" s="55"/>
      <c r="B530" s="7"/>
      <c r="C530" s="10"/>
      <c r="D530" s="10"/>
      <c r="E530" s="10"/>
      <c r="F530" s="10"/>
      <c r="G530" s="10"/>
      <c r="H530" s="10"/>
      <c r="I530" s="10"/>
      <c r="J530" s="10"/>
      <c r="K530" s="10"/>
      <c r="L530" s="10"/>
      <c r="M530" s="10"/>
      <c r="N530" s="10"/>
      <c r="O530" s="62"/>
      <c r="P530" s="4"/>
      <c r="Q530" s="10"/>
      <c r="R530" s="4"/>
      <c r="U530" s="11"/>
      <c r="V530" s="11"/>
      <c r="W530" s="11"/>
      <c r="AB530" s="246"/>
      <c r="AC530" s="1238"/>
      <c r="AD530" s="1238"/>
      <c r="AE530" s="1420"/>
      <c r="AF530" s="1420"/>
      <c r="AG530" s="1238"/>
      <c r="AH530" s="1238"/>
      <c r="AI530" s="1238"/>
      <c r="AJ530" s="1238"/>
      <c r="AK530" s="351"/>
      <c r="AL530" s="1054"/>
      <c r="AM530" s="1054"/>
      <c r="AN530" s="351"/>
      <c r="AO530" s="351"/>
      <c r="AP530" s="351"/>
      <c r="AQ530" s="351"/>
      <c r="AR530" s="1054"/>
      <c r="AS530" s="1054"/>
      <c r="AT530" s="1054"/>
      <c r="AU530" s="1054"/>
      <c r="AV530" s="1054"/>
      <c r="AW530" s="1054"/>
      <c r="AX530" s="1054"/>
      <c r="AY530" s="1054"/>
      <c r="AZ530" s="1054"/>
      <c r="BA530" s="1054"/>
      <c r="BB530" s="1054"/>
      <c r="BC530" s="1054"/>
    </row>
    <row r="531" spans="1:55" s="8" customFormat="1">
      <c r="A531" s="55"/>
      <c r="B531" s="7"/>
      <c r="C531" s="10"/>
      <c r="D531" s="10"/>
      <c r="E531" s="10"/>
      <c r="F531" s="10"/>
      <c r="G531" s="10"/>
      <c r="H531" s="10"/>
      <c r="I531" s="10"/>
      <c r="J531" s="10"/>
      <c r="K531" s="10"/>
      <c r="L531" s="10"/>
      <c r="M531" s="10"/>
      <c r="N531" s="10"/>
      <c r="O531" s="62"/>
      <c r="P531" s="4"/>
      <c r="Q531" s="10"/>
      <c r="R531" s="4"/>
      <c r="U531" s="11"/>
      <c r="V531" s="11"/>
      <c r="W531" s="11"/>
      <c r="AB531" s="246"/>
      <c r="AC531" s="1238"/>
      <c r="AD531" s="1238"/>
      <c r="AE531" s="1420"/>
      <c r="AF531" s="1420"/>
      <c r="AG531" s="1238"/>
      <c r="AH531" s="1238"/>
      <c r="AI531" s="1238"/>
      <c r="AJ531" s="1238"/>
      <c r="AK531" s="351"/>
      <c r="AL531" s="1054"/>
      <c r="AM531" s="1054"/>
      <c r="AN531" s="351"/>
      <c r="AO531" s="351"/>
      <c r="AP531" s="351"/>
      <c r="AQ531" s="351"/>
      <c r="AR531" s="1054"/>
      <c r="AS531" s="1054"/>
      <c r="AT531" s="1054"/>
      <c r="AU531" s="1054"/>
      <c r="AV531" s="1054"/>
      <c r="AW531" s="1054"/>
      <c r="AX531" s="1054"/>
      <c r="AY531" s="1054"/>
      <c r="AZ531" s="1054"/>
      <c r="BA531" s="1054"/>
      <c r="BB531" s="1054"/>
      <c r="BC531" s="1054"/>
    </row>
    <row r="532" spans="1:55" s="8" customFormat="1">
      <c r="A532" s="55"/>
      <c r="B532" s="7"/>
      <c r="C532" s="10"/>
      <c r="D532" s="10"/>
      <c r="E532" s="10"/>
      <c r="F532" s="10"/>
      <c r="G532" s="10"/>
      <c r="H532" s="10"/>
      <c r="I532" s="10"/>
      <c r="J532" s="10"/>
      <c r="K532" s="10"/>
      <c r="L532" s="10"/>
      <c r="M532" s="10"/>
      <c r="N532" s="10"/>
      <c r="O532" s="62"/>
      <c r="P532" s="4"/>
      <c r="Q532" s="10"/>
      <c r="R532" s="4"/>
      <c r="U532" s="11"/>
      <c r="V532" s="11"/>
      <c r="W532" s="11"/>
      <c r="AB532" s="246"/>
      <c r="AC532" s="1238"/>
      <c r="AD532" s="1238"/>
      <c r="AE532" s="1420"/>
      <c r="AF532" s="1420"/>
      <c r="AG532" s="1238"/>
      <c r="AH532" s="1238"/>
      <c r="AI532" s="1238"/>
      <c r="AJ532" s="1238"/>
      <c r="AK532" s="351"/>
      <c r="AL532" s="1054"/>
      <c r="AM532" s="1054"/>
      <c r="AN532" s="351"/>
      <c r="AO532" s="351"/>
      <c r="AP532" s="351"/>
      <c r="AQ532" s="351"/>
      <c r="AR532" s="1054"/>
      <c r="AS532" s="1054"/>
      <c r="AT532" s="1054"/>
      <c r="AU532" s="1054"/>
      <c r="AV532" s="1054"/>
      <c r="AW532" s="1054"/>
      <c r="AX532" s="1054"/>
      <c r="AY532" s="1054"/>
      <c r="AZ532" s="1054"/>
      <c r="BA532" s="1054"/>
      <c r="BB532" s="1054"/>
      <c r="BC532" s="1054"/>
    </row>
    <row r="533" spans="1:55" s="8" customFormat="1">
      <c r="A533" s="55"/>
      <c r="B533" s="7"/>
      <c r="C533" s="10"/>
      <c r="D533" s="10"/>
      <c r="E533" s="10"/>
      <c r="F533" s="10"/>
      <c r="G533" s="10"/>
      <c r="H533" s="10"/>
      <c r="I533" s="10"/>
      <c r="J533" s="10"/>
      <c r="K533" s="10"/>
      <c r="L533" s="10"/>
      <c r="M533" s="10"/>
      <c r="N533" s="10"/>
      <c r="O533" s="62"/>
      <c r="P533" s="4"/>
      <c r="Q533" s="10"/>
      <c r="R533" s="4"/>
      <c r="U533" s="11"/>
      <c r="V533" s="11"/>
      <c r="W533" s="11"/>
      <c r="AB533" s="246"/>
      <c r="AC533" s="1238"/>
      <c r="AD533" s="1238"/>
      <c r="AE533" s="1420"/>
      <c r="AF533" s="1420"/>
      <c r="AG533" s="1238"/>
      <c r="AH533" s="1238"/>
      <c r="AI533" s="1238"/>
      <c r="AJ533" s="1238"/>
      <c r="AK533" s="351"/>
      <c r="AL533" s="1054"/>
      <c r="AM533" s="1054"/>
      <c r="AN533" s="351"/>
      <c r="AO533" s="351"/>
      <c r="AP533" s="351"/>
      <c r="AQ533" s="351"/>
      <c r="AR533" s="1054"/>
      <c r="AS533" s="1054"/>
      <c r="AT533" s="1054"/>
      <c r="AU533" s="1054"/>
      <c r="AV533" s="1054"/>
      <c r="AW533" s="1054"/>
      <c r="AX533" s="1054"/>
      <c r="AY533" s="1054"/>
      <c r="AZ533" s="1054"/>
      <c r="BA533" s="1054"/>
      <c r="BB533" s="1054"/>
      <c r="BC533" s="1054"/>
    </row>
    <row r="534" spans="1:55" s="8" customFormat="1">
      <c r="A534" s="55"/>
      <c r="B534" s="7"/>
      <c r="C534" s="10"/>
      <c r="D534" s="10"/>
      <c r="E534" s="10"/>
      <c r="F534" s="10"/>
      <c r="G534" s="10"/>
      <c r="H534" s="10"/>
      <c r="I534" s="10"/>
      <c r="J534" s="10"/>
      <c r="K534" s="10"/>
      <c r="L534" s="10"/>
      <c r="M534" s="10"/>
      <c r="N534" s="10"/>
      <c r="O534" s="62"/>
      <c r="P534" s="4"/>
      <c r="Q534" s="10"/>
      <c r="R534" s="4"/>
      <c r="U534" s="11"/>
      <c r="V534" s="11"/>
      <c r="W534" s="11"/>
      <c r="AB534" s="246"/>
      <c r="AC534" s="1238"/>
      <c r="AD534" s="1238"/>
      <c r="AE534" s="1420"/>
      <c r="AF534" s="1420"/>
      <c r="AG534" s="1238"/>
      <c r="AH534" s="1238"/>
      <c r="AI534" s="1238"/>
      <c r="AJ534" s="1238"/>
      <c r="AK534" s="351"/>
      <c r="AL534" s="1054"/>
      <c r="AM534" s="1054"/>
      <c r="AN534" s="351"/>
      <c r="AO534" s="351"/>
      <c r="AP534" s="351"/>
      <c r="AQ534" s="351"/>
      <c r="AR534" s="1054"/>
      <c r="AS534" s="1054"/>
      <c r="AT534" s="1054"/>
      <c r="AU534" s="1054"/>
      <c r="AV534" s="1054"/>
      <c r="AW534" s="1054"/>
      <c r="AX534" s="1054"/>
      <c r="AY534" s="1054"/>
      <c r="AZ534" s="1054"/>
      <c r="BA534" s="1054"/>
      <c r="BB534" s="1054"/>
      <c r="BC534" s="1054"/>
    </row>
    <row r="535" spans="1:55" s="8" customFormat="1">
      <c r="A535" s="55"/>
      <c r="B535" s="7"/>
      <c r="C535" s="10"/>
      <c r="D535" s="10"/>
      <c r="E535" s="10"/>
      <c r="F535" s="10"/>
      <c r="G535" s="10"/>
      <c r="H535" s="10"/>
      <c r="I535" s="10"/>
      <c r="J535" s="10"/>
      <c r="K535" s="10"/>
      <c r="L535" s="10"/>
      <c r="M535" s="10"/>
      <c r="N535" s="10"/>
      <c r="O535" s="62"/>
      <c r="P535" s="4"/>
      <c r="Q535" s="10"/>
      <c r="R535" s="4"/>
      <c r="U535" s="11"/>
      <c r="V535" s="11"/>
      <c r="W535" s="11"/>
      <c r="AB535" s="246"/>
      <c r="AC535" s="1238"/>
      <c r="AD535" s="1238"/>
      <c r="AE535" s="1420"/>
      <c r="AF535" s="1420"/>
      <c r="AG535" s="1238"/>
      <c r="AH535" s="1238"/>
      <c r="AI535" s="1238"/>
      <c r="AJ535" s="1238"/>
      <c r="AK535" s="351"/>
      <c r="AL535" s="1054"/>
      <c r="AM535" s="1054"/>
      <c r="AN535" s="351"/>
      <c r="AO535" s="351"/>
      <c r="AP535" s="351"/>
      <c r="AQ535" s="351"/>
      <c r="AR535" s="1054"/>
      <c r="AS535" s="1054"/>
      <c r="AT535" s="1054"/>
      <c r="AU535" s="1054"/>
      <c r="AV535" s="1054"/>
      <c r="AW535" s="1054"/>
      <c r="AX535" s="1054"/>
      <c r="AY535" s="1054"/>
      <c r="AZ535" s="1054"/>
      <c r="BA535" s="1054"/>
      <c r="BB535" s="1054"/>
      <c r="BC535" s="1054"/>
    </row>
    <row r="536" spans="1:55" s="8" customFormat="1">
      <c r="A536" s="55"/>
      <c r="B536" s="7"/>
      <c r="C536" s="10"/>
      <c r="D536" s="10"/>
      <c r="E536" s="10"/>
      <c r="F536" s="10"/>
      <c r="G536" s="10"/>
      <c r="H536" s="10"/>
      <c r="I536" s="10"/>
      <c r="J536" s="10"/>
      <c r="K536" s="10"/>
      <c r="L536" s="10"/>
      <c r="M536" s="10"/>
      <c r="N536" s="10"/>
      <c r="O536" s="62"/>
      <c r="P536" s="4"/>
      <c r="Q536" s="10"/>
      <c r="R536" s="4"/>
      <c r="U536" s="11"/>
      <c r="V536" s="11"/>
      <c r="W536" s="11"/>
      <c r="AB536" s="246"/>
      <c r="AC536" s="1238"/>
      <c r="AD536" s="1238"/>
      <c r="AE536" s="1420"/>
      <c r="AF536" s="1420"/>
      <c r="AG536" s="1238"/>
      <c r="AH536" s="1238"/>
      <c r="AI536" s="1238"/>
      <c r="AJ536" s="1238"/>
      <c r="AK536" s="351"/>
      <c r="AL536" s="1054"/>
      <c r="AM536" s="1054"/>
      <c r="AN536" s="351"/>
      <c r="AO536" s="351"/>
      <c r="AP536" s="351"/>
      <c r="AQ536" s="351"/>
      <c r="AR536" s="1054"/>
      <c r="AS536" s="1054"/>
      <c r="AT536" s="1054"/>
      <c r="AU536" s="1054"/>
      <c r="AV536" s="1054"/>
      <c r="AW536" s="1054"/>
      <c r="AX536" s="1054"/>
      <c r="AY536" s="1054"/>
      <c r="AZ536" s="1054"/>
      <c r="BA536" s="1054"/>
      <c r="BB536" s="1054"/>
      <c r="BC536" s="1054"/>
    </row>
    <row r="537" spans="1:55" s="8" customFormat="1">
      <c r="A537" s="55"/>
      <c r="B537" s="7"/>
      <c r="C537" s="10"/>
      <c r="D537" s="10"/>
      <c r="E537" s="10"/>
      <c r="F537" s="10"/>
      <c r="G537" s="10"/>
      <c r="H537" s="10"/>
      <c r="I537" s="10"/>
      <c r="J537" s="10"/>
      <c r="K537" s="10"/>
      <c r="L537" s="10"/>
      <c r="M537" s="10"/>
      <c r="N537" s="10"/>
      <c r="O537" s="62"/>
      <c r="P537" s="4"/>
      <c r="Q537" s="10"/>
      <c r="R537" s="4"/>
      <c r="U537" s="11"/>
      <c r="V537" s="11"/>
      <c r="W537" s="11"/>
      <c r="AB537" s="246"/>
      <c r="AC537" s="1238"/>
      <c r="AD537" s="1238"/>
      <c r="AE537" s="1420"/>
      <c r="AF537" s="1420"/>
      <c r="AG537" s="1238"/>
      <c r="AH537" s="1238"/>
      <c r="AI537" s="1238"/>
      <c r="AJ537" s="1238"/>
      <c r="AK537" s="351"/>
      <c r="AL537" s="1054"/>
      <c r="AM537" s="1054"/>
      <c r="AN537" s="351"/>
      <c r="AO537" s="351"/>
      <c r="AP537" s="351"/>
      <c r="AQ537" s="351"/>
      <c r="AR537" s="1054"/>
      <c r="AS537" s="1054"/>
      <c r="AT537" s="1054"/>
      <c r="AU537" s="1054"/>
      <c r="AV537" s="1054"/>
      <c r="AW537" s="1054"/>
      <c r="AX537" s="1054"/>
      <c r="AY537" s="1054"/>
      <c r="AZ537" s="1054"/>
      <c r="BA537" s="1054"/>
      <c r="BB537" s="1054"/>
      <c r="BC537" s="1054"/>
    </row>
    <row r="538" spans="1:55" s="8" customFormat="1">
      <c r="A538" s="55"/>
      <c r="B538" s="7"/>
      <c r="C538" s="10"/>
      <c r="D538" s="10"/>
      <c r="E538" s="10"/>
      <c r="F538" s="10"/>
      <c r="G538" s="10"/>
      <c r="H538" s="10"/>
      <c r="I538" s="10"/>
      <c r="J538" s="10"/>
      <c r="K538" s="10"/>
      <c r="L538" s="10"/>
      <c r="M538" s="10"/>
      <c r="N538" s="10"/>
      <c r="O538" s="62"/>
      <c r="P538" s="4"/>
      <c r="Q538" s="10"/>
      <c r="R538" s="4"/>
      <c r="U538" s="11"/>
      <c r="V538" s="11"/>
      <c r="W538" s="11"/>
      <c r="AB538" s="246"/>
      <c r="AC538" s="1238"/>
      <c r="AD538" s="1238"/>
      <c r="AE538" s="1420"/>
      <c r="AF538" s="1420"/>
      <c r="AG538" s="1238"/>
      <c r="AH538" s="1238"/>
      <c r="AI538" s="1238"/>
      <c r="AJ538" s="1238"/>
      <c r="AK538" s="351"/>
      <c r="AL538" s="1054"/>
      <c r="AM538" s="1054"/>
      <c r="AN538" s="351"/>
      <c r="AO538" s="351"/>
      <c r="AP538" s="351"/>
      <c r="AQ538" s="351"/>
      <c r="AR538" s="1054"/>
      <c r="AS538" s="1054"/>
      <c r="AT538" s="1054"/>
      <c r="AU538" s="1054"/>
      <c r="AV538" s="1054"/>
      <c r="AW538" s="1054"/>
      <c r="AX538" s="1054"/>
      <c r="AY538" s="1054"/>
      <c r="AZ538" s="1054"/>
      <c r="BA538" s="1054"/>
      <c r="BB538" s="1054"/>
      <c r="BC538" s="1054"/>
    </row>
    <row r="539" spans="1:55" s="8" customFormat="1">
      <c r="A539" s="55"/>
      <c r="B539" s="7"/>
      <c r="C539" s="10"/>
      <c r="D539" s="10"/>
      <c r="E539" s="10"/>
      <c r="F539" s="10"/>
      <c r="G539" s="10"/>
      <c r="H539" s="10"/>
      <c r="I539" s="10"/>
      <c r="J539" s="10"/>
      <c r="K539" s="10"/>
      <c r="L539" s="10"/>
      <c r="M539" s="10"/>
      <c r="N539" s="10"/>
      <c r="O539" s="62"/>
      <c r="P539" s="4"/>
      <c r="Q539" s="10"/>
      <c r="R539" s="4"/>
      <c r="U539" s="11"/>
      <c r="V539" s="11"/>
      <c r="W539" s="11"/>
      <c r="AB539" s="246"/>
      <c r="AC539" s="1238"/>
      <c r="AD539" s="1238"/>
      <c r="AE539" s="1420"/>
      <c r="AF539" s="1420"/>
      <c r="AG539" s="1238"/>
      <c r="AH539" s="1238"/>
      <c r="AI539" s="1238"/>
      <c r="AJ539" s="1238"/>
      <c r="AK539" s="351"/>
      <c r="AL539" s="1054"/>
      <c r="AM539" s="1054"/>
      <c r="AN539" s="351"/>
      <c r="AO539" s="351"/>
      <c r="AP539" s="351"/>
      <c r="AQ539" s="351"/>
      <c r="AR539" s="1054"/>
      <c r="AS539" s="1054"/>
      <c r="AT539" s="1054"/>
      <c r="AU539" s="1054"/>
      <c r="AV539" s="1054"/>
      <c r="AW539" s="1054"/>
      <c r="AX539" s="1054"/>
      <c r="AY539" s="1054"/>
      <c r="AZ539" s="1054"/>
      <c r="BA539" s="1054"/>
      <c r="BB539" s="1054"/>
      <c r="BC539" s="1054"/>
    </row>
    <row r="540" spans="1:55" s="8" customFormat="1">
      <c r="A540" s="55"/>
      <c r="B540" s="7"/>
      <c r="C540" s="10"/>
      <c r="D540" s="10"/>
      <c r="E540" s="10"/>
      <c r="F540" s="10"/>
      <c r="G540" s="10"/>
      <c r="H540" s="10"/>
      <c r="I540" s="10"/>
      <c r="J540" s="10"/>
      <c r="K540" s="10"/>
      <c r="L540" s="10"/>
      <c r="M540" s="10"/>
      <c r="N540" s="10"/>
      <c r="O540" s="62"/>
      <c r="P540" s="4"/>
      <c r="Q540" s="10"/>
      <c r="R540" s="4"/>
      <c r="U540" s="11"/>
      <c r="V540" s="11"/>
      <c r="W540" s="11"/>
      <c r="AB540" s="246"/>
      <c r="AC540" s="1238"/>
      <c r="AD540" s="1238"/>
      <c r="AE540" s="1420"/>
      <c r="AF540" s="1420"/>
      <c r="AG540" s="1238"/>
      <c r="AH540" s="1238"/>
      <c r="AI540" s="1238"/>
      <c r="AJ540" s="1238"/>
      <c r="AK540" s="351"/>
      <c r="AL540" s="1054"/>
      <c r="AM540" s="1054"/>
      <c r="AN540" s="351"/>
      <c r="AO540" s="351"/>
      <c r="AP540" s="351"/>
      <c r="AQ540" s="351"/>
      <c r="AR540" s="1054"/>
      <c r="AS540" s="1054"/>
      <c r="AT540" s="1054"/>
      <c r="AU540" s="1054"/>
      <c r="AV540" s="1054"/>
      <c r="AW540" s="1054"/>
      <c r="AX540" s="1054"/>
      <c r="AY540" s="1054"/>
      <c r="AZ540" s="1054"/>
      <c r="BA540" s="1054"/>
      <c r="BB540" s="1054"/>
      <c r="BC540" s="1054"/>
    </row>
    <row r="541" spans="1:55" s="8" customFormat="1">
      <c r="A541" s="55"/>
      <c r="B541" s="7"/>
      <c r="C541" s="10"/>
      <c r="D541" s="10"/>
      <c r="E541" s="10"/>
      <c r="F541" s="10"/>
      <c r="G541" s="10"/>
      <c r="H541" s="10"/>
      <c r="I541" s="10"/>
      <c r="J541" s="10"/>
      <c r="K541" s="10"/>
      <c r="L541" s="10"/>
      <c r="M541" s="10"/>
      <c r="N541" s="10"/>
      <c r="O541" s="62"/>
      <c r="P541" s="4"/>
      <c r="Q541" s="10"/>
      <c r="R541" s="4"/>
      <c r="U541" s="11"/>
      <c r="V541" s="11"/>
      <c r="W541" s="11"/>
      <c r="AB541" s="246"/>
      <c r="AC541" s="1238"/>
      <c r="AD541" s="1238"/>
      <c r="AE541" s="1420"/>
      <c r="AF541" s="1420"/>
      <c r="AG541" s="1238"/>
      <c r="AH541" s="1238"/>
      <c r="AI541" s="1238"/>
      <c r="AJ541" s="1238"/>
      <c r="AK541" s="351"/>
      <c r="AL541" s="1054"/>
      <c r="AM541" s="1054"/>
      <c r="AN541" s="351"/>
      <c r="AO541" s="351"/>
      <c r="AP541" s="351"/>
      <c r="AQ541" s="351"/>
      <c r="AR541" s="1054"/>
      <c r="AS541" s="1054"/>
      <c r="AT541" s="1054"/>
      <c r="AU541" s="1054"/>
      <c r="AV541" s="1054"/>
      <c r="AW541" s="1054"/>
      <c r="AX541" s="1054"/>
      <c r="AY541" s="1054"/>
      <c r="AZ541" s="1054"/>
      <c r="BA541" s="1054"/>
      <c r="BB541" s="1054"/>
      <c r="BC541" s="1054"/>
    </row>
    <row r="542" spans="1:55" s="8" customFormat="1">
      <c r="A542" s="55"/>
      <c r="B542" s="7"/>
      <c r="C542" s="10"/>
      <c r="D542" s="10"/>
      <c r="E542" s="10"/>
      <c r="F542" s="10"/>
      <c r="G542" s="10"/>
      <c r="H542" s="10"/>
      <c r="I542" s="10"/>
      <c r="J542" s="10"/>
      <c r="K542" s="10"/>
      <c r="L542" s="10"/>
      <c r="M542" s="10"/>
      <c r="N542" s="10"/>
      <c r="O542" s="62"/>
      <c r="P542" s="4"/>
      <c r="Q542" s="10"/>
      <c r="R542" s="4"/>
      <c r="U542" s="11"/>
      <c r="V542" s="11"/>
      <c r="W542" s="11"/>
      <c r="AB542" s="246"/>
      <c r="AC542" s="1238"/>
      <c r="AD542" s="1238"/>
      <c r="AE542" s="1420"/>
      <c r="AF542" s="1420"/>
      <c r="AG542" s="1238"/>
      <c r="AH542" s="1238"/>
      <c r="AI542" s="1238"/>
      <c r="AJ542" s="1238"/>
      <c r="AK542" s="351"/>
      <c r="AL542" s="1054"/>
      <c r="AM542" s="1054"/>
      <c r="AN542" s="351"/>
      <c r="AO542" s="351"/>
      <c r="AP542" s="351"/>
      <c r="AQ542" s="351"/>
      <c r="AR542" s="1054"/>
      <c r="AS542" s="1054"/>
      <c r="AT542" s="1054"/>
      <c r="AU542" s="1054"/>
      <c r="AV542" s="1054"/>
      <c r="AW542" s="1054"/>
      <c r="AX542" s="1054"/>
      <c r="AY542" s="1054"/>
      <c r="AZ542" s="1054"/>
      <c r="BA542" s="1054"/>
      <c r="BB542" s="1054"/>
      <c r="BC542" s="1054"/>
    </row>
    <row r="543" spans="1:55" s="8" customFormat="1">
      <c r="A543" s="55"/>
      <c r="B543" s="7"/>
      <c r="C543" s="10"/>
      <c r="D543" s="10"/>
      <c r="E543" s="10"/>
      <c r="F543" s="10"/>
      <c r="G543" s="10"/>
      <c r="H543" s="10"/>
      <c r="I543" s="10"/>
      <c r="J543" s="10"/>
      <c r="K543" s="10"/>
      <c r="L543" s="10"/>
      <c r="M543" s="10"/>
      <c r="N543" s="10"/>
      <c r="O543" s="62"/>
      <c r="P543" s="4"/>
      <c r="Q543" s="10"/>
      <c r="R543" s="4"/>
      <c r="U543" s="11"/>
      <c r="V543" s="11"/>
      <c r="W543" s="11"/>
      <c r="AB543" s="246"/>
      <c r="AC543" s="1238"/>
      <c r="AD543" s="1238"/>
      <c r="AE543" s="1420"/>
      <c r="AF543" s="1420"/>
      <c r="AG543" s="1238"/>
      <c r="AH543" s="1238"/>
      <c r="AI543" s="1238"/>
      <c r="AJ543" s="1238"/>
      <c r="AK543" s="351"/>
      <c r="AL543" s="1054"/>
      <c r="AM543" s="1054"/>
      <c r="AN543" s="351"/>
      <c r="AO543" s="351"/>
      <c r="AP543" s="351"/>
      <c r="AQ543" s="351"/>
      <c r="AR543" s="1054"/>
      <c r="AS543" s="1054"/>
      <c r="AT543" s="1054"/>
      <c r="AU543" s="1054"/>
      <c r="AV543" s="1054"/>
      <c r="AW543" s="1054"/>
      <c r="AX543" s="1054"/>
      <c r="AY543" s="1054"/>
      <c r="AZ543" s="1054"/>
      <c r="BA543" s="1054"/>
      <c r="BB543" s="1054"/>
      <c r="BC543" s="1054"/>
    </row>
    <row r="544" spans="1:55" s="8" customFormat="1">
      <c r="A544" s="55"/>
      <c r="B544" s="7"/>
      <c r="C544" s="10"/>
      <c r="D544" s="10"/>
      <c r="E544" s="10"/>
      <c r="F544" s="10"/>
      <c r="G544" s="10"/>
      <c r="H544" s="10"/>
      <c r="I544" s="10"/>
      <c r="J544" s="10"/>
      <c r="K544" s="10"/>
      <c r="L544" s="10"/>
      <c r="M544" s="10"/>
      <c r="N544" s="10"/>
      <c r="O544" s="62"/>
      <c r="P544" s="4"/>
      <c r="Q544" s="10"/>
      <c r="R544" s="4"/>
      <c r="U544" s="11"/>
      <c r="V544" s="11"/>
      <c r="W544" s="11"/>
      <c r="AB544" s="246"/>
      <c r="AC544" s="1238"/>
      <c r="AD544" s="1238"/>
      <c r="AE544" s="1420"/>
      <c r="AF544" s="1420"/>
      <c r="AG544" s="1238"/>
      <c r="AH544" s="1238"/>
      <c r="AI544" s="1238"/>
      <c r="AJ544" s="1238"/>
      <c r="AK544" s="351"/>
      <c r="AL544" s="1054"/>
      <c r="AM544" s="1054"/>
      <c r="AN544" s="351"/>
      <c r="AO544" s="351"/>
      <c r="AP544" s="351"/>
      <c r="AQ544" s="351"/>
      <c r="AR544" s="1054"/>
      <c r="AS544" s="1054"/>
      <c r="AT544" s="1054"/>
      <c r="AU544" s="1054"/>
      <c r="AV544" s="1054"/>
      <c r="AW544" s="1054"/>
      <c r="AX544" s="1054"/>
      <c r="AY544" s="1054"/>
      <c r="AZ544" s="1054"/>
      <c r="BA544" s="1054"/>
      <c r="BB544" s="1054"/>
      <c r="BC544" s="1054"/>
    </row>
    <row r="545" spans="1:55" s="8" customFormat="1">
      <c r="A545" s="55"/>
      <c r="B545" s="7"/>
      <c r="C545" s="10"/>
      <c r="D545" s="10"/>
      <c r="E545" s="10"/>
      <c r="F545" s="10"/>
      <c r="G545" s="10"/>
      <c r="H545" s="10"/>
      <c r="I545" s="10"/>
      <c r="J545" s="10"/>
      <c r="K545" s="10"/>
      <c r="L545" s="10"/>
      <c r="M545" s="10"/>
      <c r="N545" s="10"/>
      <c r="O545" s="62"/>
      <c r="P545" s="4"/>
      <c r="Q545" s="10"/>
      <c r="R545" s="4"/>
      <c r="U545" s="11"/>
      <c r="V545" s="11"/>
      <c r="W545" s="11"/>
      <c r="AB545" s="246"/>
      <c r="AC545" s="1238"/>
      <c r="AD545" s="1238"/>
      <c r="AE545" s="1420"/>
      <c r="AF545" s="1420"/>
      <c r="AG545" s="1238"/>
      <c r="AH545" s="1238"/>
      <c r="AI545" s="1238"/>
      <c r="AJ545" s="1238"/>
      <c r="AK545" s="351"/>
      <c r="AL545" s="1054"/>
      <c r="AM545" s="1054"/>
      <c r="AN545" s="351"/>
      <c r="AO545" s="351"/>
      <c r="AP545" s="351"/>
      <c r="AQ545" s="351"/>
      <c r="AR545" s="1054"/>
      <c r="AS545" s="1054"/>
      <c r="AT545" s="1054"/>
      <c r="AU545" s="1054"/>
      <c r="AV545" s="1054"/>
      <c r="AW545" s="1054"/>
      <c r="AX545" s="1054"/>
      <c r="AY545" s="1054"/>
      <c r="AZ545" s="1054"/>
      <c r="BA545" s="1054"/>
      <c r="BB545" s="1054"/>
      <c r="BC545" s="1054"/>
    </row>
    <row r="546" spans="1:55" s="8" customFormat="1">
      <c r="A546" s="55"/>
      <c r="B546" s="7"/>
      <c r="C546" s="10"/>
      <c r="D546" s="10"/>
      <c r="E546" s="10"/>
      <c r="F546" s="10"/>
      <c r="G546" s="10"/>
      <c r="H546" s="10"/>
      <c r="I546" s="10"/>
      <c r="J546" s="10"/>
      <c r="K546" s="10"/>
      <c r="L546" s="10"/>
      <c r="M546" s="10"/>
      <c r="N546" s="10"/>
      <c r="O546" s="62"/>
      <c r="P546" s="4"/>
      <c r="Q546" s="10"/>
      <c r="R546" s="4"/>
      <c r="U546" s="11"/>
      <c r="V546" s="11"/>
      <c r="W546" s="11"/>
      <c r="AB546" s="246"/>
      <c r="AC546" s="1238"/>
      <c r="AD546" s="1238"/>
      <c r="AE546" s="1420"/>
      <c r="AF546" s="1420"/>
      <c r="AG546" s="1238"/>
      <c r="AH546" s="1238"/>
      <c r="AI546" s="1238"/>
      <c r="AJ546" s="1238"/>
      <c r="AK546" s="351"/>
      <c r="AL546" s="1054"/>
      <c r="AM546" s="1054"/>
      <c r="AN546" s="351"/>
      <c r="AO546" s="351"/>
      <c r="AP546" s="351"/>
      <c r="AQ546" s="351"/>
      <c r="AR546" s="1054"/>
      <c r="AS546" s="1054"/>
      <c r="AT546" s="1054"/>
      <c r="AU546" s="1054"/>
      <c r="AV546" s="1054"/>
      <c r="AW546" s="1054"/>
      <c r="AX546" s="1054"/>
      <c r="AY546" s="1054"/>
      <c r="AZ546" s="1054"/>
      <c r="BA546" s="1054"/>
      <c r="BB546" s="1054"/>
      <c r="BC546" s="1054"/>
    </row>
    <row r="547" spans="1:55" s="8" customFormat="1">
      <c r="A547" s="55"/>
      <c r="B547" s="7"/>
      <c r="C547" s="10"/>
      <c r="D547" s="10"/>
      <c r="E547" s="10"/>
      <c r="F547" s="10"/>
      <c r="G547" s="10"/>
      <c r="H547" s="10"/>
      <c r="I547" s="10"/>
      <c r="J547" s="10"/>
      <c r="K547" s="10"/>
      <c r="L547" s="10"/>
      <c r="M547" s="10"/>
      <c r="N547" s="10"/>
      <c r="O547" s="62"/>
      <c r="P547" s="4"/>
      <c r="Q547" s="10"/>
      <c r="R547" s="4"/>
      <c r="U547" s="11"/>
      <c r="V547" s="11"/>
      <c r="W547" s="11"/>
      <c r="AB547" s="246"/>
      <c r="AC547" s="1238"/>
      <c r="AD547" s="1238"/>
      <c r="AE547" s="1420"/>
      <c r="AF547" s="1420"/>
      <c r="AG547" s="1238"/>
      <c r="AH547" s="1238"/>
      <c r="AI547" s="1238"/>
      <c r="AJ547" s="1238"/>
      <c r="AK547" s="351"/>
      <c r="AL547" s="1054"/>
      <c r="AM547" s="1054"/>
      <c r="AN547" s="351"/>
      <c r="AO547" s="351"/>
      <c r="AP547" s="351"/>
      <c r="AQ547" s="351"/>
      <c r="AR547" s="1054"/>
      <c r="AS547" s="1054"/>
      <c r="AT547" s="1054"/>
      <c r="AU547" s="1054"/>
      <c r="AV547" s="1054"/>
      <c r="AW547" s="1054"/>
      <c r="AX547" s="1054"/>
      <c r="AY547" s="1054"/>
      <c r="AZ547" s="1054"/>
      <c r="BA547" s="1054"/>
      <c r="BB547" s="1054"/>
      <c r="BC547" s="1054"/>
    </row>
    <row r="548" spans="1:55" s="8" customFormat="1">
      <c r="A548" s="55"/>
      <c r="B548" s="7"/>
      <c r="C548" s="10"/>
      <c r="D548" s="10"/>
      <c r="E548" s="10"/>
      <c r="F548" s="10"/>
      <c r="G548" s="10"/>
      <c r="H548" s="10"/>
      <c r="I548" s="10"/>
      <c r="J548" s="10"/>
      <c r="K548" s="10"/>
      <c r="L548" s="10"/>
      <c r="M548" s="10"/>
      <c r="N548" s="10"/>
      <c r="O548" s="62"/>
      <c r="P548" s="4"/>
      <c r="Q548" s="10"/>
      <c r="R548" s="4"/>
      <c r="U548" s="11"/>
      <c r="V548" s="11"/>
      <c r="W548" s="11"/>
      <c r="AB548" s="246"/>
      <c r="AC548" s="1238"/>
      <c r="AD548" s="1238"/>
      <c r="AE548" s="1420"/>
      <c r="AF548" s="1420"/>
      <c r="AG548" s="1238"/>
      <c r="AH548" s="1238"/>
      <c r="AI548" s="1238"/>
      <c r="AJ548" s="1238"/>
      <c r="AK548" s="351"/>
      <c r="AL548" s="1054"/>
      <c r="AM548" s="1054"/>
      <c r="AN548" s="351"/>
      <c r="AO548" s="351"/>
      <c r="AP548" s="351"/>
      <c r="AQ548" s="351"/>
      <c r="AR548" s="1054"/>
      <c r="AS548" s="1054"/>
      <c r="AT548" s="1054"/>
      <c r="AU548" s="1054"/>
      <c r="AV548" s="1054"/>
      <c r="AW548" s="1054"/>
      <c r="AX548" s="1054"/>
      <c r="AY548" s="1054"/>
      <c r="AZ548" s="1054"/>
      <c r="BA548" s="1054"/>
      <c r="BB548" s="1054"/>
      <c r="BC548" s="1054"/>
    </row>
    <row r="549" spans="1:55" s="8" customFormat="1">
      <c r="A549" s="55"/>
      <c r="B549" s="7"/>
      <c r="C549" s="10"/>
      <c r="D549" s="10"/>
      <c r="E549" s="10"/>
      <c r="F549" s="10"/>
      <c r="G549" s="10"/>
      <c r="H549" s="10"/>
      <c r="I549" s="10"/>
      <c r="J549" s="10"/>
      <c r="K549" s="10"/>
      <c r="L549" s="10"/>
      <c r="M549" s="10"/>
      <c r="N549" s="10"/>
      <c r="O549" s="62"/>
      <c r="P549" s="4"/>
      <c r="Q549" s="10"/>
      <c r="R549" s="4"/>
      <c r="U549" s="11"/>
      <c r="V549" s="11"/>
      <c r="W549" s="11"/>
      <c r="AB549" s="246"/>
      <c r="AC549" s="1238"/>
      <c r="AD549" s="1238"/>
      <c r="AE549" s="1420"/>
      <c r="AF549" s="1420"/>
      <c r="AG549" s="1238"/>
      <c r="AH549" s="1238"/>
      <c r="AI549" s="1238"/>
      <c r="AJ549" s="1238"/>
      <c r="AK549" s="351"/>
      <c r="AL549" s="1054"/>
      <c r="AM549" s="1054"/>
      <c r="AN549" s="351"/>
      <c r="AO549" s="351"/>
      <c r="AP549" s="351"/>
      <c r="AQ549" s="351"/>
      <c r="AR549" s="1054"/>
      <c r="AS549" s="1054"/>
      <c r="AT549" s="1054"/>
      <c r="AU549" s="1054"/>
      <c r="AV549" s="1054"/>
      <c r="AW549" s="1054"/>
      <c r="AX549" s="1054"/>
      <c r="AY549" s="1054"/>
      <c r="AZ549" s="1054"/>
      <c r="BA549" s="1054"/>
      <c r="BB549" s="1054"/>
      <c r="BC549" s="1054"/>
    </row>
    <row r="550" spans="1:55" s="8" customFormat="1">
      <c r="A550" s="55"/>
      <c r="B550" s="7"/>
      <c r="C550" s="10"/>
      <c r="D550" s="10"/>
      <c r="E550" s="10"/>
      <c r="F550" s="10"/>
      <c r="G550" s="10"/>
      <c r="H550" s="10"/>
      <c r="I550" s="10"/>
      <c r="J550" s="10"/>
      <c r="K550" s="10"/>
      <c r="L550" s="10"/>
      <c r="M550" s="10"/>
      <c r="N550" s="10"/>
      <c r="O550" s="62"/>
      <c r="P550" s="4"/>
      <c r="Q550" s="10"/>
      <c r="R550" s="4"/>
      <c r="U550" s="11"/>
      <c r="V550" s="11"/>
      <c r="W550" s="11"/>
      <c r="AB550" s="246"/>
      <c r="AC550" s="1238"/>
      <c r="AD550" s="1238"/>
      <c r="AE550" s="1420"/>
      <c r="AF550" s="1420"/>
      <c r="AG550" s="1238"/>
      <c r="AH550" s="1238"/>
      <c r="AI550" s="1238"/>
      <c r="AJ550" s="1238"/>
      <c r="AK550" s="351"/>
      <c r="AL550" s="1054"/>
      <c r="AM550" s="1054"/>
      <c r="AN550" s="351"/>
      <c r="AO550" s="351"/>
      <c r="AP550" s="351"/>
      <c r="AQ550" s="351"/>
      <c r="AR550" s="1054"/>
      <c r="AS550" s="1054"/>
      <c r="AT550" s="1054"/>
      <c r="AU550" s="1054"/>
      <c r="AV550" s="1054"/>
      <c r="AW550" s="1054"/>
      <c r="AX550" s="1054"/>
      <c r="AY550" s="1054"/>
      <c r="AZ550" s="1054"/>
      <c r="BA550" s="1054"/>
      <c r="BB550" s="1054"/>
      <c r="BC550" s="1054"/>
    </row>
    <row r="551" spans="1:55" s="8" customFormat="1">
      <c r="A551" s="55"/>
      <c r="B551" s="7"/>
      <c r="C551" s="10"/>
      <c r="D551" s="10"/>
      <c r="E551" s="10"/>
      <c r="F551" s="10"/>
      <c r="G551" s="10"/>
      <c r="H551" s="10"/>
      <c r="I551" s="10"/>
      <c r="J551" s="10"/>
      <c r="K551" s="10"/>
      <c r="L551" s="10"/>
      <c r="M551" s="10"/>
      <c r="N551" s="10"/>
      <c r="O551" s="62"/>
      <c r="P551" s="4"/>
      <c r="Q551" s="10"/>
      <c r="R551" s="4"/>
      <c r="U551" s="11"/>
      <c r="V551" s="11"/>
      <c r="W551" s="11"/>
      <c r="AB551" s="246"/>
      <c r="AC551" s="1238"/>
      <c r="AD551" s="1238"/>
      <c r="AE551" s="1420"/>
      <c r="AF551" s="1420"/>
      <c r="AG551" s="1238"/>
      <c r="AH551" s="1238"/>
      <c r="AI551" s="1238"/>
      <c r="AJ551" s="1238"/>
      <c r="AK551" s="351"/>
      <c r="AL551" s="1054"/>
      <c r="AM551" s="1054"/>
      <c r="AN551" s="351"/>
      <c r="AO551" s="351"/>
      <c r="AP551" s="351"/>
      <c r="AQ551" s="351"/>
      <c r="AR551" s="1054"/>
      <c r="AS551" s="1054"/>
      <c r="AT551" s="1054"/>
      <c r="AU551" s="1054"/>
      <c r="AV551" s="1054"/>
      <c r="AW551" s="1054"/>
      <c r="AX551" s="1054"/>
      <c r="AY551" s="1054"/>
      <c r="AZ551" s="1054"/>
      <c r="BA551" s="1054"/>
      <c r="BB551" s="1054"/>
      <c r="BC551" s="1054"/>
    </row>
    <row r="552" spans="1:55" s="8" customFormat="1">
      <c r="A552" s="55"/>
      <c r="B552" s="7"/>
      <c r="C552" s="10"/>
      <c r="D552" s="10"/>
      <c r="E552" s="10"/>
      <c r="F552" s="10"/>
      <c r="G552" s="10"/>
      <c r="H552" s="10"/>
      <c r="I552" s="10"/>
      <c r="J552" s="10"/>
      <c r="K552" s="10"/>
      <c r="L552" s="10"/>
      <c r="M552" s="10"/>
      <c r="N552" s="10"/>
      <c r="O552" s="62"/>
      <c r="P552" s="4"/>
      <c r="Q552" s="10"/>
      <c r="R552" s="4"/>
      <c r="U552" s="11"/>
      <c r="V552" s="11"/>
      <c r="W552" s="11"/>
      <c r="AB552" s="246"/>
      <c r="AC552" s="1238"/>
      <c r="AD552" s="1238"/>
      <c r="AE552" s="1420"/>
      <c r="AF552" s="1420"/>
      <c r="AG552" s="1238"/>
      <c r="AH552" s="1238"/>
      <c r="AI552" s="1238"/>
      <c r="AJ552" s="1238"/>
      <c r="AK552" s="351"/>
      <c r="AL552" s="1054"/>
      <c r="AM552" s="1054"/>
      <c r="AN552" s="351"/>
      <c r="AO552" s="351"/>
      <c r="AP552" s="351"/>
      <c r="AQ552" s="351"/>
      <c r="AR552" s="1054"/>
      <c r="AS552" s="1054"/>
      <c r="AT552" s="1054"/>
      <c r="AU552" s="1054"/>
      <c r="AV552" s="1054"/>
      <c r="AW552" s="1054"/>
      <c r="AX552" s="1054"/>
      <c r="AY552" s="1054"/>
      <c r="AZ552" s="1054"/>
      <c r="BA552" s="1054"/>
      <c r="BB552" s="1054"/>
      <c r="BC552" s="1054"/>
    </row>
    <row r="553" spans="1:55" s="8" customFormat="1">
      <c r="A553" s="55"/>
      <c r="B553" s="7"/>
      <c r="C553" s="10"/>
      <c r="D553" s="10"/>
      <c r="E553" s="10"/>
      <c r="F553" s="10"/>
      <c r="G553" s="10"/>
      <c r="H553" s="10"/>
      <c r="I553" s="10"/>
      <c r="J553" s="10"/>
      <c r="K553" s="10"/>
      <c r="L553" s="10"/>
      <c r="M553" s="10"/>
      <c r="N553" s="10"/>
      <c r="O553" s="62"/>
      <c r="P553" s="4"/>
      <c r="Q553" s="10"/>
      <c r="R553" s="4"/>
      <c r="U553" s="11"/>
      <c r="V553" s="11"/>
      <c r="W553" s="11"/>
      <c r="AB553" s="246"/>
      <c r="AC553" s="1238"/>
      <c r="AD553" s="1238"/>
      <c r="AE553" s="1420"/>
      <c r="AF553" s="1420"/>
      <c r="AG553" s="1238"/>
      <c r="AH553" s="1238"/>
      <c r="AI553" s="1238"/>
      <c r="AJ553" s="1238"/>
      <c r="AK553" s="351"/>
      <c r="AL553" s="1054"/>
      <c r="AM553" s="1054"/>
      <c r="AN553" s="351"/>
      <c r="AO553" s="351"/>
      <c r="AP553" s="351"/>
      <c r="AQ553" s="351"/>
      <c r="AR553" s="1054"/>
      <c r="AS553" s="1054"/>
      <c r="AT553" s="1054"/>
      <c r="AU553" s="1054"/>
      <c r="AV553" s="1054"/>
      <c r="AW553" s="1054"/>
      <c r="AX553" s="1054"/>
      <c r="AY553" s="1054"/>
      <c r="AZ553" s="1054"/>
      <c r="BA553" s="1054"/>
      <c r="BB553" s="1054"/>
      <c r="BC553" s="1054"/>
    </row>
    <row r="554" spans="1:55" s="8" customFormat="1">
      <c r="A554" s="55"/>
      <c r="B554" s="7"/>
      <c r="C554" s="10"/>
      <c r="D554" s="10"/>
      <c r="E554" s="10"/>
      <c r="F554" s="10"/>
      <c r="G554" s="10"/>
      <c r="H554" s="10"/>
      <c r="I554" s="10"/>
      <c r="J554" s="10"/>
      <c r="K554" s="10"/>
      <c r="L554" s="10"/>
      <c r="M554" s="10"/>
      <c r="N554" s="10"/>
      <c r="O554" s="62"/>
      <c r="P554" s="4"/>
      <c r="Q554" s="10"/>
      <c r="R554" s="4"/>
      <c r="U554" s="11"/>
      <c r="V554" s="11"/>
      <c r="W554" s="11"/>
      <c r="AB554" s="246"/>
      <c r="AC554" s="1238"/>
      <c r="AD554" s="1238"/>
      <c r="AE554" s="1420"/>
      <c r="AF554" s="1420"/>
      <c r="AG554" s="1238"/>
      <c r="AH554" s="1238"/>
      <c r="AI554" s="1238"/>
      <c r="AJ554" s="1238"/>
      <c r="AK554" s="351"/>
      <c r="AL554" s="1054"/>
      <c r="AM554" s="1054"/>
      <c r="AN554" s="351"/>
      <c r="AO554" s="351"/>
      <c r="AP554" s="351"/>
      <c r="AQ554" s="351"/>
      <c r="AR554" s="1054"/>
      <c r="AS554" s="1054"/>
      <c r="AT554" s="1054"/>
      <c r="AU554" s="1054"/>
      <c r="AV554" s="1054"/>
      <c r="AW554" s="1054"/>
      <c r="AX554" s="1054"/>
      <c r="AY554" s="1054"/>
      <c r="AZ554" s="1054"/>
      <c r="BA554" s="1054"/>
      <c r="BB554" s="1054"/>
      <c r="BC554" s="1054"/>
    </row>
    <row r="555" spans="1:55" s="8" customFormat="1">
      <c r="A555" s="55"/>
      <c r="B555" s="7"/>
      <c r="C555" s="10"/>
      <c r="D555" s="10"/>
      <c r="E555" s="10"/>
      <c r="F555" s="10"/>
      <c r="G555" s="10"/>
      <c r="H555" s="10"/>
      <c r="I555" s="10"/>
      <c r="J555" s="10"/>
      <c r="K555" s="10"/>
      <c r="L555" s="10"/>
      <c r="M555" s="10"/>
      <c r="N555" s="10"/>
      <c r="O555" s="62"/>
      <c r="P555" s="4"/>
      <c r="Q555" s="10"/>
      <c r="R555" s="4"/>
      <c r="U555" s="11"/>
      <c r="V555" s="11"/>
      <c r="W555" s="11"/>
      <c r="AB555" s="246"/>
      <c r="AC555" s="1238"/>
      <c r="AD555" s="1238"/>
      <c r="AE555" s="1420"/>
      <c r="AF555" s="1420"/>
      <c r="AG555" s="1238"/>
      <c r="AH555" s="1238"/>
      <c r="AI555" s="1238"/>
      <c r="AJ555" s="1238"/>
      <c r="AK555" s="351"/>
      <c r="AL555" s="1054"/>
      <c r="AM555" s="1054"/>
      <c r="AN555" s="351"/>
      <c r="AO555" s="351"/>
      <c r="AP555" s="351"/>
      <c r="AQ555" s="351"/>
      <c r="AR555" s="1054"/>
      <c r="AS555" s="1054"/>
      <c r="AT555" s="1054"/>
      <c r="AU555" s="1054"/>
      <c r="AV555" s="1054"/>
      <c r="AW555" s="1054"/>
      <c r="AX555" s="1054"/>
      <c r="AY555" s="1054"/>
      <c r="AZ555" s="1054"/>
      <c r="BA555" s="1054"/>
      <c r="BB555" s="1054"/>
      <c r="BC555" s="1054"/>
    </row>
    <row r="556" spans="1:55" s="8" customFormat="1">
      <c r="A556" s="55"/>
      <c r="B556" s="7"/>
      <c r="C556" s="10"/>
      <c r="D556" s="10"/>
      <c r="E556" s="10"/>
      <c r="F556" s="10"/>
      <c r="G556" s="10"/>
      <c r="H556" s="10"/>
      <c r="I556" s="10"/>
      <c r="J556" s="10"/>
      <c r="K556" s="10"/>
      <c r="L556" s="10"/>
      <c r="M556" s="10"/>
      <c r="N556" s="10"/>
      <c r="O556" s="62"/>
      <c r="P556" s="4"/>
      <c r="Q556" s="10"/>
      <c r="R556" s="4"/>
      <c r="U556" s="11"/>
      <c r="V556" s="11"/>
      <c r="W556" s="11"/>
      <c r="AB556" s="246"/>
      <c r="AC556" s="1238"/>
      <c r="AD556" s="1238"/>
      <c r="AE556" s="1420"/>
      <c r="AF556" s="1420"/>
      <c r="AG556" s="1238"/>
      <c r="AH556" s="1238"/>
      <c r="AI556" s="1238"/>
      <c r="AJ556" s="1238"/>
      <c r="AK556" s="351"/>
      <c r="AL556" s="1054"/>
      <c r="AM556" s="1054"/>
      <c r="AN556" s="351"/>
      <c r="AO556" s="351"/>
      <c r="AP556" s="351"/>
      <c r="AQ556" s="351"/>
      <c r="AR556" s="1054"/>
      <c r="AS556" s="1054"/>
      <c r="AT556" s="1054"/>
      <c r="AU556" s="1054"/>
      <c r="AV556" s="1054"/>
      <c r="AW556" s="1054"/>
      <c r="AX556" s="1054"/>
      <c r="AY556" s="1054"/>
      <c r="AZ556" s="1054"/>
      <c r="BA556" s="1054"/>
      <c r="BB556" s="1054"/>
      <c r="BC556" s="1054"/>
    </row>
    <row r="557" spans="1:55" s="8" customFormat="1">
      <c r="A557" s="55"/>
      <c r="B557" s="7"/>
      <c r="C557" s="10"/>
      <c r="D557" s="10"/>
      <c r="E557" s="10"/>
      <c r="F557" s="10"/>
      <c r="G557" s="10"/>
      <c r="H557" s="10"/>
      <c r="I557" s="10"/>
      <c r="J557" s="10"/>
      <c r="K557" s="10"/>
      <c r="L557" s="10"/>
      <c r="M557" s="10"/>
      <c r="N557" s="10"/>
      <c r="O557" s="62"/>
      <c r="P557" s="4"/>
      <c r="Q557" s="10"/>
      <c r="R557" s="4"/>
      <c r="U557" s="11"/>
      <c r="V557" s="11"/>
      <c r="W557" s="11"/>
      <c r="AB557" s="246"/>
      <c r="AC557" s="1238"/>
      <c r="AD557" s="1238"/>
      <c r="AE557" s="1420"/>
      <c r="AF557" s="1420"/>
      <c r="AG557" s="1238"/>
      <c r="AH557" s="1238"/>
      <c r="AI557" s="1238"/>
      <c r="AJ557" s="1238"/>
      <c r="AK557" s="351"/>
      <c r="AL557" s="1054"/>
      <c r="AM557" s="1054"/>
      <c r="AN557" s="351"/>
      <c r="AO557" s="351"/>
      <c r="AP557" s="351"/>
      <c r="AQ557" s="351"/>
      <c r="AR557" s="1054"/>
      <c r="AS557" s="1054"/>
      <c r="AT557" s="1054"/>
      <c r="AU557" s="1054"/>
      <c r="AV557" s="1054"/>
      <c r="AW557" s="1054"/>
      <c r="AX557" s="1054"/>
      <c r="AY557" s="1054"/>
      <c r="AZ557" s="1054"/>
      <c r="BA557" s="1054"/>
      <c r="BB557" s="1054"/>
      <c r="BC557" s="1054"/>
    </row>
    <row r="558" spans="1:55" s="8" customFormat="1">
      <c r="A558" s="55"/>
      <c r="B558" s="7"/>
      <c r="C558" s="10"/>
      <c r="D558" s="10"/>
      <c r="E558" s="10"/>
      <c r="F558" s="10"/>
      <c r="G558" s="10"/>
      <c r="H558" s="10"/>
      <c r="I558" s="10"/>
      <c r="J558" s="10"/>
      <c r="K558" s="10"/>
      <c r="L558" s="10"/>
      <c r="M558" s="10"/>
      <c r="N558" s="10"/>
      <c r="O558" s="62"/>
      <c r="P558" s="4"/>
      <c r="Q558" s="10"/>
      <c r="R558" s="4"/>
      <c r="U558" s="11"/>
      <c r="V558" s="11"/>
      <c r="W558" s="11"/>
      <c r="AB558" s="246"/>
      <c r="AC558" s="1238"/>
      <c r="AD558" s="1238"/>
      <c r="AE558" s="1420"/>
      <c r="AF558" s="1420"/>
      <c r="AG558" s="1238"/>
      <c r="AH558" s="1238"/>
      <c r="AI558" s="1238"/>
      <c r="AJ558" s="1238"/>
      <c r="AK558" s="351"/>
      <c r="AL558" s="1054"/>
      <c r="AM558" s="1054"/>
      <c r="AN558" s="351"/>
      <c r="AO558" s="351"/>
      <c r="AP558" s="351"/>
      <c r="AQ558" s="351"/>
      <c r="AR558" s="1054"/>
      <c r="AS558" s="1054"/>
      <c r="AT558" s="1054"/>
      <c r="AU558" s="1054"/>
      <c r="AV558" s="1054"/>
      <c r="AW558" s="1054"/>
      <c r="AX558" s="1054"/>
      <c r="AY558" s="1054"/>
      <c r="AZ558" s="1054"/>
      <c r="BA558" s="1054"/>
      <c r="BB558" s="1054"/>
      <c r="BC558" s="1054"/>
    </row>
    <row r="559" spans="1:55" s="8" customFormat="1">
      <c r="A559" s="55"/>
      <c r="B559" s="7"/>
      <c r="C559" s="10"/>
      <c r="D559" s="10"/>
      <c r="E559" s="10"/>
      <c r="F559" s="10"/>
      <c r="G559" s="10"/>
      <c r="H559" s="10"/>
      <c r="I559" s="10"/>
      <c r="J559" s="10"/>
      <c r="K559" s="10"/>
      <c r="L559" s="10"/>
      <c r="M559" s="10"/>
      <c r="N559" s="10"/>
      <c r="O559" s="62"/>
      <c r="P559" s="4"/>
      <c r="Q559" s="10"/>
      <c r="R559" s="4"/>
      <c r="U559" s="11"/>
      <c r="V559" s="11"/>
      <c r="W559" s="11"/>
      <c r="AB559" s="246"/>
      <c r="AC559" s="1238"/>
      <c r="AD559" s="1238"/>
      <c r="AE559" s="1420"/>
      <c r="AF559" s="1420"/>
      <c r="AG559" s="1238"/>
      <c r="AH559" s="1238"/>
      <c r="AI559" s="1238"/>
      <c r="AJ559" s="1238"/>
      <c r="AK559" s="351"/>
      <c r="AL559" s="1054"/>
      <c r="AM559" s="1054"/>
      <c r="AN559" s="351"/>
      <c r="AO559" s="351"/>
      <c r="AP559" s="351"/>
      <c r="AQ559" s="351"/>
      <c r="AR559" s="1054"/>
      <c r="AS559" s="1054"/>
      <c r="AT559" s="1054"/>
      <c r="AU559" s="1054"/>
      <c r="AV559" s="1054"/>
      <c r="AW559" s="1054"/>
      <c r="AX559" s="1054"/>
      <c r="AY559" s="1054"/>
      <c r="AZ559" s="1054"/>
      <c r="BA559" s="1054"/>
      <c r="BB559" s="1054"/>
      <c r="BC559" s="1054"/>
    </row>
    <row r="560" spans="1:55" s="8" customFormat="1">
      <c r="A560" s="55"/>
      <c r="B560" s="7"/>
      <c r="C560" s="10"/>
      <c r="D560" s="10"/>
      <c r="E560" s="10"/>
      <c r="F560" s="10"/>
      <c r="G560" s="10"/>
      <c r="H560" s="10"/>
      <c r="I560" s="10"/>
      <c r="J560" s="10"/>
      <c r="K560" s="10"/>
      <c r="L560" s="10"/>
      <c r="M560" s="10"/>
      <c r="N560" s="10"/>
      <c r="O560" s="62"/>
      <c r="P560" s="4"/>
      <c r="Q560" s="10"/>
      <c r="R560" s="4"/>
      <c r="U560" s="11"/>
      <c r="V560" s="11"/>
      <c r="W560" s="11"/>
      <c r="AB560" s="246"/>
      <c r="AC560" s="1238"/>
      <c r="AD560" s="1238"/>
      <c r="AE560" s="1420"/>
      <c r="AF560" s="1420"/>
      <c r="AG560" s="1238"/>
      <c r="AH560" s="1238"/>
      <c r="AI560" s="1238"/>
      <c r="AJ560" s="1238"/>
      <c r="AK560" s="351"/>
      <c r="AL560" s="1054"/>
      <c r="AM560" s="1054"/>
      <c r="AN560" s="351"/>
      <c r="AO560" s="351"/>
      <c r="AP560" s="351"/>
      <c r="AQ560" s="351"/>
      <c r="AR560" s="1054"/>
      <c r="AS560" s="1054"/>
      <c r="AT560" s="1054"/>
      <c r="AU560" s="1054"/>
      <c r="AV560" s="1054"/>
      <c r="AW560" s="1054"/>
      <c r="AX560" s="1054"/>
      <c r="AY560" s="1054"/>
      <c r="AZ560" s="1054"/>
      <c r="BA560" s="1054"/>
      <c r="BB560" s="1054"/>
      <c r="BC560" s="1054"/>
    </row>
    <row r="561" spans="1:55" s="8" customFormat="1">
      <c r="A561" s="55"/>
      <c r="B561" s="7"/>
      <c r="C561" s="10"/>
      <c r="D561" s="10"/>
      <c r="E561" s="10"/>
      <c r="F561" s="10"/>
      <c r="G561" s="10"/>
      <c r="H561" s="10"/>
      <c r="I561" s="10"/>
      <c r="J561" s="10"/>
      <c r="K561" s="10"/>
      <c r="L561" s="10"/>
      <c r="M561" s="10"/>
      <c r="N561" s="10"/>
      <c r="O561" s="62"/>
      <c r="P561" s="4"/>
      <c r="Q561" s="10"/>
      <c r="R561" s="4"/>
      <c r="U561" s="11"/>
      <c r="V561" s="11"/>
      <c r="W561" s="11"/>
      <c r="AB561" s="246"/>
      <c r="AC561" s="1238"/>
      <c r="AD561" s="1238"/>
      <c r="AE561" s="1420"/>
      <c r="AF561" s="1420"/>
      <c r="AG561" s="1238"/>
      <c r="AH561" s="1238"/>
      <c r="AI561" s="1238"/>
      <c r="AJ561" s="1238"/>
      <c r="AK561" s="351"/>
      <c r="AL561" s="1054"/>
      <c r="AM561" s="1054"/>
      <c r="AN561" s="351"/>
      <c r="AO561" s="351"/>
      <c r="AP561" s="351"/>
      <c r="AQ561" s="351"/>
      <c r="AR561" s="1054"/>
      <c r="AS561" s="1054"/>
      <c r="AT561" s="1054"/>
      <c r="AU561" s="1054"/>
      <c r="AV561" s="1054"/>
      <c r="AW561" s="1054"/>
      <c r="AX561" s="1054"/>
      <c r="AY561" s="1054"/>
      <c r="AZ561" s="1054"/>
      <c r="BA561" s="1054"/>
      <c r="BB561" s="1054"/>
      <c r="BC561" s="1054"/>
    </row>
    <row r="562" spans="1:55" s="8" customFormat="1">
      <c r="A562" s="55"/>
      <c r="B562" s="7"/>
      <c r="C562" s="10"/>
      <c r="D562" s="10"/>
      <c r="E562" s="10"/>
      <c r="F562" s="10"/>
      <c r="G562" s="10"/>
      <c r="H562" s="10"/>
      <c r="I562" s="10"/>
      <c r="J562" s="10"/>
      <c r="K562" s="10"/>
      <c r="L562" s="10"/>
      <c r="M562" s="10"/>
      <c r="N562" s="10"/>
      <c r="O562" s="62"/>
      <c r="P562" s="4"/>
      <c r="Q562" s="10"/>
      <c r="R562" s="4"/>
      <c r="U562" s="11"/>
      <c r="V562" s="11"/>
      <c r="W562" s="11"/>
      <c r="AB562" s="246"/>
      <c r="AC562" s="1238"/>
      <c r="AD562" s="1238"/>
      <c r="AE562" s="1420"/>
      <c r="AF562" s="1420"/>
      <c r="AG562" s="1238"/>
      <c r="AH562" s="1238"/>
      <c r="AI562" s="1238"/>
      <c r="AJ562" s="1238"/>
      <c r="AK562" s="351"/>
      <c r="AL562" s="1054"/>
      <c r="AM562" s="1054"/>
      <c r="AN562" s="351"/>
      <c r="AO562" s="351"/>
      <c r="AP562" s="351"/>
      <c r="AQ562" s="351"/>
      <c r="AR562" s="1054"/>
      <c r="AS562" s="1054"/>
      <c r="AT562" s="1054"/>
      <c r="AU562" s="1054"/>
      <c r="AV562" s="1054"/>
      <c r="AW562" s="1054"/>
      <c r="AX562" s="1054"/>
      <c r="AY562" s="1054"/>
      <c r="AZ562" s="1054"/>
      <c r="BA562" s="1054"/>
      <c r="BB562" s="1054"/>
      <c r="BC562" s="1054"/>
    </row>
    <row r="563" spans="1:55" s="8" customFormat="1">
      <c r="A563" s="55"/>
      <c r="B563" s="7"/>
      <c r="C563" s="10"/>
      <c r="D563" s="10"/>
      <c r="E563" s="10"/>
      <c r="F563" s="10"/>
      <c r="G563" s="10"/>
      <c r="H563" s="10"/>
      <c r="I563" s="10"/>
      <c r="J563" s="10"/>
      <c r="K563" s="10"/>
      <c r="L563" s="10"/>
      <c r="M563" s="10"/>
      <c r="N563" s="10"/>
      <c r="O563" s="62"/>
      <c r="P563" s="4"/>
      <c r="Q563" s="10"/>
      <c r="R563" s="4"/>
      <c r="U563" s="11"/>
      <c r="V563" s="11"/>
      <c r="W563" s="11"/>
      <c r="AB563" s="246"/>
      <c r="AC563" s="1238"/>
      <c r="AD563" s="1238"/>
      <c r="AE563" s="1420"/>
      <c r="AF563" s="1420"/>
      <c r="AG563" s="1238"/>
      <c r="AH563" s="1238"/>
      <c r="AI563" s="1238"/>
      <c r="AJ563" s="1238"/>
      <c r="AK563" s="351"/>
      <c r="AL563" s="1054"/>
      <c r="AM563" s="1054"/>
      <c r="AN563" s="351"/>
      <c r="AO563" s="351"/>
      <c r="AP563" s="351"/>
      <c r="AQ563" s="351"/>
      <c r="AR563" s="1054"/>
      <c r="AS563" s="1054"/>
      <c r="AT563" s="1054"/>
      <c r="AU563" s="1054"/>
      <c r="AV563" s="1054"/>
      <c r="AW563" s="1054"/>
      <c r="AX563" s="1054"/>
      <c r="AY563" s="1054"/>
      <c r="AZ563" s="1054"/>
      <c r="BA563" s="1054"/>
      <c r="BB563" s="1054"/>
      <c r="BC563" s="1054"/>
    </row>
    <row r="564" spans="1:55" s="8" customFormat="1">
      <c r="A564" s="55"/>
      <c r="B564" s="7"/>
      <c r="C564" s="10"/>
      <c r="D564" s="10"/>
      <c r="E564" s="10"/>
      <c r="F564" s="10"/>
      <c r="G564" s="10"/>
      <c r="H564" s="10"/>
      <c r="I564" s="10"/>
      <c r="J564" s="10"/>
      <c r="K564" s="10"/>
      <c r="L564" s="10"/>
      <c r="M564" s="10"/>
      <c r="N564" s="10"/>
      <c r="O564" s="62"/>
      <c r="P564" s="4"/>
      <c r="Q564" s="10"/>
      <c r="R564" s="4"/>
      <c r="U564" s="11"/>
      <c r="V564" s="11"/>
      <c r="W564" s="11"/>
      <c r="AB564" s="246"/>
      <c r="AC564" s="1238"/>
      <c r="AD564" s="1238"/>
      <c r="AE564" s="1420"/>
      <c r="AF564" s="1420"/>
      <c r="AG564" s="1238"/>
      <c r="AH564" s="1238"/>
      <c r="AI564" s="1238"/>
      <c r="AJ564" s="1238"/>
      <c r="AK564" s="351"/>
      <c r="AL564" s="1054"/>
      <c r="AM564" s="1054"/>
      <c r="AN564" s="351"/>
      <c r="AO564" s="351"/>
      <c r="AP564" s="351"/>
      <c r="AQ564" s="351"/>
      <c r="AR564" s="1054"/>
      <c r="AS564" s="1054"/>
      <c r="AT564" s="1054"/>
      <c r="AU564" s="1054"/>
      <c r="AV564" s="1054"/>
      <c r="AW564" s="1054"/>
      <c r="AX564" s="1054"/>
      <c r="AY564" s="1054"/>
      <c r="AZ564" s="1054"/>
      <c r="BA564" s="1054"/>
      <c r="BB564" s="1054"/>
      <c r="BC564" s="1054"/>
    </row>
    <row r="565" spans="1:55" s="8" customFormat="1">
      <c r="A565" s="55"/>
      <c r="B565" s="7"/>
      <c r="C565" s="10"/>
      <c r="D565" s="10"/>
      <c r="E565" s="10"/>
      <c r="F565" s="10"/>
      <c r="G565" s="10"/>
      <c r="H565" s="10"/>
      <c r="I565" s="10"/>
      <c r="J565" s="10"/>
      <c r="K565" s="10"/>
      <c r="L565" s="10"/>
      <c r="M565" s="10"/>
      <c r="N565" s="10"/>
      <c r="O565" s="62"/>
      <c r="P565" s="4"/>
      <c r="Q565" s="10"/>
      <c r="R565" s="4"/>
      <c r="U565" s="11"/>
      <c r="V565" s="11"/>
      <c r="W565" s="11"/>
      <c r="AB565" s="246"/>
      <c r="AC565" s="1238"/>
      <c r="AD565" s="1238"/>
      <c r="AE565" s="1420"/>
      <c r="AF565" s="1420"/>
      <c r="AG565" s="1238"/>
      <c r="AH565" s="1238"/>
      <c r="AI565" s="1238"/>
      <c r="AJ565" s="1238"/>
      <c r="AK565" s="351"/>
      <c r="AL565" s="1054"/>
      <c r="AM565" s="1054"/>
      <c r="AN565" s="351"/>
      <c r="AO565" s="351"/>
      <c r="AP565" s="351"/>
      <c r="AQ565" s="351"/>
      <c r="AR565" s="1054"/>
      <c r="AS565" s="1054"/>
      <c r="AT565" s="1054"/>
      <c r="AU565" s="1054"/>
      <c r="AV565" s="1054"/>
      <c r="AW565" s="1054"/>
      <c r="AX565" s="1054"/>
      <c r="AY565" s="1054"/>
      <c r="AZ565" s="1054"/>
      <c r="BA565" s="1054"/>
      <c r="BB565" s="1054"/>
      <c r="BC565" s="1054"/>
    </row>
    <row r="566" spans="1:55" s="8" customFormat="1">
      <c r="A566" s="55"/>
      <c r="B566" s="7"/>
      <c r="C566" s="10"/>
      <c r="D566" s="10"/>
      <c r="E566" s="10"/>
      <c r="F566" s="10"/>
      <c r="G566" s="10"/>
      <c r="H566" s="10"/>
      <c r="I566" s="10"/>
      <c r="J566" s="10"/>
      <c r="K566" s="10"/>
      <c r="L566" s="10"/>
      <c r="M566" s="10"/>
      <c r="N566" s="10"/>
      <c r="O566" s="62"/>
      <c r="P566" s="4"/>
      <c r="Q566" s="10"/>
      <c r="R566" s="4"/>
      <c r="U566" s="11"/>
      <c r="V566" s="11"/>
      <c r="W566" s="11"/>
      <c r="AB566" s="246"/>
      <c r="AC566" s="1238"/>
      <c r="AD566" s="1238"/>
      <c r="AE566" s="1420"/>
      <c r="AF566" s="1420"/>
      <c r="AG566" s="1238"/>
      <c r="AH566" s="1238"/>
      <c r="AI566" s="1238"/>
      <c r="AJ566" s="1238"/>
      <c r="AK566" s="351"/>
      <c r="AL566" s="1054"/>
      <c r="AM566" s="1054"/>
      <c r="AN566" s="351"/>
      <c r="AO566" s="351"/>
      <c r="AP566" s="351"/>
      <c r="AQ566" s="351"/>
      <c r="AR566" s="1054"/>
      <c r="AS566" s="1054"/>
      <c r="AT566" s="1054"/>
      <c r="AU566" s="1054"/>
      <c r="AV566" s="1054"/>
      <c r="AW566" s="1054"/>
      <c r="AX566" s="1054"/>
      <c r="AY566" s="1054"/>
      <c r="AZ566" s="1054"/>
      <c r="BA566" s="1054"/>
      <c r="BB566" s="1054"/>
      <c r="BC566" s="1054"/>
    </row>
    <row r="567" spans="1:55" s="8" customFormat="1">
      <c r="A567" s="55"/>
      <c r="B567" s="7"/>
      <c r="C567" s="10"/>
      <c r="D567" s="10"/>
      <c r="E567" s="10"/>
      <c r="F567" s="10"/>
      <c r="G567" s="10"/>
      <c r="H567" s="10"/>
      <c r="I567" s="10"/>
      <c r="J567" s="10"/>
      <c r="K567" s="10"/>
      <c r="L567" s="10"/>
      <c r="M567" s="10"/>
      <c r="N567" s="10"/>
      <c r="O567" s="62"/>
      <c r="P567" s="4"/>
      <c r="Q567" s="10"/>
      <c r="R567" s="4"/>
      <c r="U567" s="11"/>
      <c r="V567" s="11"/>
      <c r="W567" s="11"/>
      <c r="AB567" s="246"/>
      <c r="AC567" s="1238"/>
      <c r="AD567" s="1238"/>
      <c r="AE567" s="1420"/>
      <c r="AF567" s="1420"/>
      <c r="AG567" s="1238"/>
      <c r="AH567" s="1238"/>
      <c r="AI567" s="1238"/>
      <c r="AJ567" s="1238"/>
      <c r="AK567" s="351"/>
      <c r="AL567" s="1054"/>
      <c r="AM567" s="1054"/>
      <c r="AN567" s="351"/>
      <c r="AO567" s="351"/>
      <c r="AP567" s="351"/>
      <c r="AQ567" s="351"/>
      <c r="AR567" s="1054"/>
      <c r="AS567" s="1054"/>
      <c r="AT567" s="1054"/>
      <c r="AU567" s="1054"/>
      <c r="AV567" s="1054"/>
      <c r="AW567" s="1054"/>
      <c r="AX567" s="1054"/>
      <c r="AY567" s="1054"/>
      <c r="AZ567" s="1054"/>
      <c r="BA567" s="1054"/>
      <c r="BB567" s="1054"/>
      <c r="BC567" s="1054"/>
    </row>
    <row r="568" spans="1:55" s="8" customFormat="1">
      <c r="A568" s="55"/>
      <c r="B568" s="7"/>
      <c r="C568" s="10"/>
      <c r="D568" s="10"/>
      <c r="E568" s="10"/>
      <c r="F568" s="10"/>
      <c r="G568" s="10"/>
      <c r="H568" s="10"/>
      <c r="I568" s="10"/>
      <c r="J568" s="10"/>
      <c r="K568" s="10"/>
      <c r="L568" s="10"/>
      <c r="M568" s="10"/>
      <c r="N568" s="10"/>
      <c r="O568" s="62"/>
      <c r="P568" s="4"/>
      <c r="Q568" s="10"/>
      <c r="R568" s="4"/>
      <c r="U568" s="11"/>
      <c r="V568" s="11"/>
      <c r="W568" s="11"/>
      <c r="AB568" s="246"/>
      <c r="AC568" s="1238"/>
      <c r="AD568" s="1238"/>
      <c r="AE568" s="1420"/>
      <c r="AF568" s="1420"/>
      <c r="AG568" s="1238"/>
      <c r="AH568" s="1238"/>
      <c r="AI568" s="1238"/>
      <c r="AJ568" s="1238"/>
      <c r="AK568" s="351"/>
      <c r="AL568" s="1054"/>
      <c r="AM568" s="1054"/>
      <c r="AN568" s="351"/>
      <c r="AO568" s="351"/>
      <c r="AP568" s="351"/>
      <c r="AQ568" s="351"/>
      <c r="AR568" s="1054"/>
      <c r="AS568" s="1054"/>
      <c r="AT568" s="1054"/>
      <c r="AU568" s="1054"/>
      <c r="AV568" s="1054"/>
      <c r="AW568" s="1054"/>
      <c r="AX568" s="1054"/>
      <c r="AY568" s="1054"/>
      <c r="AZ568" s="1054"/>
      <c r="BA568" s="1054"/>
      <c r="BB568" s="1054"/>
      <c r="BC568" s="1054"/>
    </row>
    <row r="569" spans="1:55" s="8" customFormat="1">
      <c r="A569" s="55"/>
      <c r="B569" s="7"/>
      <c r="C569" s="10"/>
      <c r="D569" s="10"/>
      <c r="E569" s="10"/>
      <c r="F569" s="10"/>
      <c r="G569" s="10"/>
      <c r="H569" s="10"/>
      <c r="I569" s="10"/>
      <c r="J569" s="10"/>
      <c r="K569" s="10"/>
      <c r="L569" s="10"/>
      <c r="M569" s="10"/>
      <c r="N569" s="10"/>
      <c r="O569" s="62"/>
      <c r="P569" s="4"/>
      <c r="Q569" s="10"/>
      <c r="R569" s="4"/>
      <c r="U569" s="11"/>
      <c r="V569" s="11"/>
      <c r="W569" s="11"/>
      <c r="AB569" s="246"/>
      <c r="AC569" s="1238"/>
      <c r="AD569" s="1238"/>
      <c r="AE569" s="1420"/>
      <c r="AF569" s="1420"/>
      <c r="AG569" s="1238"/>
      <c r="AH569" s="1238"/>
      <c r="AI569" s="1238"/>
      <c r="AJ569" s="1238"/>
      <c r="AK569" s="351"/>
      <c r="AL569" s="1054"/>
      <c r="AM569" s="1054"/>
      <c r="AN569" s="351"/>
      <c r="AO569" s="351"/>
      <c r="AP569" s="351"/>
      <c r="AQ569" s="351"/>
      <c r="AR569" s="1054"/>
      <c r="AS569" s="1054"/>
      <c r="AT569" s="1054"/>
      <c r="AU569" s="1054"/>
      <c r="AV569" s="1054"/>
      <c r="AW569" s="1054"/>
      <c r="AX569" s="1054"/>
      <c r="AY569" s="1054"/>
      <c r="AZ569" s="1054"/>
      <c r="BA569" s="1054"/>
      <c r="BB569" s="1054"/>
      <c r="BC569" s="1054"/>
    </row>
    <row r="570" spans="1:55" s="8" customFormat="1">
      <c r="A570" s="55"/>
      <c r="B570" s="7"/>
      <c r="C570" s="10"/>
      <c r="D570" s="10"/>
      <c r="E570" s="10"/>
      <c r="F570" s="10"/>
      <c r="G570" s="10"/>
      <c r="H570" s="10"/>
      <c r="I570" s="10"/>
      <c r="J570" s="10"/>
      <c r="K570" s="10"/>
      <c r="L570" s="10"/>
      <c r="M570" s="10"/>
      <c r="N570" s="10"/>
      <c r="O570" s="62"/>
      <c r="P570" s="4"/>
      <c r="Q570" s="10"/>
      <c r="R570" s="4"/>
      <c r="U570" s="11"/>
      <c r="V570" s="11"/>
      <c r="W570" s="11"/>
      <c r="AB570" s="246"/>
      <c r="AC570" s="1238"/>
      <c r="AD570" s="1238"/>
      <c r="AE570" s="1420"/>
      <c r="AF570" s="1420"/>
      <c r="AG570" s="1238"/>
      <c r="AH570" s="1238"/>
      <c r="AI570" s="1238"/>
      <c r="AJ570" s="1238"/>
      <c r="AK570" s="351"/>
      <c r="AL570" s="1054"/>
      <c r="AM570" s="1054"/>
      <c r="AN570" s="351"/>
      <c r="AO570" s="351"/>
      <c r="AP570" s="351"/>
      <c r="AQ570" s="351"/>
      <c r="AR570" s="1054"/>
      <c r="AS570" s="1054"/>
      <c r="AT570" s="1054"/>
      <c r="AU570" s="1054"/>
      <c r="AV570" s="1054"/>
      <c r="AW570" s="1054"/>
      <c r="AX570" s="1054"/>
      <c r="AY570" s="1054"/>
      <c r="AZ570" s="1054"/>
      <c r="BA570" s="1054"/>
      <c r="BB570" s="1054"/>
      <c r="BC570" s="1054"/>
    </row>
    <row r="571" spans="1:55" s="8" customFormat="1">
      <c r="A571" s="55"/>
      <c r="B571" s="7"/>
      <c r="C571" s="10"/>
      <c r="D571" s="10"/>
      <c r="E571" s="10"/>
      <c r="F571" s="10"/>
      <c r="G571" s="10"/>
      <c r="H571" s="10"/>
      <c r="I571" s="10"/>
      <c r="J571" s="10"/>
      <c r="K571" s="10"/>
      <c r="L571" s="10"/>
      <c r="M571" s="10"/>
      <c r="N571" s="10"/>
      <c r="O571" s="62"/>
      <c r="P571" s="4"/>
      <c r="Q571" s="10"/>
      <c r="R571" s="4"/>
      <c r="U571" s="11"/>
      <c r="V571" s="11"/>
      <c r="W571" s="11"/>
      <c r="AB571" s="246"/>
      <c r="AC571" s="1238"/>
      <c r="AD571" s="1238"/>
      <c r="AE571" s="1420"/>
      <c r="AF571" s="1420"/>
      <c r="AG571" s="1238"/>
      <c r="AH571" s="1238"/>
      <c r="AI571" s="1238"/>
      <c r="AJ571" s="1238"/>
      <c r="AK571" s="351"/>
      <c r="AL571" s="1054"/>
      <c r="AM571" s="1054"/>
      <c r="AN571" s="351"/>
      <c r="AO571" s="351"/>
      <c r="AP571" s="351"/>
      <c r="AQ571" s="351"/>
      <c r="AR571" s="1054"/>
      <c r="AS571" s="1054"/>
      <c r="AT571" s="1054"/>
      <c r="AU571" s="1054"/>
      <c r="AV571" s="1054"/>
      <c r="AW571" s="1054"/>
      <c r="AX571" s="1054"/>
      <c r="AY571" s="1054"/>
      <c r="AZ571" s="1054"/>
      <c r="BA571" s="1054"/>
      <c r="BB571" s="1054"/>
      <c r="BC571" s="1054"/>
    </row>
    <row r="572" spans="1:55" s="8" customFormat="1">
      <c r="A572" s="55"/>
      <c r="B572" s="3"/>
      <c r="C572" s="10"/>
      <c r="D572" s="10"/>
      <c r="E572" s="10"/>
      <c r="F572" s="10"/>
      <c r="G572" s="10"/>
      <c r="H572" s="10"/>
      <c r="I572" s="10"/>
      <c r="J572" s="10"/>
      <c r="K572" s="10"/>
      <c r="L572" s="10"/>
      <c r="M572" s="10"/>
      <c r="N572" s="10"/>
      <c r="O572" s="62"/>
      <c r="P572" s="4"/>
      <c r="Q572" s="10"/>
      <c r="R572" s="4"/>
      <c r="U572" s="11"/>
      <c r="V572" s="11"/>
      <c r="W572" s="11"/>
      <c r="AB572" s="246"/>
      <c r="AC572" s="1238"/>
      <c r="AD572" s="1238"/>
      <c r="AE572" s="1420"/>
      <c r="AF572" s="1420"/>
      <c r="AG572" s="1238"/>
      <c r="AH572" s="1238"/>
      <c r="AI572" s="1238"/>
      <c r="AJ572" s="1238"/>
      <c r="AK572" s="351"/>
      <c r="AL572" s="1054"/>
      <c r="AM572" s="1054"/>
      <c r="AN572" s="351"/>
      <c r="AO572" s="351"/>
      <c r="AP572" s="351"/>
      <c r="AQ572" s="351"/>
      <c r="AR572" s="1054"/>
      <c r="AS572" s="1054"/>
      <c r="AT572" s="1054"/>
      <c r="AU572" s="1054"/>
      <c r="AV572" s="1054"/>
      <c r="AW572" s="1054"/>
      <c r="AX572" s="1054"/>
      <c r="AY572" s="1054"/>
      <c r="AZ572" s="1054"/>
      <c r="BA572" s="1054"/>
      <c r="BB572" s="1054"/>
      <c r="BC572" s="1054"/>
    </row>
  </sheetData>
  <sheetProtection selectLockedCells="1" selectUnlockedCells="1"/>
  <mergeCells count="293">
    <mergeCell ref="S15:T15"/>
    <mergeCell ref="S16:T16"/>
    <mergeCell ref="S40:T40"/>
    <mergeCell ref="S41:T41"/>
    <mergeCell ref="S44:T44"/>
    <mergeCell ref="S45:T45"/>
    <mergeCell ref="S50:T50"/>
    <mergeCell ref="S51:T51"/>
    <mergeCell ref="S54:T54"/>
    <mergeCell ref="S32:T32"/>
    <mergeCell ref="S33:T33"/>
    <mergeCell ref="S20:T20"/>
    <mergeCell ref="S21:T21"/>
    <mergeCell ref="S25:T25"/>
    <mergeCell ref="S26:T26"/>
    <mergeCell ref="S38:T38"/>
    <mergeCell ref="S39:T39"/>
    <mergeCell ref="S42:T42"/>
    <mergeCell ref="S43:T43"/>
    <mergeCell ref="S46:T46"/>
    <mergeCell ref="S47:T47"/>
    <mergeCell ref="S52:T52"/>
    <mergeCell ref="S53:T53"/>
    <mergeCell ref="C84:O84"/>
    <mergeCell ref="C85:O85"/>
    <mergeCell ref="C86:O86"/>
    <mergeCell ref="C87:O87"/>
    <mergeCell ref="C59:C60"/>
    <mergeCell ref="D59:D60"/>
    <mergeCell ref="E59:E60"/>
    <mergeCell ref="G59:G60"/>
    <mergeCell ref="H59:H60"/>
    <mergeCell ref="N59:N60"/>
    <mergeCell ref="A77:H77"/>
    <mergeCell ref="L61:L62"/>
    <mergeCell ref="A78:H78"/>
    <mergeCell ref="B59:B60"/>
    <mergeCell ref="B61:B62"/>
    <mergeCell ref="B40:B41"/>
    <mergeCell ref="X40:X41"/>
    <mergeCell ref="S22:T22"/>
    <mergeCell ref="S24:T24"/>
    <mergeCell ref="J20:J21"/>
    <mergeCell ref="H20:H21"/>
    <mergeCell ref="R20:R21"/>
    <mergeCell ref="X20:X21"/>
    <mergeCell ref="C40:C41"/>
    <mergeCell ref="D40:D41"/>
    <mergeCell ref="E40:E41"/>
    <mergeCell ref="G40:G41"/>
    <mergeCell ref="H40:H41"/>
    <mergeCell ref="K40:K41"/>
    <mergeCell ref="R32:R33"/>
    <mergeCell ref="C20:C21"/>
    <mergeCell ref="D20:D21"/>
    <mergeCell ref="E20:E21"/>
    <mergeCell ref="G20:G21"/>
    <mergeCell ref="B38:B39"/>
    <mergeCell ref="X38:X39"/>
    <mergeCell ref="Y38:Y39"/>
    <mergeCell ref="Z38:Z39"/>
    <mergeCell ref="AA38:AA39"/>
    <mergeCell ref="C38:C39"/>
    <mergeCell ref="D38:D39"/>
    <mergeCell ref="E38:E39"/>
    <mergeCell ref="G38:G39"/>
    <mergeCell ref="H38:H39"/>
    <mergeCell ref="K38:K39"/>
    <mergeCell ref="A1:B1"/>
    <mergeCell ref="C1:R1"/>
    <mergeCell ref="S1:AA1"/>
    <mergeCell ref="A2:B2"/>
    <mergeCell ref="C2:R2"/>
    <mergeCell ref="S2:AA2"/>
    <mergeCell ref="C3:O9"/>
    <mergeCell ref="S5:X5"/>
    <mergeCell ref="S7:X7"/>
    <mergeCell ref="Y5:AA5"/>
    <mergeCell ref="Y7:AA7"/>
    <mergeCell ref="P3:R9"/>
    <mergeCell ref="AB15:AB16"/>
    <mergeCell ref="I10:O10"/>
    <mergeCell ref="P10:P11"/>
    <mergeCell ref="Q10:Q11"/>
    <mergeCell ref="R10:R11"/>
    <mergeCell ref="U10:W10"/>
    <mergeCell ref="B15:B16"/>
    <mergeCell ref="X15:X16"/>
    <mergeCell ref="Y15:Y16"/>
    <mergeCell ref="Z15:Z16"/>
    <mergeCell ref="AA15:AA16"/>
    <mergeCell ref="R15:R16"/>
    <mergeCell ref="C15:C16"/>
    <mergeCell ref="E15:E16"/>
    <mergeCell ref="G15:G16"/>
    <mergeCell ref="H15:H16"/>
    <mergeCell ref="I15:I16"/>
    <mergeCell ref="B10:B11"/>
    <mergeCell ref="S13:T13"/>
    <mergeCell ref="S10:T11"/>
    <mergeCell ref="X10:X11"/>
    <mergeCell ref="Y10:Y11"/>
    <mergeCell ref="AB25:AB26"/>
    <mergeCell ref="X32:X33"/>
    <mergeCell ref="Y32:Y33"/>
    <mergeCell ref="Z32:Z33"/>
    <mergeCell ref="AA32:AA33"/>
    <mergeCell ref="AB32:AB33"/>
    <mergeCell ref="B25:B26"/>
    <mergeCell ref="X25:X26"/>
    <mergeCell ref="Y25:Y26"/>
    <mergeCell ref="Z25:Z26"/>
    <mergeCell ref="AA25:AA26"/>
    <mergeCell ref="D32:D33"/>
    <mergeCell ref="F32:F33"/>
    <mergeCell ref="G32:G33"/>
    <mergeCell ref="H32:H33"/>
    <mergeCell ref="I32:I33"/>
    <mergeCell ref="S28:T28"/>
    <mergeCell ref="S29:T29"/>
    <mergeCell ref="S30:T30"/>
    <mergeCell ref="S27:T27"/>
    <mergeCell ref="D25:D26"/>
    <mergeCell ref="E25:E26"/>
    <mergeCell ref="G25:G26"/>
    <mergeCell ref="B44:B45"/>
    <mergeCell ref="X44:X45"/>
    <mergeCell ref="Y44:Y45"/>
    <mergeCell ref="Z44:Z45"/>
    <mergeCell ref="C42:C43"/>
    <mergeCell ref="D42:D43"/>
    <mergeCell ref="E42:E43"/>
    <mergeCell ref="G42:G43"/>
    <mergeCell ref="H42:H43"/>
    <mergeCell ref="N42:N43"/>
    <mergeCell ref="L44:L45"/>
    <mergeCell ref="B42:B43"/>
    <mergeCell ref="L42:L43"/>
    <mergeCell ref="C44:C45"/>
    <mergeCell ref="D44:D45"/>
    <mergeCell ref="E44:E45"/>
    <mergeCell ref="G44:G45"/>
    <mergeCell ref="H44:H45"/>
    <mergeCell ref="X42:X43"/>
    <mergeCell ref="H46:H47"/>
    <mergeCell ref="K46:K47"/>
    <mergeCell ref="M52:M53"/>
    <mergeCell ref="N52:N53"/>
    <mergeCell ref="C50:C51"/>
    <mergeCell ref="D50:D51"/>
    <mergeCell ref="E50:E51"/>
    <mergeCell ref="F50:F51"/>
    <mergeCell ref="G50:G51"/>
    <mergeCell ref="H50:H51"/>
    <mergeCell ref="K50:K51"/>
    <mergeCell ref="E52:E53"/>
    <mergeCell ref="C52:C53"/>
    <mergeCell ref="C54:C55"/>
    <mergeCell ref="D54:D55"/>
    <mergeCell ref="E54:E55"/>
    <mergeCell ref="H54:H55"/>
    <mergeCell ref="L54:L55"/>
    <mergeCell ref="B56:B57"/>
    <mergeCell ref="C56:C57"/>
    <mergeCell ref="D56:D57"/>
    <mergeCell ref="E56:E57"/>
    <mergeCell ref="G56:G57"/>
    <mergeCell ref="H56:H57"/>
    <mergeCell ref="B54:B55"/>
    <mergeCell ref="B50:B51"/>
    <mergeCell ref="B52:B53"/>
    <mergeCell ref="R52:R53"/>
    <mergeCell ref="AA52:AA53"/>
    <mergeCell ref="Z52:Z53"/>
    <mergeCell ref="Y52:Y53"/>
    <mergeCell ref="X52:X53"/>
    <mergeCell ref="D52:D53"/>
    <mergeCell ref="O50:O51"/>
    <mergeCell ref="I52:I53"/>
    <mergeCell ref="J52:J53"/>
    <mergeCell ref="G52:G53"/>
    <mergeCell ref="F52:F53"/>
    <mergeCell ref="H52:H53"/>
    <mergeCell ref="L52:L53"/>
    <mergeCell ref="K52:K53"/>
    <mergeCell ref="R50:R51"/>
    <mergeCell ref="X50:X51"/>
    <mergeCell ref="I50:I51"/>
    <mergeCell ref="J50:J51"/>
    <mergeCell ref="L50:L51"/>
    <mergeCell ref="M50:M51"/>
    <mergeCell ref="D61:D62"/>
    <mergeCell ref="C61:C62"/>
    <mergeCell ref="H61:H62"/>
    <mergeCell ref="N61:N62"/>
    <mergeCell ref="S61:T61"/>
    <mergeCell ref="S62:T62"/>
    <mergeCell ref="AA59:AA60"/>
    <mergeCell ref="X54:X55"/>
    <mergeCell ref="Y54:Y55"/>
    <mergeCell ref="Z54:Z55"/>
    <mergeCell ref="AA54:AA55"/>
    <mergeCell ref="R56:R57"/>
    <mergeCell ref="AA56:AA57"/>
    <mergeCell ref="S58:T58"/>
    <mergeCell ref="Z56:Z57"/>
    <mergeCell ref="X56:X57"/>
    <mergeCell ref="Y56:Y57"/>
    <mergeCell ref="R59:R60"/>
    <mergeCell ref="X59:X60"/>
    <mergeCell ref="Y59:Y60"/>
    <mergeCell ref="Z59:Z60"/>
    <mergeCell ref="AA46:AA47"/>
    <mergeCell ref="U79:X80"/>
    <mergeCell ref="Z79:Z80"/>
    <mergeCell ref="X61:X62"/>
    <mergeCell ref="Y61:Y62"/>
    <mergeCell ref="Z61:Z62"/>
    <mergeCell ref="R61:R62"/>
    <mergeCell ref="G61:G62"/>
    <mergeCell ref="S55:T55"/>
    <mergeCell ref="S56:T56"/>
    <mergeCell ref="S57:T57"/>
    <mergeCell ref="S59:T59"/>
    <mergeCell ref="S60:T60"/>
    <mergeCell ref="N56:N57"/>
    <mergeCell ref="Y50:Y51"/>
    <mergeCell ref="Z50:Z51"/>
    <mergeCell ref="AA50:AA51"/>
    <mergeCell ref="G54:G55"/>
    <mergeCell ref="X46:X47"/>
    <mergeCell ref="N50:N51"/>
    <mergeCell ref="O52:O53"/>
    <mergeCell ref="S48:T48"/>
    <mergeCell ref="U81:Z82"/>
    <mergeCell ref="AA81:AA82"/>
    <mergeCell ref="AA61:AA62"/>
    <mergeCell ref="S72:T72"/>
    <mergeCell ref="S73:T73"/>
    <mergeCell ref="S75:T75"/>
    <mergeCell ref="S76:T76"/>
    <mergeCell ref="U77:X78"/>
    <mergeCell ref="Y77:Y78"/>
    <mergeCell ref="Z77:Z78"/>
    <mergeCell ref="U68:W68"/>
    <mergeCell ref="Z10:Z11"/>
    <mergeCell ref="AA10:AA11"/>
    <mergeCell ref="R54:R55"/>
    <mergeCell ref="R38:R39"/>
    <mergeCell ref="R40:R41"/>
    <mergeCell ref="R42:R43"/>
    <mergeCell ref="R44:R45"/>
    <mergeCell ref="R46:R47"/>
    <mergeCell ref="Z46:Z47"/>
    <mergeCell ref="S14:T14"/>
    <mergeCell ref="S19:T19"/>
    <mergeCell ref="S17:T17"/>
    <mergeCell ref="Y46:Y47"/>
    <mergeCell ref="Y42:Y43"/>
    <mergeCell ref="Z42:Z43"/>
    <mergeCell ref="AA42:AA43"/>
    <mergeCell ref="AA44:AA45"/>
    <mergeCell ref="Y40:Y41"/>
    <mergeCell ref="Z40:Z41"/>
    <mergeCell ref="AA40:AA41"/>
    <mergeCell ref="Y20:Y21"/>
    <mergeCell ref="Z20:Z21"/>
    <mergeCell ref="AA20:AA21"/>
    <mergeCell ref="R25:R26"/>
    <mergeCell ref="A95:B95"/>
    <mergeCell ref="H10:H11"/>
    <mergeCell ref="G10:G11"/>
    <mergeCell ref="F10:F11"/>
    <mergeCell ref="E10:E11"/>
    <mergeCell ref="D10:D11"/>
    <mergeCell ref="C10:C11"/>
    <mergeCell ref="S64:T64"/>
    <mergeCell ref="S65:T65"/>
    <mergeCell ref="S66:T66"/>
    <mergeCell ref="S68:T68"/>
    <mergeCell ref="S69:T69"/>
    <mergeCell ref="S71:T71"/>
    <mergeCell ref="S35:T35"/>
    <mergeCell ref="S37:T37"/>
    <mergeCell ref="A10:A11"/>
    <mergeCell ref="B20:B21"/>
    <mergeCell ref="F20:F21"/>
    <mergeCell ref="C25:C26"/>
    <mergeCell ref="H25:H26"/>
    <mergeCell ref="I25:I26"/>
    <mergeCell ref="P68:Q68"/>
    <mergeCell ref="I78:O78"/>
    <mergeCell ref="E61:E62"/>
  </mergeCells>
  <conditionalFormatting sqref="A13:G17 P13:R17 A19:G22 P19:R22 A24:G30 P24:R30 A32:G33 P32:R33 A35:G35 P35:R35 A37:G48 P37:R48 A50:G62 P50:R62 A64:G66 P64:R66 A68:G69 P68:R69 A71:G73 P71:R73 A75:G76 P75:R76">
    <cfRule type="expression" dxfId="161" priority="34">
      <formula>$AI13="NEIN"</formula>
    </cfRule>
  </conditionalFormatting>
  <conditionalFormatting sqref="C68:G69 P68:R69">
    <cfRule type="expression" dxfId="160" priority="88">
      <formula>$Z$12="Ja"</formula>
    </cfRule>
    <cfRule type="expression" dxfId="159" priority="89">
      <formula>$Z$12="Nein"</formula>
    </cfRule>
  </conditionalFormatting>
  <conditionalFormatting sqref="U13:W13 U15:W16 U19:W19 U22:W22 U24:W24 U27:W27 U29:W29 U32:W33 U35:W35 U37:W37 U40:W41 U44:W45 U48:W48 U50:W51 U54:W55 U58:W58 U61:W62 U64:W64 U66:W66 U71:W71 U73:W73 U75:W75">
    <cfRule type="cellIs" dxfId="158" priority="28" operator="equal">
      <formula>""</formula>
    </cfRule>
    <cfRule type="cellIs" dxfId="157" priority="29" operator="lessThanOrEqual">
      <formula>49</formula>
    </cfRule>
    <cfRule type="cellIs" dxfId="156" priority="30" operator="greaterThanOrEqual">
      <formula>50</formula>
    </cfRule>
  </conditionalFormatting>
  <conditionalFormatting sqref="U13:W66 U69:W76">
    <cfRule type="cellIs" dxfId="155" priority="21" operator="greaterThan">
      <formula>100</formula>
    </cfRule>
  </conditionalFormatting>
  <conditionalFormatting sqref="U14:W14 U17:W17 U20:W21 U25:W26 U28:W28 U30:W30 U38:W39 U42:W43 U46:W47 U52:W53 U56:W57 U59:W60 U65:W65 U69:W69 U72:W72 U76:W76">
    <cfRule type="cellIs" dxfId="154" priority="25" operator="equal">
      <formula>""</formula>
    </cfRule>
    <cfRule type="cellIs" dxfId="153" priority="26" operator="lessThanOrEqual">
      <formula>49</formula>
    </cfRule>
    <cfRule type="cellIs" dxfId="152" priority="27" operator="greaterThanOrEqual">
      <formula>50</formula>
    </cfRule>
  </conditionalFormatting>
  <conditionalFormatting sqref="U68:W68">
    <cfRule type="cellIs" dxfId="151" priority="23" operator="equal">
      <formula>"JA"</formula>
    </cfRule>
    <cfRule type="cellIs" dxfId="150" priority="24" operator="equal">
      <formula>"OFFEN"</formula>
    </cfRule>
  </conditionalFormatting>
  <conditionalFormatting sqref="U77:X78">
    <cfRule type="expression" dxfId="149" priority="15">
      <formula>$Y77="BE"</formula>
    </cfRule>
  </conditionalFormatting>
  <conditionalFormatting sqref="U81:Z82">
    <cfRule type="expression" dxfId="148" priority="10">
      <formula>$AA81=210</formula>
    </cfRule>
  </conditionalFormatting>
  <conditionalFormatting sqref="X13 X15 X19 X22 X24 X27 X29 X32 X35 X37 X40 X44 X48 X50 X54 X58 X61 X64 X66 X68 X71 X73 X75">
    <cfRule type="cellIs" dxfId="147" priority="18" operator="equal">
      <formula>"NB"</formula>
    </cfRule>
    <cfRule type="cellIs" dxfId="146" priority="19" operator="equal">
      <formula>"BE"</formula>
    </cfRule>
  </conditionalFormatting>
  <conditionalFormatting sqref="X13:X66">
    <cfRule type="cellIs" dxfId="145" priority="20" operator="equal">
      <formula>"FEHLER"</formula>
    </cfRule>
  </conditionalFormatting>
  <conditionalFormatting sqref="X14 X17 X20 X25 X28 X30 X38 X42 X46 X52 X56 X59 X65 X69 X72 X76 Y77">
    <cfRule type="cellIs" dxfId="144" priority="16" operator="equal">
      <formula>"NB"</formula>
    </cfRule>
    <cfRule type="cellIs" dxfId="143" priority="17" operator="equal">
      <formula>"BE"</formula>
    </cfRule>
  </conditionalFormatting>
  <conditionalFormatting sqref="X69:X76 Y77:Y78">
    <cfRule type="cellIs" dxfId="142" priority="22" operator="equal">
      <formula>"FEHLER"</formula>
    </cfRule>
  </conditionalFormatting>
  <conditionalFormatting sqref="Y13 AA13 Y15 AA15 Y19 AA19 Y22 AA22 Y24 AA24 Y27 AA27 Y29 AA29 Y32 AA32 Y35 AA35 Y37 AA37 Y40 AA40 Y44 AA44 Y48 AA48 Y50 AA50 Y54 AA54 Y58 AA58 Y61 AA61 Y64 AA64 Y66 AA66 Y68 AA68 Y71 AA71 Y73 AA73 Y75 AA75">
    <cfRule type="expression" dxfId="141" priority="5">
      <formula>$X13="NB"</formula>
    </cfRule>
    <cfRule type="expression" dxfId="140" priority="6">
      <formula>$X13="BE"</formula>
    </cfRule>
  </conditionalFormatting>
  <conditionalFormatting sqref="Y14 AA14 Y17 AA17 Y20 AA20 Y25 AA25 Y28 AA28 Y30 AA30 Y38 AA38 Y42 AA42 Y46 AA46 Y52 AA52 Y56 AA56 Y59 AA59 Y65 AA65 Y69 AA69 Y72 AA72 Y76 AA76">
    <cfRule type="expression" dxfId="139" priority="3">
      <formula>$X14="NB"</formula>
    </cfRule>
    <cfRule type="expression" dxfId="138" priority="4">
      <formula>$X14="BE"</formula>
    </cfRule>
  </conditionalFormatting>
  <conditionalFormatting sqref="Z13 Z15 Z19 Z22 Z24 Z27 Z29 Z32 Z35 Z37 Z40 Z44 Z48 Z50 Z54 Z58 Z61 Z64 Z66 Z68 Z71 Z73 Z75">
    <cfRule type="expression" dxfId="137" priority="7">
      <formula>$X13="NB"</formula>
    </cfRule>
    <cfRule type="expression" dxfId="136" priority="8">
      <formula>$X13="BE"</formula>
    </cfRule>
  </conditionalFormatting>
  <conditionalFormatting sqref="Z13:Z66">
    <cfRule type="cellIs" dxfId="135" priority="9" operator="equal">
      <formula>"FEHLER"</formula>
    </cfRule>
  </conditionalFormatting>
  <conditionalFormatting sqref="Z14 Z17 Z20 Z25 Z28 Z30 Z38 Z42 Z46 Z52 Z56 Z59 Z65 Z69 Z72 Z76">
    <cfRule type="expression" dxfId="134" priority="1">
      <formula>$X14="NB"</formula>
    </cfRule>
    <cfRule type="expression" dxfId="133" priority="2">
      <formula>$X14="BE"</formula>
    </cfRule>
  </conditionalFormatting>
  <conditionalFormatting sqref="Z69:Z80">
    <cfRule type="cellIs" dxfId="132" priority="12" operator="equal">
      <formula>"FEHLER"</formula>
    </cfRule>
  </conditionalFormatting>
  <conditionalFormatting sqref="Z77:Z78">
    <cfRule type="expression" dxfId="131" priority="11">
      <formula>$Y77="BE"</formula>
    </cfRule>
  </conditionalFormatting>
  <conditionalFormatting sqref="AA81:AA82">
    <cfRule type="cellIs" dxfId="130" priority="13" operator="greaterThan">
      <formula>210</formula>
    </cfRule>
    <cfRule type="cellIs" dxfId="129" priority="14" operator="equal">
      <formula>210</formula>
    </cfRule>
  </conditionalFormatting>
  <dataValidations count="1">
    <dataValidation type="list" allowBlank="1" showInputMessage="1" showErrorMessage="1" sqref="U68" xr:uid="{00000000-0002-0000-0400-000000000000}">
      <formula1>"JA, OFFEN"</formula1>
    </dataValidation>
  </dataValidations>
  <hyperlinks>
    <hyperlink ref="B6" r:id="rId1" display="Prüfungsordnung 2021" xr:uid="{00000000-0004-0000-0400-000000000000}"/>
    <hyperlink ref="B5" r:id="rId2" display="Modulhandbuch 2021" xr:uid="{00000000-0004-0000-0400-000002000000}"/>
    <hyperlink ref="A93:B93" r:id="rId3" display="Informationen und Anmeldeformular (Thesis/Kolloqium) " xr:uid="{00000000-0004-0000-0400-000003000000}"/>
    <hyperlink ref="B7" r:id="rId4" xr:uid="{431665D2-6465-4507-AD59-2A908AB3127D}"/>
  </hyperlinks>
  <printOptions gridLines="1"/>
  <pageMargins left="0.23622047244094491" right="0.23622047244094491" top="0.55118110236220474" bottom="0.55118110236220474" header="0.31496062992125984" footer="0.31496062992125984"/>
  <pageSetup paperSize="9" scale="10" firstPageNumber="0" orientation="portrait" r:id="rId5"/>
  <headerFooter alignWithMargins="0"/>
  <legacyDrawing r:id="rId6"/>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9ED3B"/>
    <pageSetUpPr fitToPage="1"/>
  </sheetPr>
  <dimension ref="A1:NT189"/>
  <sheetViews>
    <sheetView zoomScale="90" zoomScaleNormal="90" workbookViewId="0">
      <selection activeCell="U13" sqref="U13"/>
    </sheetView>
  </sheetViews>
  <sheetFormatPr baseColWidth="10" defaultColWidth="11.42578125" defaultRowHeight="12.75"/>
  <cols>
    <col min="1" max="1" width="7.7109375" style="238" customWidth="1"/>
    <col min="2" max="2" width="55.7109375" style="67" customWidth="1"/>
    <col min="3" max="6" width="3" style="9" customWidth="1"/>
    <col min="7" max="8" width="5" style="9" customWidth="1"/>
    <col min="9" max="14" width="3" style="9" customWidth="1"/>
    <col min="15" max="15" width="3" style="464" customWidth="1"/>
    <col min="16" max="16" width="13.5703125" style="80" customWidth="1"/>
    <col min="17" max="17" width="13.5703125" style="9" customWidth="1"/>
    <col min="18" max="18" width="13.5703125" style="14" customWidth="1"/>
    <col min="19" max="20" width="13.28515625" style="80" customWidth="1"/>
    <col min="21" max="23" width="5.7109375" style="14" customWidth="1"/>
    <col min="24" max="24" width="7.28515625" style="14" customWidth="1"/>
    <col min="25" max="25" width="10" style="14" customWidth="1"/>
    <col min="26" max="26" width="11.7109375" style="14" customWidth="1"/>
    <col min="27" max="27" width="10" style="14" customWidth="1"/>
    <col min="28" max="30" width="11.42578125" style="246" customWidth="1"/>
    <col min="31" max="32" width="11.42578125" style="1237" customWidth="1"/>
    <col min="33" max="34" width="11.42578125" style="246" customWidth="1"/>
    <col min="35" max="36" width="11.42578125" style="246"/>
    <col min="37" max="48" width="11.42578125" style="441"/>
    <col min="49" max="384" width="11.42578125" style="238"/>
    <col min="385" max="16384" width="11.42578125" style="80"/>
  </cols>
  <sheetData>
    <row r="1" spans="1:384" s="430" customFormat="1" ht="30" customHeight="1">
      <c r="A1" s="1954" t="s">
        <v>204</v>
      </c>
      <c r="B1" s="1955"/>
      <c r="C1" s="1956" t="s">
        <v>198</v>
      </c>
      <c r="D1" s="1955"/>
      <c r="E1" s="1955"/>
      <c r="F1" s="1955"/>
      <c r="G1" s="1955"/>
      <c r="H1" s="1955"/>
      <c r="I1" s="1955"/>
      <c r="J1" s="1955"/>
      <c r="K1" s="1955"/>
      <c r="L1" s="1955"/>
      <c r="M1" s="1955"/>
      <c r="N1" s="1955"/>
      <c r="O1" s="1955"/>
      <c r="P1" s="1955"/>
      <c r="Q1" s="1955"/>
      <c r="R1" s="1955"/>
      <c r="S1" s="1956" t="s">
        <v>200</v>
      </c>
      <c r="T1" s="1955"/>
      <c r="U1" s="1957"/>
      <c r="V1" s="1957"/>
      <c r="W1" s="1957"/>
      <c r="X1" s="1957"/>
      <c r="Y1" s="1957"/>
      <c r="Z1" s="1957"/>
      <c r="AA1" s="1958"/>
      <c r="AB1" s="246"/>
      <c r="AC1" s="246"/>
      <c r="AD1" s="246"/>
      <c r="AE1" s="1237"/>
      <c r="AF1" s="1237"/>
      <c r="AG1" s="246"/>
      <c r="AH1" s="246"/>
      <c r="AI1" s="246"/>
      <c r="AJ1" s="246"/>
      <c r="AK1" s="476"/>
      <c r="AL1" s="476"/>
      <c r="AM1" s="476"/>
      <c r="AN1" s="476"/>
      <c r="AO1" s="476"/>
      <c r="AP1" s="476"/>
      <c r="AQ1" s="476"/>
      <c r="AR1" s="476"/>
      <c r="AS1" s="476"/>
      <c r="AT1" s="476"/>
      <c r="AU1" s="476"/>
      <c r="AV1" s="476"/>
      <c r="AW1" s="429"/>
      <c r="AX1" s="429"/>
      <c r="AY1" s="429"/>
      <c r="AZ1" s="429"/>
      <c r="BA1" s="429"/>
      <c r="BB1" s="429"/>
      <c r="BC1" s="429"/>
      <c r="BD1" s="429"/>
      <c r="BE1" s="429"/>
      <c r="BF1" s="429"/>
      <c r="BG1" s="429"/>
      <c r="BH1" s="429"/>
      <c r="BI1" s="429"/>
      <c r="BJ1" s="429"/>
      <c r="BK1" s="429"/>
      <c r="BL1" s="429"/>
      <c r="BM1" s="429"/>
      <c r="BN1" s="429"/>
      <c r="BO1" s="429"/>
      <c r="BP1" s="429"/>
      <c r="BQ1" s="429"/>
      <c r="BR1" s="429"/>
      <c r="BS1" s="429"/>
      <c r="BT1" s="429"/>
      <c r="BU1" s="429"/>
      <c r="BV1" s="429"/>
      <c r="BW1" s="429"/>
      <c r="BX1" s="429"/>
      <c r="BY1" s="429"/>
      <c r="BZ1" s="429"/>
      <c r="CA1" s="429"/>
      <c r="CB1" s="429"/>
      <c r="CC1" s="429"/>
      <c r="CD1" s="429"/>
      <c r="CE1" s="429"/>
      <c r="CF1" s="429"/>
      <c r="CG1" s="429"/>
      <c r="CH1" s="429"/>
      <c r="CI1" s="429"/>
      <c r="CJ1" s="429"/>
      <c r="CK1" s="429"/>
      <c r="CL1" s="429"/>
      <c r="CM1" s="429"/>
      <c r="CN1" s="429"/>
      <c r="CO1" s="429"/>
      <c r="CP1" s="429"/>
      <c r="CQ1" s="429"/>
      <c r="CR1" s="429"/>
      <c r="CS1" s="429"/>
      <c r="CT1" s="429"/>
      <c r="CU1" s="429"/>
      <c r="CV1" s="429"/>
      <c r="CW1" s="429"/>
      <c r="CX1" s="429"/>
      <c r="CY1" s="429"/>
      <c r="CZ1" s="429"/>
      <c r="DA1" s="429"/>
      <c r="DB1" s="429"/>
      <c r="DC1" s="429"/>
      <c r="DD1" s="429"/>
      <c r="DE1" s="429"/>
      <c r="DF1" s="429"/>
      <c r="DG1" s="429"/>
      <c r="DH1" s="429"/>
      <c r="DI1" s="429"/>
      <c r="DJ1" s="429"/>
      <c r="DK1" s="429"/>
      <c r="DL1" s="429"/>
      <c r="DM1" s="429"/>
      <c r="DN1" s="429"/>
      <c r="DO1" s="429"/>
      <c r="DP1" s="429"/>
      <c r="DQ1" s="429"/>
      <c r="DR1" s="429"/>
      <c r="DS1" s="429"/>
      <c r="DT1" s="429"/>
      <c r="DU1" s="429"/>
      <c r="DV1" s="429"/>
      <c r="DW1" s="429"/>
      <c r="DX1" s="429"/>
      <c r="DY1" s="429"/>
      <c r="DZ1" s="429"/>
      <c r="EA1" s="429"/>
      <c r="EB1" s="429"/>
      <c r="EC1" s="429"/>
      <c r="ED1" s="429"/>
      <c r="EE1" s="429"/>
      <c r="EF1" s="429"/>
      <c r="EG1" s="429"/>
      <c r="EH1" s="429"/>
      <c r="EI1" s="429"/>
      <c r="EJ1" s="429"/>
      <c r="EK1" s="429"/>
      <c r="EL1" s="429"/>
      <c r="EM1" s="429"/>
      <c r="EN1" s="429"/>
      <c r="EO1" s="429"/>
      <c r="EP1" s="429"/>
      <c r="EQ1" s="429"/>
      <c r="ER1" s="429"/>
      <c r="ES1" s="429"/>
      <c r="ET1" s="429"/>
      <c r="EU1" s="429"/>
      <c r="EV1" s="429"/>
      <c r="EW1" s="429"/>
      <c r="EX1" s="429"/>
      <c r="EY1" s="429"/>
      <c r="EZ1" s="429"/>
      <c r="FA1" s="429"/>
      <c r="FB1" s="429"/>
      <c r="FC1" s="429"/>
      <c r="FD1" s="429"/>
      <c r="FE1" s="429"/>
      <c r="FF1" s="429"/>
      <c r="FG1" s="429"/>
      <c r="FH1" s="429"/>
      <c r="FI1" s="429"/>
      <c r="FJ1" s="429"/>
      <c r="FK1" s="429"/>
      <c r="FL1" s="429"/>
      <c r="FM1" s="429"/>
      <c r="FN1" s="429"/>
      <c r="FO1" s="429"/>
      <c r="FP1" s="429"/>
      <c r="FQ1" s="429"/>
      <c r="FR1" s="429"/>
      <c r="FS1" s="429"/>
      <c r="FT1" s="429"/>
      <c r="FU1" s="429"/>
      <c r="FV1" s="429"/>
      <c r="FW1" s="429"/>
      <c r="FX1" s="429"/>
      <c r="FY1" s="429"/>
      <c r="FZ1" s="429"/>
      <c r="GA1" s="429"/>
      <c r="GB1" s="429"/>
      <c r="GC1" s="429"/>
      <c r="GD1" s="429"/>
      <c r="GE1" s="429"/>
      <c r="GF1" s="429"/>
      <c r="GG1" s="429"/>
      <c r="GH1" s="429"/>
      <c r="GI1" s="429"/>
      <c r="GJ1" s="429"/>
      <c r="GK1" s="429"/>
      <c r="GL1" s="429"/>
      <c r="GM1" s="429"/>
      <c r="GN1" s="429"/>
      <c r="GO1" s="429"/>
      <c r="GP1" s="429"/>
      <c r="GQ1" s="429"/>
      <c r="GR1" s="429"/>
      <c r="GS1" s="429"/>
      <c r="GT1" s="429"/>
      <c r="GU1" s="429"/>
      <c r="GV1" s="429"/>
      <c r="GW1" s="429"/>
      <c r="GX1" s="429"/>
      <c r="GY1" s="429"/>
      <c r="GZ1" s="429"/>
      <c r="HA1" s="429"/>
      <c r="HB1" s="429"/>
      <c r="HC1" s="429"/>
      <c r="HD1" s="429"/>
      <c r="HE1" s="429"/>
      <c r="HF1" s="429"/>
      <c r="HG1" s="429"/>
      <c r="HH1" s="429"/>
      <c r="HI1" s="429"/>
      <c r="HJ1" s="429"/>
      <c r="HK1" s="429"/>
      <c r="HL1" s="429"/>
      <c r="HM1" s="429"/>
      <c r="HN1" s="429"/>
      <c r="HO1" s="429"/>
      <c r="HP1" s="429"/>
      <c r="HQ1" s="429"/>
      <c r="HR1" s="429"/>
      <c r="HS1" s="429"/>
      <c r="HT1" s="429"/>
      <c r="HU1" s="429"/>
      <c r="HV1" s="429"/>
      <c r="HW1" s="429"/>
      <c r="HX1" s="429"/>
      <c r="HY1" s="429"/>
      <c r="HZ1" s="429"/>
      <c r="IA1" s="429"/>
      <c r="IB1" s="429"/>
      <c r="IC1" s="429"/>
      <c r="ID1" s="429"/>
      <c r="IE1" s="429"/>
      <c r="IF1" s="429"/>
      <c r="IG1" s="429"/>
      <c r="IH1" s="429"/>
      <c r="II1" s="429"/>
      <c r="IJ1" s="429"/>
      <c r="IK1" s="429"/>
      <c r="IL1" s="429"/>
      <c r="IM1" s="429"/>
      <c r="IN1" s="429"/>
      <c r="IO1" s="429"/>
      <c r="IP1" s="429"/>
      <c r="IQ1" s="429"/>
      <c r="IR1" s="429"/>
      <c r="IS1" s="429"/>
      <c r="IT1" s="429"/>
      <c r="IU1" s="429"/>
      <c r="IV1" s="429"/>
      <c r="IW1" s="429"/>
      <c r="IX1" s="429"/>
      <c r="IY1" s="429"/>
      <c r="IZ1" s="429"/>
      <c r="JA1" s="429"/>
      <c r="JB1" s="429"/>
      <c r="JC1" s="429"/>
      <c r="JD1" s="429"/>
      <c r="JE1" s="429"/>
      <c r="JF1" s="429"/>
      <c r="JG1" s="429"/>
      <c r="JH1" s="429"/>
      <c r="JI1" s="429"/>
      <c r="JJ1" s="429"/>
      <c r="JK1" s="429"/>
      <c r="JL1" s="429"/>
      <c r="JM1" s="429"/>
      <c r="JN1" s="429"/>
      <c r="JO1" s="429"/>
      <c r="JP1" s="429"/>
      <c r="JQ1" s="429"/>
      <c r="JR1" s="429"/>
      <c r="JS1" s="429"/>
      <c r="JT1" s="429"/>
      <c r="JU1" s="429"/>
      <c r="JV1" s="429"/>
      <c r="JW1" s="429"/>
      <c r="JX1" s="429"/>
      <c r="JY1" s="429"/>
      <c r="JZ1" s="429"/>
      <c r="KA1" s="429"/>
      <c r="KB1" s="429"/>
      <c r="KC1" s="429"/>
      <c r="KD1" s="429"/>
      <c r="KE1" s="429"/>
      <c r="KF1" s="429"/>
      <c r="KG1" s="429"/>
      <c r="KH1" s="429"/>
      <c r="KI1" s="429"/>
      <c r="KJ1" s="429"/>
      <c r="KK1" s="429"/>
      <c r="KL1" s="429"/>
      <c r="KM1" s="429"/>
      <c r="KN1" s="429"/>
      <c r="KO1" s="429"/>
      <c r="KP1" s="429"/>
      <c r="KQ1" s="429"/>
      <c r="KR1" s="429"/>
      <c r="KS1" s="429"/>
      <c r="KT1" s="429"/>
      <c r="KU1" s="429"/>
      <c r="KV1" s="429"/>
      <c r="KW1" s="429"/>
      <c r="KX1" s="429"/>
      <c r="KY1" s="429"/>
      <c r="KZ1" s="429"/>
      <c r="LA1" s="429"/>
      <c r="LB1" s="429"/>
      <c r="LC1" s="429"/>
      <c r="LD1" s="429"/>
      <c r="LE1" s="429"/>
      <c r="LF1" s="429"/>
      <c r="LG1" s="429"/>
      <c r="LH1" s="429"/>
      <c r="LI1" s="429"/>
      <c r="LJ1" s="429"/>
      <c r="LK1" s="429"/>
      <c r="LL1" s="429"/>
      <c r="LM1" s="429"/>
      <c r="LN1" s="429"/>
      <c r="LO1" s="429"/>
      <c r="LP1" s="429"/>
      <c r="LQ1" s="429"/>
      <c r="LR1" s="429"/>
      <c r="LS1" s="429"/>
      <c r="LT1" s="429"/>
      <c r="LU1" s="429"/>
      <c r="LV1" s="429"/>
      <c r="LW1" s="429"/>
      <c r="LX1" s="429"/>
      <c r="LY1" s="429"/>
      <c r="LZ1" s="429"/>
      <c r="MA1" s="429"/>
      <c r="MB1" s="429"/>
      <c r="MC1" s="429"/>
      <c r="MD1" s="429"/>
      <c r="ME1" s="429"/>
      <c r="MF1" s="429"/>
      <c r="MG1" s="429"/>
      <c r="MH1" s="429"/>
      <c r="MI1" s="429"/>
      <c r="MJ1" s="429"/>
      <c r="MK1" s="429"/>
      <c r="ML1" s="429"/>
      <c r="MM1" s="429"/>
      <c r="MN1" s="429"/>
      <c r="MO1" s="429"/>
      <c r="MP1" s="429"/>
      <c r="MQ1" s="429"/>
      <c r="MR1" s="429"/>
      <c r="MS1" s="429"/>
      <c r="MT1" s="429"/>
      <c r="MU1" s="429"/>
      <c r="MV1" s="429"/>
      <c r="MW1" s="429"/>
      <c r="MX1" s="429"/>
      <c r="MY1" s="429"/>
      <c r="MZ1" s="429"/>
      <c r="NA1" s="429"/>
      <c r="NB1" s="429"/>
      <c r="NC1" s="429"/>
      <c r="ND1" s="429"/>
      <c r="NE1" s="429"/>
      <c r="NF1" s="429"/>
      <c r="NG1" s="429"/>
      <c r="NH1" s="429"/>
      <c r="NI1" s="429"/>
      <c r="NJ1" s="429"/>
      <c r="NK1" s="429"/>
      <c r="NL1" s="429"/>
      <c r="NM1" s="429"/>
      <c r="NN1" s="429"/>
      <c r="NO1" s="429"/>
      <c r="NP1" s="429"/>
      <c r="NQ1" s="429"/>
      <c r="NR1" s="429"/>
      <c r="NS1" s="429"/>
      <c r="NT1" s="429"/>
    </row>
    <row r="2" spans="1:384" s="430" customFormat="1" ht="30" customHeight="1">
      <c r="A2" s="1896" t="s">
        <v>197</v>
      </c>
      <c r="B2" s="1897"/>
      <c r="C2" s="1898" t="s">
        <v>199</v>
      </c>
      <c r="D2" s="1899"/>
      <c r="E2" s="1899"/>
      <c r="F2" s="1899"/>
      <c r="G2" s="1899"/>
      <c r="H2" s="1899"/>
      <c r="I2" s="1899"/>
      <c r="J2" s="1899"/>
      <c r="K2" s="1899"/>
      <c r="L2" s="1899"/>
      <c r="M2" s="1899"/>
      <c r="N2" s="1899"/>
      <c r="O2" s="1899"/>
      <c r="P2" s="1899"/>
      <c r="Q2" s="1899"/>
      <c r="R2" s="1899"/>
      <c r="S2" s="1898" t="str">
        <f>"(Name: "&amp;IF(OR(Info!F6="",Info!F6="Vorname Name"),"Vorname Name",Info!F6)&amp;", Matrikel-Nr.: "&amp;IF(OR(Info!F7="",Info!F7=123456),123456,Info!F7)&amp;")"</f>
        <v>(Name: Vorname, Name, Matrikel-Nr.: 123456)</v>
      </c>
      <c r="T2" s="1899"/>
      <c r="U2" s="1900"/>
      <c r="V2" s="1900"/>
      <c r="W2" s="1900"/>
      <c r="X2" s="1900"/>
      <c r="Y2" s="1900"/>
      <c r="Z2" s="1900"/>
      <c r="AA2" s="1901"/>
      <c r="AB2" s="246"/>
      <c r="AC2" s="246"/>
      <c r="AD2" s="246"/>
      <c r="AE2" s="1237"/>
      <c r="AF2" s="1237"/>
      <c r="AG2" s="246"/>
      <c r="AH2" s="246"/>
      <c r="AI2" s="246"/>
      <c r="AJ2" s="246"/>
      <c r="AK2" s="476"/>
      <c r="AL2" s="476"/>
      <c r="AM2" s="476"/>
      <c r="AN2" s="476"/>
      <c r="AO2" s="476"/>
      <c r="AP2" s="476"/>
      <c r="AQ2" s="476"/>
      <c r="AR2" s="476"/>
      <c r="AS2" s="476"/>
      <c r="AT2" s="476"/>
      <c r="AU2" s="476"/>
      <c r="AV2" s="476"/>
      <c r="AW2" s="429"/>
      <c r="AX2" s="429"/>
      <c r="AY2" s="429"/>
      <c r="AZ2" s="429"/>
      <c r="BA2" s="429"/>
      <c r="BB2" s="429"/>
      <c r="BC2" s="429"/>
      <c r="BD2" s="429"/>
      <c r="BE2" s="429"/>
      <c r="BF2" s="429"/>
      <c r="BG2" s="429"/>
      <c r="BH2" s="429"/>
      <c r="BI2" s="429"/>
      <c r="BJ2" s="429"/>
      <c r="BK2" s="429"/>
      <c r="BL2" s="429"/>
      <c r="BM2" s="429"/>
      <c r="BN2" s="429"/>
      <c r="BO2" s="429"/>
      <c r="BP2" s="429"/>
      <c r="BQ2" s="429"/>
      <c r="BR2" s="429"/>
      <c r="BS2" s="429"/>
      <c r="BT2" s="429"/>
      <c r="BU2" s="429"/>
      <c r="BV2" s="429"/>
      <c r="BW2" s="429"/>
      <c r="BX2" s="429"/>
      <c r="BY2" s="429"/>
      <c r="BZ2" s="429"/>
      <c r="CA2" s="429"/>
      <c r="CB2" s="429"/>
      <c r="CC2" s="429"/>
      <c r="CD2" s="429"/>
      <c r="CE2" s="429"/>
      <c r="CF2" s="429"/>
      <c r="CG2" s="429"/>
      <c r="CH2" s="429"/>
      <c r="CI2" s="429"/>
      <c r="CJ2" s="429"/>
      <c r="CK2" s="429"/>
      <c r="CL2" s="429"/>
      <c r="CM2" s="429"/>
      <c r="CN2" s="429"/>
      <c r="CO2" s="429"/>
      <c r="CP2" s="429"/>
      <c r="CQ2" s="429"/>
      <c r="CR2" s="429"/>
      <c r="CS2" s="429"/>
      <c r="CT2" s="429"/>
      <c r="CU2" s="429"/>
      <c r="CV2" s="429"/>
      <c r="CW2" s="429"/>
      <c r="CX2" s="429"/>
      <c r="CY2" s="429"/>
      <c r="CZ2" s="429"/>
      <c r="DA2" s="429"/>
      <c r="DB2" s="429"/>
      <c r="DC2" s="429"/>
      <c r="DD2" s="429"/>
      <c r="DE2" s="429"/>
      <c r="DF2" s="429"/>
      <c r="DG2" s="429"/>
      <c r="DH2" s="429"/>
      <c r="DI2" s="429"/>
      <c r="DJ2" s="429"/>
      <c r="DK2" s="429"/>
      <c r="DL2" s="429"/>
      <c r="DM2" s="429"/>
      <c r="DN2" s="429"/>
      <c r="DO2" s="429"/>
      <c r="DP2" s="429"/>
      <c r="DQ2" s="429"/>
      <c r="DR2" s="429"/>
      <c r="DS2" s="429"/>
      <c r="DT2" s="429"/>
      <c r="DU2" s="429"/>
      <c r="DV2" s="429"/>
      <c r="DW2" s="429"/>
      <c r="DX2" s="429"/>
      <c r="DY2" s="429"/>
      <c r="DZ2" s="429"/>
      <c r="EA2" s="429"/>
      <c r="EB2" s="429"/>
      <c r="EC2" s="429"/>
      <c r="ED2" s="429"/>
      <c r="EE2" s="429"/>
      <c r="EF2" s="429"/>
      <c r="EG2" s="429"/>
      <c r="EH2" s="429"/>
      <c r="EI2" s="429"/>
      <c r="EJ2" s="429"/>
      <c r="EK2" s="429"/>
      <c r="EL2" s="429"/>
      <c r="EM2" s="429"/>
      <c r="EN2" s="429"/>
      <c r="EO2" s="429"/>
      <c r="EP2" s="429"/>
      <c r="EQ2" s="429"/>
      <c r="ER2" s="429"/>
      <c r="ES2" s="429"/>
      <c r="ET2" s="429"/>
      <c r="EU2" s="429"/>
      <c r="EV2" s="429"/>
      <c r="EW2" s="429"/>
      <c r="EX2" s="429"/>
      <c r="EY2" s="429"/>
      <c r="EZ2" s="429"/>
      <c r="FA2" s="429"/>
      <c r="FB2" s="429"/>
      <c r="FC2" s="429"/>
      <c r="FD2" s="429"/>
      <c r="FE2" s="429"/>
      <c r="FF2" s="429"/>
      <c r="FG2" s="429"/>
      <c r="FH2" s="429"/>
      <c r="FI2" s="429"/>
      <c r="FJ2" s="429"/>
      <c r="FK2" s="429"/>
      <c r="FL2" s="429"/>
      <c r="FM2" s="429"/>
      <c r="FN2" s="429"/>
      <c r="FO2" s="429"/>
      <c r="FP2" s="429"/>
      <c r="FQ2" s="429"/>
      <c r="FR2" s="429"/>
      <c r="FS2" s="429"/>
      <c r="FT2" s="429"/>
      <c r="FU2" s="429"/>
      <c r="FV2" s="429"/>
      <c r="FW2" s="429"/>
      <c r="FX2" s="429"/>
      <c r="FY2" s="429"/>
      <c r="FZ2" s="429"/>
      <c r="GA2" s="429"/>
      <c r="GB2" s="429"/>
      <c r="GC2" s="429"/>
      <c r="GD2" s="429"/>
      <c r="GE2" s="429"/>
      <c r="GF2" s="429"/>
      <c r="GG2" s="429"/>
      <c r="GH2" s="429"/>
      <c r="GI2" s="429"/>
      <c r="GJ2" s="429"/>
      <c r="GK2" s="429"/>
      <c r="GL2" s="429"/>
      <c r="GM2" s="429"/>
      <c r="GN2" s="429"/>
      <c r="GO2" s="429"/>
      <c r="GP2" s="429"/>
      <c r="GQ2" s="429"/>
      <c r="GR2" s="429"/>
      <c r="GS2" s="429"/>
      <c r="GT2" s="429"/>
      <c r="GU2" s="429"/>
      <c r="GV2" s="429"/>
      <c r="GW2" s="429"/>
      <c r="GX2" s="429"/>
      <c r="GY2" s="429"/>
      <c r="GZ2" s="429"/>
      <c r="HA2" s="429"/>
      <c r="HB2" s="429"/>
      <c r="HC2" s="429"/>
      <c r="HD2" s="429"/>
      <c r="HE2" s="429"/>
      <c r="HF2" s="429"/>
      <c r="HG2" s="429"/>
      <c r="HH2" s="429"/>
      <c r="HI2" s="429"/>
      <c r="HJ2" s="429"/>
      <c r="HK2" s="429"/>
      <c r="HL2" s="429"/>
      <c r="HM2" s="429"/>
      <c r="HN2" s="429"/>
      <c r="HO2" s="429"/>
      <c r="HP2" s="429"/>
      <c r="HQ2" s="429"/>
      <c r="HR2" s="429"/>
      <c r="HS2" s="429"/>
      <c r="HT2" s="429"/>
      <c r="HU2" s="429"/>
      <c r="HV2" s="429"/>
      <c r="HW2" s="429"/>
      <c r="HX2" s="429"/>
      <c r="HY2" s="429"/>
      <c r="HZ2" s="429"/>
      <c r="IA2" s="429"/>
      <c r="IB2" s="429"/>
      <c r="IC2" s="429"/>
      <c r="ID2" s="429"/>
      <c r="IE2" s="429"/>
      <c r="IF2" s="429"/>
      <c r="IG2" s="429"/>
      <c r="IH2" s="429"/>
      <c r="II2" s="429"/>
      <c r="IJ2" s="429"/>
      <c r="IK2" s="429"/>
      <c r="IL2" s="429"/>
      <c r="IM2" s="429"/>
      <c r="IN2" s="429"/>
      <c r="IO2" s="429"/>
      <c r="IP2" s="429"/>
      <c r="IQ2" s="429"/>
      <c r="IR2" s="429"/>
      <c r="IS2" s="429"/>
      <c r="IT2" s="429"/>
      <c r="IU2" s="429"/>
      <c r="IV2" s="429"/>
      <c r="IW2" s="429"/>
      <c r="IX2" s="429"/>
      <c r="IY2" s="429"/>
      <c r="IZ2" s="429"/>
      <c r="JA2" s="429"/>
      <c r="JB2" s="429"/>
      <c r="JC2" s="429"/>
      <c r="JD2" s="429"/>
      <c r="JE2" s="429"/>
      <c r="JF2" s="429"/>
      <c r="JG2" s="429"/>
      <c r="JH2" s="429"/>
      <c r="JI2" s="429"/>
      <c r="JJ2" s="429"/>
      <c r="JK2" s="429"/>
      <c r="JL2" s="429"/>
      <c r="JM2" s="429"/>
      <c r="JN2" s="429"/>
      <c r="JO2" s="429"/>
      <c r="JP2" s="429"/>
      <c r="JQ2" s="429"/>
      <c r="JR2" s="429"/>
      <c r="JS2" s="429"/>
      <c r="JT2" s="429"/>
      <c r="JU2" s="429"/>
      <c r="JV2" s="429"/>
      <c r="JW2" s="429"/>
      <c r="JX2" s="429"/>
      <c r="JY2" s="429"/>
      <c r="JZ2" s="429"/>
      <c r="KA2" s="429"/>
      <c r="KB2" s="429"/>
      <c r="KC2" s="429"/>
      <c r="KD2" s="429"/>
      <c r="KE2" s="429"/>
      <c r="KF2" s="429"/>
      <c r="KG2" s="429"/>
      <c r="KH2" s="429"/>
      <c r="KI2" s="429"/>
      <c r="KJ2" s="429"/>
      <c r="KK2" s="429"/>
      <c r="KL2" s="429"/>
      <c r="KM2" s="429"/>
      <c r="KN2" s="429"/>
      <c r="KO2" s="429"/>
      <c r="KP2" s="429"/>
      <c r="KQ2" s="429"/>
      <c r="KR2" s="429"/>
      <c r="KS2" s="429"/>
      <c r="KT2" s="429"/>
      <c r="KU2" s="429"/>
      <c r="KV2" s="429"/>
      <c r="KW2" s="429"/>
      <c r="KX2" s="429"/>
      <c r="KY2" s="429"/>
      <c r="KZ2" s="429"/>
      <c r="LA2" s="429"/>
      <c r="LB2" s="429"/>
      <c r="LC2" s="429"/>
      <c r="LD2" s="429"/>
      <c r="LE2" s="429"/>
      <c r="LF2" s="429"/>
      <c r="LG2" s="429"/>
      <c r="LH2" s="429"/>
      <c r="LI2" s="429"/>
      <c r="LJ2" s="429"/>
      <c r="LK2" s="429"/>
      <c r="LL2" s="429"/>
      <c r="LM2" s="429"/>
      <c r="LN2" s="429"/>
      <c r="LO2" s="429"/>
      <c r="LP2" s="429"/>
      <c r="LQ2" s="429"/>
      <c r="LR2" s="429"/>
      <c r="LS2" s="429"/>
      <c r="LT2" s="429"/>
      <c r="LU2" s="429"/>
      <c r="LV2" s="429"/>
      <c r="LW2" s="429"/>
      <c r="LX2" s="429"/>
      <c r="LY2" s="429"/>
      <c r="LZ2" s="429"/>
      <c r="MA2" s="429"/>
      <c r="MB2" s="429"/>
      <c r="MC2" s="429"/>
      <c r="MD2" s="429"/>
      <c r="ME2" s="429"/>
      <c r="MF2" s="429"/>
      <c r="MG2" s="429"/>
      <c r="MH2" s="429"/>
      <c r="MI2" s="429"/>
      <c r="MJ2" s="429"/>
      <c r="MK2" s="429"/>
      <c r="ML2" s="429"/>
      <c r="MM2" s="429"/>
      <c r="MN2" s="429"/>
      <c r="MO2" s="429"/>
      <c r="MP2" s="429"/>
      <c r="MQ2" s="429"/>
      <c r="MR2" s="429"/>
      <c r="MS2" s="429"/>
      <c r="MT2" s="429"/>
      <c r="MU2" s="429"/>
      <c r="MV2" s="429"/>
      <c r="MW2" s="429"/>
      <c r="MX2" s="429"/>
      <c r="MY2" s="429"/>
      <c r="MZ2" s="429"/>
      <c r="NA2" s="429"/>
      <c r="NB2" s="429"/>
      <c r="NC2" s="429"/>
      <c r="ND2" s="429"/>
      <c r="NE2" s="429"/>
      <c r="NF2" s="429"/>
      <c r="NG2" s="429"/>
      <c r="NH2" s="429"/>
      <c r="NI2" s="429"/>
      <c r="NJ2" s="429"/>
      <c r="NK2" s="429"/>
      <c r="NL2" s="429"/>
      <c r="NM2" s="429"/>
      <c r="NN2" s="429"/>
      <c r="NO2" s="429"/>
      <c r="NP2" s="429"/>
      <c r="NQ2" s="429"/>
      <c r="NR2" s="429"/>
      <c r="NS2" s="429"/>
      <c r="NT2" s="429"/>
    </row>
    <row r="3" spans="1:384" s="430" customFormat="1" ht="6.6" customHeight="1">
      <c r="A3" s="242"/>
      <c r="B3" s="451"/>
      <c r="C3" s="1902" t="s">
        <v>393</v>
      </c>
      <c r="D3" s="1903"/>
      <c r="E3" s="1903"/>
      <c r="F3" s="1903"/>
      <c r="G3" s="1903"/>
      <c r="H3" s="1903"/>
      <c r="I3" s="1903"/>
      <c r="J3" s="1903"/>
      <c r="K3" s="1903"/>
      <c r="L3" s="1903"/>
      <c r="M3" s="1903"/>
      <c r="N3" s="1903"/>
      <c r="O3" s="1903"/>
      <c r="P3" s="1908" t="s">
        <v>392</v>
      </c>
      <c r="Q3" s="1908"/>
      <c r="R3" s="2163"/>
      <c r="S3" s="224"/>
      <c r="T3" s="302"/>
      <c r="U3" s="225"/>
      <c r="V3" s="225"/>
      <c r="W3" s="225"/>
      <c r="X3" s="225"/>
      <c r="Y3" s="225"/>
      <c r="Z3" s="225"/>
      <c r="AA3" s="243"/>
      <c r="AB3" s="246"/>
      <c r="AC3" s="246">
        <f>IF(AND(Y5&gt;=35,AB4=0),3,IF(Y5&lt;=35,2,AB4))</f>
        <v>2</v>
      </c>
      <c r="AD3" s="246"/>
      <c r="AE3" s="1237"/>
      <c r="AF3" s="1237"/>
      <c r="AG3" s="246"/>
      <c r="AH3" s="246"/>
      <c r="AI3" s="246"/>
      <c r="AJ3" s="246"/>
      <c r="AK3" s="476"/>
      <c r="AL3" s="476"/>
      <c r="AM3" s="476"/>
      <c r="AN3" s="476"/>
      <c r="AO3" s="476"/>
      <c r="AP3" s="476"/>
      <c r="AQ3" s="476"/>
      <c r="AR3" s="476"/>
      <c r="AS3" s="476"/>
      <c r="AT3" s="476"/>
      <c r="AU3" s="476"/>
      <c r="AV3" s="476"/>
      <c r="AW3" s="429"/>
      <c r="AX3" s="429"/>
      <c r="AY3" s="429"/>
      <c r="AZ3" s="429"/>
      <c r="BA3" s="429"/>
      <c r="BB3" s="429"/>
      <c r="BC3" s="429"/>
      <c r="BD3" s="429"/>
      <c r="BE3" s="429"/>
      <c r="BF3" s="429"/>
      <c r="BG3" s="429"/>
      <c r="BH3" s="429"/>
      <c r="BI3" s="429"/>
      <c r="BJ3" s="429"/>
      <c r="BK3" s="429"/>
      <c r="BL3" s="429"/>
      <c r="BM3" s="429"/>
      <c r="BN3" s="429"/>
      <c r="BO3" s="429"/>
      <c r="BP3" s="429"/>
      <c r="BQ3" s="429"/>
      <c r="BR3" s="429"/>
      <c r="BS3" s="429"/>
      <c r="BT3" s="429"/>
      <c r="BU3" s="429"/>
      <c r="BV3" s="429"/>
      <c r="BW3" s="429"/>
      <c r="BX3" s="429"/>
      <c r="BY3" s="429"/>
      <c r="BZ3" s="429"/>
      <c r="CA3" s="429"/>
      <c r="CB3" s="429"/>
      <c r="CC3" s="429"/>
      <c r="CD3" s="429"/>
      <c r="CE3" s="429"/>
      <c r="CF3" s="429"/>
      <c r="CG3" s="429"/>
      <c r="CH3" s="429"/>
      <c r="CI3" s="429"/>
      <c r="CJ3" s="429"/>
      <c r="CK3" s="429"/>
      <c r="CL3" s="429"/>
      <c r="CM3" s="429"/>
      <c r="CN3" s="429"/>
      <c r="CO3" s="429"/>
      <c r="CP3" s="429"/>
      <c r="CQ3" s="429"/>
      <c r="CR3" s="429"/>
      <c r="CS3" s="429"/>
      <c r="CT3" s="429"/>
      <c r="CU3" s="429"/>
      <c r="CV3" s="429"/>
      <c r="CW3" s="429"/>
      <c r="CX3" s="429"/>
      <c r="CY3" s="429"/>
      <c r="CZ3" s="429"/>
      <c r="DA3" s="429"/>
      <c r="DB3" s="429"/>
      <c r="DC3" s="429"/>
      <c r="DD3" s="429"/>
      <c r="DE3" s="429"/>
      <c r="DF3" s="429"/>
      <c r="DG3" s="429"/>
      <c r="DH3" s="429"/>
      <c r="DI3" s="429"/>
      <c r="DJ3" s="429"/>
      <c r="DK3" s="429"/>
      <c r="DL3" s="429"/>
      <c r="DM3" s="429"/>
      <c r="DN3" s="429"/>
      <c r="DO3" s="429"/>
      <c r="DP3" s="429"/>
      <c r="DQ3" s="429"/>
      <c r="DR3" s="429"/>
      <c r="DS3" s="429"/>
      <c r="DT3" s="429"/>
      <c r="DU3" s="429"/>
      <c r="DV3" s="429"/>
      <c r="DW3" s="429"/>
      <c r="DX3" s="429"/>
      <c r="DY3" s="429"/>
      <c r="DZ3" s="429"/>
      <c r="EA3" s="429"/>
      <c r="EB3" s="429"/>
      <c r="EC3" s="429"/>
      <c r="ED3" s="429"/>
      <c r="EE3" s="429"/>
      <c r="EF3" s="429"/>
      <c r="EG3" s="429"/>
      <c r="EH3" s="429"/>
      <c r="EI3" s="429"/>
      <c r="EJ3" s="429"/>
      <c r="EK3" s="429"/>
      <c r="EL3" s="429"/>
      <c r="EM3" s="429"/>
      <c r="EN3" s="429"/>
      <c r="EO3" s="429"/>
      <c r="EP3" s="429"/>
      <c r="EQ3" s="429"/>
      <c r="ER3" s="429"/>
      <c r="ES3" s="429"/>
      <c r="ET3" s="429"/>
      <c r="EU3" s="429"/>
      <c r="EV3" s="429"/>
      <c r="EW3" s="429"/>
      <c r="EX3" s="429"/>
      <c r="EY3" s="429"/>
      <c r="EZ3" s="429"/>
      <c r="FA3" s="429"/>
      <c r="FB3" s="429"/>
      <c r="FC3" s="429"/>
      <c r="FD3" s="429"/>
      <c r="FE3" s="429"/>
      <c r="FF3" s="429"/>
      <c r="FG3" s="429"/>
      <c r="FH3" s="429"/>
      <c r="FI3" s="429"/>
      <c r="FJ3" s="429"/>
      <c r="FK3" s="429"/>
      <c r="FL3" s="429"/>
      <c r="FM3" s="429"/>
      <c r="FN3" s="429"/>
      <c r="FO3" s="429"/>
      <c r="FP3" s="429"/>
      <c r="FQ3" s="429"/>
      <c r="FR3" s="429"/>
      <c r="FS3" s="429"/>
      <c r="FT3" s="429"/>
      <c r="FU3" s="429"/>
      <c r="FV3" s="429"/>
      <c r="FW3" s="429"/>
      <c r="FX3" s="429"/>
      <c r="FY3" s="429"/>
      <c r="FZ3" s="429"/>
      <c r="GA3" s="429"/>
      <c r="GB3" s="429"/>
      <c r="GC3" s="429"/>
      <c r="GD3" s="429"/>
      <c r="GE3" s="429"/>
      <c r="GF3" s="429"/>
      <c r="GG3" s="429"/>
      <c r="GH3" s="429"/>
      <c r="GI3" s="429"/>
      <c r="GJ3" s="429"/>
      <c r="GK3" s="429"/>
      <c r="GL3" s="429"/>
      <c r="GM3" s="429"/>
      <c r="GN3" s="429"/>
      <c r="GO3" s="429"/>
      <c r="GP3" s="429"/>
      <c r="GQ3" s="429"/>
      <c r="GR3" s="429"/>
      <c r="GS3" s="429"/>
      <c r="GT3" s="429"/>
      <c r="GU3" s="429"/>
      <c r="GV3" s="429"/>
      <c r="GW3" s="429"/>
      <c r="GX3" s="429"/>
      <c r="GY3" s="429"/>
      <c r="GZ3" s="429"/>
      <c r="HA3" s="429"/>
      <c r="HB3" s="429"/>
      <c r="HC3" s="429"/>
      <c r="HD3" s="429"/>
      <c r="HE3" s="429"/>
      <c r="HF3" s="429"/>
      <c r="HG3" s="429"/>
      <c r="HH3" s="429"/>
      <c r="HI3" s="429"/>
      <c r="HJ3" s="429"/>
      <c r="HK3" s="429"/>
      <c r="HL3" s="429"/>
      <c r="HM3" s="429"/>
      <c r="HN3" s="429"/>
      <c r="HO3" s="429"/>
      <c r="HP3" s="429"/>
      <c r="HQ3" s="429"/>
      <c r="HR3" s="429"/>
      <c r="HS3" s="429"/>
      <c r="HT3" s="429"/>
      <c r="HU3" s="429"/>
      <c r="HV3" s="429"/>
      <c r="HW3" s="429"/>
      <c r="HX3" s="429"/>
      <c r="HY3" s="429"/>
      <c r="HZ3" s="429"/>
      <c r="IA3" s="429"/>
      <c r="IB3" s="429"/>
      <c r="IC3" s="429"/>
      <c r="ID3" s="429"/>
      <c r="IE3" s="429"/>
      <c r="IF3" s="429"/>
      <c r="IG3" s="429"/>
      <c r="IH3" s="429"/>
      <c r="II3" s="429"/>
      <c r="IJ3" s="429"/>
      <c r="IK3" s="429"/>
      <c r="IL3" s="429"/>
      <c r="IM3" s="429"/>
      <c r="IN3" s="429"/>
      <c r="IO3" s="429"/>
      <c r="IP3" s="429"/>
      <c r="IQ3" s="429"/>
      <c r="IR3" s="429"/>
      <c r="IS3" s="429"/>
      <c r="IT3" s="429"/>
      <c r="IU3" s="429"/>
      <c r="IV3" s="429"/>
      <c r="IW3" s="429"/>
      <c r="IX3" s="429"/>
      <c r="IY3" s="429"/>
      <c r="IZ3" s="429"/>
      <c r="JA3" s="429"/>
      <c r="JB3" s="429"/>
      <c r="JC3" s="429"/>
      <c r="JD3" s="429"/>
      <c r="JE3" s="429"/>
      <c r="JF3" s="429"/>
      <c r="JG3" s="429"/>
      <c r="JH3" s="429"/>
      <c r="JI3" s="429"/>
      <c r="JJ3" s="429"/>
      <c r="JK3" s="429"/>
      <c r="JL3" s="429"/>
      <c r="JM3" s="429"/>
      <c r="JN3" s="429"/>
      <c r="JO3" s="429"/>
      <c r="JP3" s="429"/>
      <c r="JQ3" s="429"/>
      <c r="JR3" s="429"/>
      <c r="JS3" s="429"/>
      <c r="JT3" s="429"/>
      <c r="JU3" s="429"/>
      <c r="JV3" s="429"/>
      <c r="JW3" s="429"/>
      <c r="JX3" s="429"/>
      <c r="JY3" s="429"/>
      <c r="JZ3" s="429"/>
      <c r="KA3" s="429"/>
      <c r="KB3" s="429"/>
      <c r="KC3" s="429"/>
      <c r="KD3" s="429"/>
      <c r="KE3" s="429"/>
      <c r="KF3" s="429"/>
      <c r="KG3" s="429"/>
      <c r="KH3" s="429"/>
      <c r="KI3" s="429"/>
      <c r="KJ3" s="429"/>
      <c r="KK3" s="429"/>
      <c r="KL3" s="429"/>
      <c r="KM3" s="429"/>
      <c r="KN3" s="429"/>
      <c r="KO3" s="429"/>
      <c r="KP3" s="429"/>
      <c r="KQ3" s="429"/>
      <c r="KR3" s="429"/>
      <c r="KS3" s="429"/>
      <c r="KT3" s="429"/>
      <c r="KU3" s="429"/>
      <c r="KV3" s="429"/>
      <c r="KW3" s="429"/>
      <c r="KX3" s="429"/>
      <c r="KY3" s="429"/>
      <c r="KZ3" s="429"/>
      <c r="LA3" s="429"/>
      <c r="LB3" s="429"/>
      <c r="LC3" s="429"/>
      <c r="LD3" s="429"/>
      <c r="LE3" s="429"/>
      <c r="LF3" s="429"/>
      <c r="LG3" s="429"/>
      <c r="LH3" s="429"/>
      <c r="LI3" s="429"/>
      <c r="LJ3" s="429"/>
      <c r="LK3" s="429"/>
      <c r="LL3" s="429"/>
      <c r="LM3" s="429"/>
      <c r="LN3" s="429"/>
      <c r="LO3" s="429"/>
      <c r="LP3" s="429"/>
      <c r="LQ3" s="429"/>
      <c r="LR3" s="429"/>
      <c r="LS3" s="429"/>
      <c r="LT3" s="429"/>
      <c r="LU3" s="429"/>
      <c r="LV3" s="429"/>
      <c r="LW3" s="429"/>
      <c r="LX3" s="429"/>
      <c r="LY3" s="429"/>
      <c r="LZ3" s="429"/>
      <c r="MA3" s="429"/>
      <c r="MB3" s="429"/>
      <c r="MC3" s="429"/>
      <c r="MD3" s="429"/>
      <c r="ME3" s="429"/>
      <c r="MF3" s="429"/>
      <c r="MG3" s="429"/>
      <c r="MH3" s="429"/>
      <c r="MI3" s="429"/>
      <c r="MJ3" s="429"/>
      <c r="MK3" s="429"/>
      <c r="ML3" s="429"/>
      <c r="MM3" s="429"/>
      <c r="MN3" s="429"/>
      <c r="MO3" s="429"/>
      <c r="MP3" s="429"/>
      <c r="MQ3" s="429"/>
      <c r="MR3" s="429"/>
      <c r="MS3" s="429"/>
      <c r="MT3" s="429"/>
      <c r="MU3" s="429"/>
      <c r="MV3" s="429"/>
      <c r="MW3" s="429"/>
      <c r="MX3" s="429"/>
      <c r="MY3" s="429"/>
      <c r="MZ3" s="429"/>
      <c r="NA3" s="429"/>
      <c r="NB3" s="429"/>
      <c r="NC3" s="429"/>
      <c r="ND3" s="429"/>
      <c r="NE3" s="429"/>
      <c r="NF3" s="429"/>
      <c r="NG3" s="429"/>
      <c r="NH3" s="429"/>
      <c r="NI3" s="429"/>
      <c r="NJ3" s="429"/>
      <c r="NK3" s="429"/>
      <c r="NL3" s="429"/>
      <c r="NM3" s="429"/>
      <c r="NN3" s="429"/>
      <c r="NO3" s="429"/>
      <c r="NP3" s="429"/>
      <c r="NQ3" s="429"/>
      <c r="NR3" s="429"/>
      <c r="NS3" s="429"/>
      <c r="NT3" s="429"/>
    </row>
    <row r="4" spans="1:384" s="69" customFormat="1" ht="12" customHeight="1">
      <c r="A4" s="452"/>
      <c r="B4" s="451"/>
      <c r="C4" s="1904"/>
      <c r="D4" s="1905"/>
      <c r="E4" s="1905"/>
      <c r="F4" s="1905"/>
      <c r="G4" s="1905"/>
      <c r="H4" s="1905"/>
      <c r="I4" s="1905"/>
      <c r="J4" s="1905"/>
      <c r="K4" s="1905"/>
      <c r="L4" s="1905"/>
      <c r="M4" s="1905"/>
      <c r="N4" s="1905"/>
      <c r="O4" s="1905"/>
      <c r="P4" s="2164"/>
      <c r="Q4" s="2164"/>
      <c r="R4" s="2165"/>
      <c r="S4" s="453"/>
      <c r="T4" s="1423"/>
      <c r="U4" s="226"/>
      <c r="V4" s="226"/>
      <c r="W4" s="226"/>
      <c r="X4" s="1423"/>
      <c r="Y4" s="1423"/>
      <c r="Z4" s="226"/>
      <c r="AA4" s="244"/>
      <c r="AB4" s="246">
        <f>IF(Y7=0,7,IF(Y7=1,6,IF(Y7=2,5,IF(Y7=3,4,0))))</f>
        <v>0</v>
      </c>
      <c r="AC4" s="246"/>
      <c r="AD4" s="246"/>
      <c r="AE4" s="1237"/>
      <c r="AF4" s="1237"/>
      <c r="AG4" s="246"/>
      <c r="AH4" s="246"/>
      <c r="AI4" s="246"/>
      <c r="AJ4" s="246"/>
      <c r="AK4" s="439"/>
      <c r="AL4" s="439"/>
      <c r="AM4" s="439"/>
      <c r="AN4" s="439"/>
      <c r="AO4" s="439"/>
      <c r="AP4" s="439"/>
      <c r="AQ4" s="439"/>
      <c r="AR4" s="439"/>
      <c r="AS4" s="439"/>
      <c r="AT4" s="439"/>
      <c r="AU4" s="439"/>
      <c r="AV4" s="439"/>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row>
    <row r="5" spans="1:384" s="69" customFormat="1" ht="12" customHeight="1">
      <c r="A5" s="454"/>
      <c r="B5" s="455" t="s">
        <v>374</v>
      </c>
      <c r="C5" s="1904"/>
      <c r="D5" s="1905"/>
      <c r="E5" s="1905"/>
      <c r="F5" s="1905"/>
      <c r="G5" s="1905"/>
      <c r="H5" s="1905"/>
      <c r="I5" s="1905"/>
      <c r="J5" s="1905"/>
      <c r="K5" s="1905"/>
      <c r="L5" s="1905"/>
      <c r="M5" s="1905"/>
      <c r="N5" s="1905"/>
      <c r="O5" s="1905"/>
      <c r="P5" s="2164"/>
      <c r="Q5" s="2164"/>
      <c r="R5" s="2165"/>
      <c r="S5" s="1915" t="str">
        <f>IF(Y5&lt;=35,"Keine Zulassung ab inkl. 3 Semester","Zulassung bis inkl. 3. Semester")</f>
        <v>Keine Zulassung ab inkl. 3 Semester</v>
      </c>
      <c r="T5" s="1916"/>
      <c r="U5" s="1916"/>
      <c r="V5" s="1916"/>
      <c r="W5" s="1916"/>
      <c r="X5" s="1916"/>
      <c r="Y5" s="1909">
        <f>SUM(AA13:AA33)</f>
        <v>0</v>
      </c>
      <c r="Z5" s="1909"/>
      <c r="AA5" s="1910"/>
      <c r="AB5" s="246"/>
      <c r="AC5" s="246"/>
      <c r="AD5" s="246"/>
      <c r="AE5" s="1237"/>
      <c r="AF5" s="1237"/>
      <c r="AG5" s="246"/>
      <c r="AH5" s="246"/>
      <c r="AI5" s="246"/>
      <c r="AJ5" s="246"/>
      <c r="AK5" s="439"/>
      <c r="AL5" s="439"/>
      <c r="AM5" s="439"/>
      <c r="AN5" s="439"/>
      <c r="AO5" s="439"/>
      <c r="AP5" s="439"/>
      <c r="AQ5" s="439"/>
      <c r="AR5" s="439"/>
      <c r="AS5" s="439"/>
      <c r="AT5" s="439"/>
      <c r="AU5" s="439"/>
      <c r="AV5" s="439"/>
      <c r="AW5" s="78"/>
      <c r="AX5" s="78"/>
      <c r="AY5" s="78"/>
      <c r="AZ5" s="78"/>
      <c r="BA5" s="78"/>
      <c r="BB5" s="78"/>
      <c r="BC5" s="78"/>
      <c r="BD5" s="78"/>
      <c r="BE5" s="78"/>
      <c r="BF5" s="78"/>
      <c r="BG5" s="78"/>
      <c r="BH5" s="78"/>
      <c r="BI5" s="78"/>
      <c r="BJ5" s="78"/>
      <c r="BK5" s="78"/>
      <c r="BL5" s="78"/>
      <c r="BM5" s="78"/>
      <c r="BN5" s="78"/>
      <c r="BO5" s="78"/>
      <c r="BP5" s="78"/>
      <c r="BQ5" s="78"/>
      <c r="BR5" s="78"/>
      <c r="BS5" s="78"/>
      <c r="BT5" s="78"/>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c r="CV5" s="78"/>
      <c r="CW5" s="78"/>
      <c r="CX5" s="78"/>
      <c r="CY5" s="78"/>
      <c r="CZ5" s="78"/>
      <c r="DA5" s="78"/>
      <c r="DB5" s="78"/>
      <c r="DC5" s="78"/>
      <c r="DD5" s="78"/>
      <c r="DE5" s="78"/>
      <c r="DF5" s="78"/>
      <c r="DG5" s="78"/>
      <c r="DH5" s="78"/>
      <c r="DI5" s="78"/>
      <c r="DJ5" s="78"/>
      <c r="DK5" s="78"/>
      <c r="DL5" s="78"/>
      <c r="DM5" s="78"/>
      <c r="DN5" s="78"/>
      <c r="DO5" s="78"/>
      <c r="DP5" s="78"/>
      <c r="DQ5" s="78"/>
      <c r="DR5" s="78"/>
      <c r="DS5" s="78"/>
      <c r="DT5" s="78"/>
      <c r="DU5" s="78"/>
      <c r="DV5" s="78"/>
      <c r="DW5" s="78"/>
      <c r="DX5" s="78"/>
      <c r="DY5" s="78"/>
      <c r="DZ5" s="78"/>
      <c r="EA5" s="78"/>
      <c r="EB5" s="78"/>
      <c r="EC5" s="78"/>
      <c r="ED5" s="78"/>
      <c r="EE5" s="78"/>
      <c r="EF5" s="78"/>
      <c r="EG5" s="78"/>
      <c r="EH5" s="78"/>
      <c r="EI5" s="78"/>
      <c r="EJ5" s="78"/>
      <c r="EK5" s="78"/>
      <c r="EL5" s="78"/>
      <c r="EM5" s="78"/>
      <c r="EN5" s="78"/>
      <c r="EO5" s="78"/>
      <c r="EP5" s="78"/>
      <c r="EQ5" s="78"/>
      <c r="ER5" s="78"/>
      <c r="ES5" s="78"/>
      <c r="ET5" s="78"/>
      <c r="EU5" s="78"/>
      <c r="EV5" s="78"/>
      <c r="EW5" s="78"/>
      <c r="EX5" s="78"/>
      <c r="EY5" s="78"/>
      <c r="EZ5" s="78"/>
      <c r="FA5" s="78"/>
      <c r="FB5" s="78"/>
      <c r="FC5" s="78"/>
      <c r="FD5" s="78"/>
      <c r="FE5" s="78"/>
      <c r="FF5" s="78"/>
      <c r="FG5" s="78"/>
      <c r="FH5" s="78"/>
      <c r="FI5" s="78"/>
      <c r="FJ5" s="78"/>
      <c r="FK5" s="78"/>
      <c r="FL5" s="78"/>
      <c r="FM5" s="78"/>
      <c r="FN5" s="78"/>
      <c r="FO5" s="78"/>
      <c r="FP5" s="78"/>
      <c r="FQ5" s="78"/>
      <c r="FR5" s="78"/>
      <c r="FS5" s="78"/>
      <c r="FT5" s="78"/>
      <c r="FU5" s="78"/>
      <c r="FV5" s="78"/>
      <c r="FW5" s="78"/>
      <c r="FX5" s="78"/>
      <c r="FY5" s="78"/>
      <c r="FZ5" s="78"/>
      <c r="GA5" s="78"/>
      <c r="GB5" s="78"/>
      <c r="GC5" s="78"/>
      <c r="GD5" s="78"/>
      <c r="GE5" s="78"/>
      <c r="GF5" s="78"/>
      <c r="GG5" s="78"/>
      <c r="GH5" s="78"/>
      <c r="GI5" s="78"/>
      <c r="GJ5" s="78"/>
      <c r="GK5" s="78"/>
      <c r="GL5" s="78"/>
      <c r="GM5" s="78"/>
      <c r="GN5" s="78"/>
      <c r="GO5" s="78"/>
      <c r="GP5" s="78"/>
      <c r="GQ5" s="78"/>
      <c r="GR5" s="78"/>
      <c r="GS5" s="78"/>
      <c r="GT5" s="78"/>
      <c r="GU5" s="78"/>
      <c r="GV5" s="78"/>
      <c r="GW5" s="78"/>
      <c r="GX5" s="78"/>
      <c r="GY5" s="78"/>
      <c r="GZ5" s="78"/>
      <c r="HA5" s="78"/>
      <c r="HB5" s="78"/>
      <c r="HC5" s="78"/>
      <c r="HD5" s="78"/>
      <c r="HE5" s="78"/>
      <c r="HF5" s="78"/>
      <c r="HG5" s="78"/>
      <c r="HH5" s="78"/>
      <c r="HI5" s="78"/>
      <c r="HJ5" s="78"/>
      <c r="HK5" s="78"/>
      <c r="HL5" s="78"/>
      <c r="HM5" s="78"/>
      <c r="HN5" s="78"/>
      <c r="HO5" s="78"/>
      <c r="HP5" s="78"/>
      <c r="HQ5" s="78"/>
      <c r="HR5" s="78"/>
      <c r="HS5" s="78"/>
      <c r="HT5" s="78"/>
      <c r="HU5" s="78"/>
      <c r="HV5" s="78"/>
      <c r="HW5" s="78"/>
      <c r="HX5" s="78"/>
      <c r="HY5" s="78"/>
      <c r="HZ5" s="78"/>
      <c r="IA5" s="78"/>
      <c r="IB5" s="78"/>
      <c r="IC5" s="78"/>
      <c r="ID5" s="78"/>
      <c r="IE5" s="78"/>
      <c r="IF5" s="78"/>
      <c r="IG5" s="78"/>
      <c r="IH5" s="78"/>
      <c r="II5" s="78"/>
      <c r="IJ5" s="78"/>
      <c r="IK5" s="78"/>
      <c r="IL5" s="78"/>
      <c r="IM5" s="78"/>
      <c r="IN5" s="78"/>
      <c r="IO5" s="78"/>
      <c r="IP5" s="78"/>
      <c r="IQ5" s="78"/>
      <c r="IR5" s="78"/>
      <c r="IS5" s="78"/>
      <c r="IT5" s="78"/>
      <c r="IU5" s="78"/>
      <c r="IV5" s="78"/>
      <c r="IW5" s="78"/>
      <c r="IX5" s="78"/>
      <c r="IY5" s="78"/>
      <c r="IZ5" s="78"/>
      <c r="JA5" s="78"/>
      <c r="JB5" s="78"/>
      <c r="JC5" s="78"/>
      <c r="JD5" s="78"/>
      <c r="JE5" s="78"/>
      <c r="JF5" s="78"/>
      <c r="JG5" s="78"/>
      <c r="JH5" s="78"/>
      <c r="JI5" s="78"/>
      <c r="JJ5" s="78"/>
      <c r="JK5" s="78"/>
      <c r="JL5" s="78"/>
      <c r="JM5" s="78"/>
      <c r="JN5" s="78"/>
      <c r="JO5" s="78"/>
      <c r="JP5" s="78"/>
      <c r="JQ5" s="78"/>
      <c r="JR5" s="78"/>
      <c r="JS5" s="78"/>
      <c r="JT5" s="78"/>
      <c r="JU5" s="78"/>
      <c r="JV5" s="78"/>
      <c r="JW5" s="78"/>
      <c r="JX5" s="78"/>
      <c r="JY5" s="78"/>
      <c r="JZ5" s="78"/>
      <c r="KA5" s="78"/>
      <c r="KB5" s="78"/>
      <c r="KC5" s="78"/>
      <c r="KD5" s="78"/>
      <c r="KE5" s="78"/>
      <c r="KF5" s="78"/>
      <c r="KG5" s="78"/>
      <c r="KH5" s="78"/>
      <c r="KI5" s="78"/>
      <c r="KJ5" s="78"/>
      <c r="KK5" s="78"/>
      <c r="KL5" s="78"/>
      <c r="KM5" s="78"/>
      <c r="KN5" s="78"/>
      <c r="KO5" s="78"/>
      <c r="KP5" s="78"/>
      <c r="KQ5" s="78"/>
      <c r="KR5" s="78"/>
      <c r="KS5" s="78"/>
      <c r="KT5" s="78"/>
      <c r="KU5" s="78"/>
      <c r="KV5" s="78"/>
      <c r="KW5" s="78"/>
      <c r="KX5" s="78"/>
      <c r="KY5" s="78"/>
      <c r="KZ5" s="78"/>
      <c r="LA5" s="78"/>
      <c r="LB5" s="78"/>
      <c r="LC5" s="78"/>
      <c r="LD5" s="78"/>
      <c r="LE5" s="78"/>
      <c r="LF5" s="78"/>
      <c r="LG5" s="78"/>
      <c r="LH5" s="78"/>
      <c r="LI5" s="78"/>
      <c r="LJ5" s="78"/>
      <c r="LK5" s="78"/>
      <c r="LL5" s="78"/>
      <c r="LM5" s="78"/>
      <c r="LN5" s="78"/>
      <c r="LO5" s="78"/>
      <c r="LP5" s="78"/>
      <c r="LQ5" s="78"/>
      <c r="LR5" s="78"/>
      <c r="LS5" s="78"/>
      <c r="LT5" s="78"/>
      <c r="LU5" s="78"/>
      <c r="LV5" s="78"/>
      <c r="LW5" s="78"/>
      <c r="LX5" s="78"/>
      <c r="LY5" s="78"/>
      <c r="LZ5" s="78"/>
      <c r="MA5" s="78"/>
      <c r="MB5" s="78"/>
      <c r="MC5" s="78"/>
      <c r="MD5" s="78"/>
      <c r="ME5" s="78"/>
      <c r="MF5" s="78"/>
      <c r="MG5" s="78"/>
      <c r="MH5" s="78"/>
      <c r="MI5" s="78"/>
      <c r="MJ5" s="78"/>
      <c r="MK5" s="78"/>
      <c r="ML5" s="78"/>
      <c r="MM5" s="78"/>
      <c r="MN5" s="78"/>
      <c r="MO5" s="78"/>
      <c r="MP5" s="78"/>
      <c r="MQ5" s="78"/>
      <c r="MR5" s="78"/>
      <c r="MS5" s="78"/>
      <c r="MT5" s="78"/>
      <c r="MU5" s="78"/>
      <c r="MV5" s="78"/>
      <c r="MW5" s="78"/>
      <c r="MX5" s="78"/>
      <c r="MY5" s="78"/>
      <c r="MZ5" s="78"/>
      <c r="NA5" s="78"/>
      <c r="NB5" s="78"/>
      <c r="NC5" s="78"/>
      <c r="ND5" s="78"/>
      <c r="NE5" s="78"/>
      <c r="NF5" s="78"/>
      <c r="NG5" s="78"/>
      <c r="NH5" s="78"/>
      <c r="NI5" s="78"/>
      <c r="NJ5" s="78"/>
      <c r="NK5" s="78"/>
      <c r="NL5" s="78"/>
      <c r="NM5" s="78"/>
      <c r="NN5" s="78"/>
      <c r="NO5" s="78"/>
      <c r="NP5" s="78"/>
      <c r="NQ5" s="78"/>
      <c r="NR5" s="78"/>
      <c r="NS5" s="78"/>
      <c r="NT5" s="78"/>
    </row>
    <row r="6" spans="1:384" s="69" customFormat="1" ht="12" customHeight="1">
      <c r="A6" s="454"/>
      <c r="B6" s="455" t="s">
        <v>375</v>
      </c>
      <c r="C6" s="1904"/>
      <c r="D6" s="1905"/>
      <c r="E6" s="1905"/>
      <c r="F6" s="1905"/>
      <c r="G6" s="1905"/>
      <c r="H6" s="1905"/>
      <c r="I6" s="1905"/>
      <c r="J6" s="1905"/>
      <c r="K6" s="1905"/>
      <c r="L6" s="1905"/>
      <c r="M6" s="1905"/>
      <c r="N6" s="1905"/>
      <c r="O6" s="1905"/>
      <c r="P6" s="2164"/>
      <c r="Q6" s="2164"/>
      <c r="R6" s="2165"/>
      <c r="S6" s="453"/>
      <c r="T6" s="1423"/>
      <c r="U6" s="226"/>
      <c r="V6" s="226"/>
      <c r="W6" s="226"/>
      <c r="X6" s="1423"/>
      <c r="Y6" s="1423"/>
      <c r="Z6" s="1434"/>
      <c r="AA6" s="303"/>
      <c r="AB6" s="246"/>
      <c r="AC6" s="246"/>
      <c r="AD6" s="246"/>
      <c r="AE6" s="1237"/>
      <c r="AF6" s="1237"/>
      <c r="AG6" s="246"/>
      <c r="AH6" s="246"/>
      <c r="AI6" s="246"/>
      <c r="AJ6" s="246"/>
      <c r="AK6" s="439"/>
      <c r="AL6" s="439"/>
      <c r="AM6" s="439"/>
      <c r="AN6" s="439"/>
      <c r="AO6" s="439"/>
      <c r="AP6" s="439"/>
      <c r="AQ6" s="439"/>
      <c r="AR6" s="439"/>
      <c r="AS6" s="439"/>
      <c r="AT6" s="439"/>
      <c r="AU6" s="439"/>
      <c r="AV6" s="439"/>
      <c r="AW6" s="78"/>
      <c r="AX6" s="78"/>
      <c r="AY6" s="78"/>
      <c r="AZ6" s="78"/>
      <c r="BA6" s="78"/>
      <c r="BB6" s="78"/>
      <c r="BC6" s="78"/>
      <c r="BD6" s="78"/>
      <c r="BE6" s="78"/>
      <c r="BF6" s="78"/>
      <c r="BG6" s="78"/>
      <c r="BH6" s="78"/>
      <c r="BI6" s="78"/>
      <c r="BJ6" s="78"/>
      <c r="BK6" s="78"/>
      <c r="BL6" s="78"/>
      <c r="BM6" s="78"/>
      <c r="BN6" s="78"/>
      <c r="BO6" s="78"/>
      <c r="BP6" s="78"/>
      <c r="BQ6" s="78"/>
      <c r="BR6" s="78"/>
      <c r="BS6" s="78"/>
      <c r="BT6" s="78"/>
      <c r="BU6" s="78"/>
      <c r="BV6" s="78"/>
      <c r="BW6" s="78"/>
      <c r="BX6" s="78"/>
      <c r="BY6" s="78"/>
      <c r="BZ6" s="78"/>
      <c r="CA6" s="78"/>
      <c r="CB6" s="78"/>
      <c r="CC6" s="78"/>
      <c r="CD6" s="78"/>
      <c r="CE6" s="78"/>
      <c r="CF6" s="78"/>
      <c r="CG6" s="78"/>
      <c r="CH6" s="78"/>
      <c r="CI6" s="78"/>
      <c r="CJ6" s="78"/>
      <c r="CK6" s="78"/>
      <c r="CL6" s="78"/>
      <c r="CM6" s="78"/>
      <c r="CN6" s="78"/>
      <c r="CO6" s="78"/>
      <c r="CP6" s="78"/>
      <c r="CQ6" s="78"/>
      <c r="CR6" s="78"/>
      <c r="CS6" s="78"/>
      <c r="CT6" s="78"/>
      <c r="CU6" s="78"/>
      <c r="CV6" s="78"/>
      <c r="CW6" s="78"/>
      <c r="CX6" s="78"/>
      <c r="CY6" s="78"/>
      <c r="CZ6" s="78"/>
      <c r="DA6" s="78"/>
      <c r="DB6" s="78"/>
      <c r="DC6" s="78"/>
      <c r="DD6" s="78"/>
      <c r="DE6" s="78"/>
      <c r="DF6" s="78"/>
      <c r="DG6" s="78"/>
      <c r="DH6" s="78"/>
      <c r="DI6" s="78"/>
      <c r="DJ6" s="78"/>
      <c r="DK6" s="78"/>
      <c r="DL6" s="78"/>
      <c r="DM6" s="78"/>
      <c r="DN6" s="78"/>
      <c r="DO6" s="78"/>
      <c r="DP6" s="78"/>
      <c r="DQ6" s="78"/>
      <c r="DR6" s="78"/>
      <c r="DS6" s="78"/>
      <c r="DT6" s="78"/>
      <c r="DU6" s="78"/>
      <c r="DV6" s="78"/>
      <c r="DW6" s="78"/>
      <c r="DX6" s="78"/>
      <c r="DY6" s="78"/>
      <c r="DZ6" s="78"/>
      <c r="EA6" s="78"/>
      <c r="EB6" s="78"/>
      <c r="EC6" s="78"/>
      <c r="ED6" s="78"/>
      <c r="EE6" s="78"/>
      <c r="EF6" s="78"/>
      <c r="EG6" s="78"/>
      <c r="EH6" s="78"/>
      <c r="EI6" s="78"/>
      <c r="EJ6" s="78"/>
      <c r="EK6" s="78"/>
      <c r="EL6" s="78"/>
      <c r="EM6" s="78"/>
      <c r="EN6" s="78"/>
      <c r="EO6" s="78"/>
      <c r="EP6" s="78"/>
      <c r="EQ6" s="78"/>
      <c r="ER6" s="78"/>
      <c r="ES6" s="78"/>
      <c r="ET6" s="78"/>
      <c r="EU6" s="78"/>
      <c r="EV6" s="78"/>
      <c r="EW6" s="78"/>
      <c r="EX6" s="78"/>
      <c r="EY6" s="78"/>
      <c r="EZ6" s="78"/>
      <c r="FA6" s="78"/>
      <c r="FB6" s="78"/>
      <c r="FC6" s="78"/>
      <c r="FD6" s="78"/>
      <c r="FE6" s="78"/>
      <c r="FF6" s="78"/>
      <c r="FG6" s="78"/>
      <c r="FH6" s="78"/>
      <c r="FI6" s="78"/>
      <c r="FJ6" s="78"/>
      <c r="FK6" s="78"/>
      <c r="FL6" s="78"/>
      <c r="FM6" s="78"/>
      <c r="FN6" s="78"/>
      <c r="FO6" s="78"/>
      <c r="FP6" s="78"/>
      <c r="FQ6" s="78"/>
      <c r="FR6" s="78"/>
      <c r="FS6" s="78"/>
      <c r="FT6" s="78"/>
      <c r="FU6" s="78"/>
      <c r="FV6" s="78"/>
      <c r="FW6" s="78"/>
      <c r="FX6" s="78"/>
      <c r="FY6" s="78"/>
      <c r="FZ6" s="78"/>
      <c r="GA6" s="78"/>
      <c r="GB6" s="78"/>
      <c r="GC6" s="78"/>
      <c r="GD6" s="78"/>
      <c r="GE6" s="78"/>
      <c r="GF6" s="78"/>
      <c r="GG6" s="78"/>
      <c r="GH6" s="78"/>
      <c r="GI6" s="78"/>
      <c r="GJ6" s="78"/>
      <c r="GK6" s="78"/>
      <c r="GL6" s="78"/>
      <c r="GM6" s="78"/>
      <c r="GN6" s="78"/>
      <c r="GO6" s="78"/>
      <c r="GP6" s="78"/>
      <c r="GQ6" s="78"/>
      <c r="GR6" s="78"/>
      <c r="GS6" s="78"/>
      <c r="GT6" s="78"/>
      <c r="GU6" s="78"/>
      <c r="GV6" s="78"/>
      <c r="GW6" s="78"/>
      <c r="GX6" s="78"/>
      <c r="GY6" s="78"/>
      <c r="GZ6" s="78"/>
      <c r="HA6" s="78"/>
      <c r="HB6" s="78"/>
      <c r="HC6" s="78"/>
      <c r="HD6" s="78"/>
      <c r="HE6" s="78"/>
      <c r="HF6" s="78"/>
      <c r="HG6" s="78"/>
      <c r="HH6" s="78"/>
      <c r="HI6" s="78"/>
      <c r="HJ6" s="78"/>
      <c r="HK6" s="78"/>
      <c r="HL6" s="78"/>
      <c r="HM6" s="78"/>
      <c r="HN6" s="78"/>
      <c r="HO6" s="78"/>
      <c r="HP6" s="78"/>
      <c r="HQ6" s="78"/>
      <c r="HR6" s="78"/>
      <c r="HS6" s="78"/>
      <c r="HT6" s="78"/>
      <c r="HU6" s="78"/>
      <c r="HV6" s="78"/>
      <c r="HW6" s="78"/>
      <c r="HX6" s="78"/>
      <c r="HY6" s="78"/>
      <c r="HZ6" s="78"/>
      <c r="IA6" s="78"/>
      <c r="IB6" s="78"/>
      <c r="IC6" s="78"/>
      <c r="ID6" s="78"/>
      <c r="IE6" s="78"/>
      <c r="IF6" s="78"/>
      <c r="IG6" s="78"/>
      <c r="IH6" s="78"/>
      <c r="II6" s="78"/>
      <c r="IJ6" s="78"/>
      <c r="IK6" s="78"/>
      <c r="IL6" s="78"/>
      <c r="IM6" s="78"/>
      <c r="IN6" s="78"/>
      <c r="IO6" s="78"/>
      <c r="IP6" s="78"/>
      <c r="IQ6" s="78"/>
      <c r="IR6" s="78"/>
      <c r="IS6" s="78"/>
      <c r="IT6" s="78"/>
      <c r="IU6" s="78"/>
      <c r="IV6" s="78"/>
      <c r="IW6" s="78"/>
      <c r="IX6" s="78"/>
      <c r="IY6" s="78"/>
      <c r="IZ6" s="78"/>
      <c r="JA6" s="78"/>
      <c r="JB6" s="78"/>
      <c r="JC6" s="78"/>
      <c r="JD6" s="78"/>
      <c r="JE6" s="78"/>
      <c r="JF6" s="78"/>
      <c r="JG6" s="78"/>
      <c r="JH6" s="78"/>
      <c r="JI6" s="78"/>
      <c r="JJ6" s="78"/>
      <c r="JK6" s="78"/>
      <c r="JL6" s="78"/>
      <c r="JM6" s="78"/>
      <c r="JN6" s="78"/>
      <c r="JO6" s="78"/>
      <c r="JP6" s="78"/>
      <c r="JQ6" s="78"/>
      <c r="JR6" s="78"/>
      <c r="JS6" s="78"/>
      <c r="JT6" s="78"/>
      <c r="JU6" s="78"/>
      <c r="JV6" s="78"/>
      <c r="JW6" s="78"/>
      <c r="JX6" s="78"/>
      <c r="JY6" s="78"/>
      <c r="JZ6" s="78"/>
      <c r="KA6" s="78"/>
      <c r="KB6" s="78"/>
      <c r="KC6" s="78"/>
      <c r="KD6" s="78"/>
      <c r="KE6" s="78"/>
      <c r="KF6" s="78"/>
      <c r="KG6" s="78"/>
      <c r="KH6" s="78"/>
      <c r="KI6" s="78"/>
      <c r="KJ6" s="78"/>
      <c r="KK6" s="78"/>
      <c r="KL6" s="78"/>
      <c r="KM6" s="78"/>
      <c r="KN6" s="78"/>
      <c r="KO6" s="78"/>
      <c r="KP6" s="78"/>
      <c r="KQ6" s="78"/>
      <c r="KR6" s="78"/>
      <c r="KS6" s="78"/>
      <c r="KT6" s="78"/>
      <c r="KU6" s="78"/>
      <c r="KV6" s="78"/>
      <c r="KW6" s="78"/>
      <c r="KX6" s="78"/>
      <c r="KY6" s="78"/>
      <c r="KZ6" s="78"/>
      <c r="LA6" s="78"/>
      <c r="LB6" s="78"/>
      <c r="LC6" s="78"/>
      <c r="LD6" s="78"/>
      <c r="LE6" s="78"/>
      <c r="LF6" s="78"/>
      <c r="LG6" s="78"/>
      <c r="LH6" s="78"/>
      <c r="LI6" s="78"/>
      <c r="LJ6" s="78"/>
      <c r="LK6" s="78"/>
      <c r="LL6" s="78"/>
      <c r="LM6" s="78"/>
      <c r="LN6" s="78"/>
      <c r="LO6" s="78"/>
      <c r="LP6" s="78"/>
      <c r="LQ6" s="78"/>
      <c r="LR6" s="78"/>
      <c r="LS6" s="78"/>
      <c r="LT6" s="78"/>
      <c r="LU6" s="78"/>
      <c r="LV6" s="78"/>
      <c r="LW6" s="78"/>
      <c r="LX6" s="78"/>
      <c r="LY6" s="78"/>
      <c r="LZ6" s="78"/>
      <c r="MA6" s="78"/>
      <c r="MB6" s="78"/>
      <c r="MC6" s="78"/>
      <c r="MD6" s="78"/>
      <c r="ME6" s="78"/>
      <c r="MF6" s="78"/>
      <c r="MG6" s="78"/>
      <c r="MH6" s="78"/>
      <c r="MI6" s="78"/>
      <c r="MJ6" s="78"/>
      <c r="MK6" s="78"/>
      <c r="ML6" s="78"/>
      <c r="MM6" s="78"/>
      <c r="MN6" s="78"/>
      <c r="MO6" s="78"/>
      <c r="MP6" s="78"/>
      <c r="MQ6" s="78"/>
      <c r="MR6" s="78"/>
      <c r="MS6" s="78"/>
      <c r="MT6" s="78"/>
      <c r="MU6" s="78"/>
      <c r="MV6" s="78"/>
      <c r="MW6" s="78"/>
      <c r="MX6" s="78"/>
      <c r="MY6" s="78"/>
      <c r="MZ6" s="78"/>
      <c r="NA6" s="78"/>
      <c r="NB6" s="78"/>
      <c r="NC6" s="78"/>
      <c r="ND6" s="78"/>
      <c r="NE6" s="78"/>
      <c r="NF6" s="78"/>
      <c r="NG6" s="78"/>
      <c r="NH6" s="78"/>
      <c r="NI6" s="78"/>
      <c r="NJ6" s="78"/>
      <c r="NK6" s="78"/>
      <c r="NL6" s="78"/>
      <c r="NM6" s="78"/>
      <c r="NN6" s="78"/>
      <c r="NO6" s="78"/>
      <c r="NP6" s="78"/>
      <c r="NQ6" s="78"/>
      <c r="NR6" s="78"/>
      <c r="NS6" s="78"/>
      <c r="NT6" s="78"/>
    </row>
    <row r="7" spans="1:384" s="69" customFormat="1" ht="12" customHeight="1">
      <c r="A7" s="454"/>
      <c r="B7" s="455" t="s">
        <v>394</v>
      </c>
      <c r="C7" s="1904"/>
      <c r="D7" s="1905"/>
      <c r="E7" s="1905"/>
      <c r="F7" s="1905"/>
      <c r="G7" s="1905"/>
      <c r="H7" s="1905"/>
      <c r="I7" s="1905"/>
      <c r="J7" s="1905"/>
      <c r="K7" s="1905"/>
      <c r="L7" s="1905"/>
      <c r="M7" s="1905"/>
      <c r="N7" s="1905"/>
      <c r="O7" s="1905"/>
      <c r="P7" s="2164"/>
      <c r="Q7" s="2164"/>
      <c r="R7" s="2165"/>
      <c r="S7" s="1915" t="str">
        <f>IF(AB4=0,"Keine Zulassung ab inkl. 4 Semester","Zulassung bis inkl. "&amp;AB4&amp;". Semester")</f>
        <v>Keine Zulassung ab inkl. 4 Semester</v>
      </c>
      <c r="T7" s="1916"/>
      <c r="U7" s="1916"/>
      <c r="V7" s="1916"/>
      <c r="W7" s="1916"/>
      <c r="X7" s="1916"/>
      <c r="Y7" s="1917">
        <f>14-AB8</f>
        <v>14</v>
      </c>
      <c r="Z7" s="1917"/>
      <c r="AA7" s="1918"/>
      <c r="AB7" s="246"/>
      <c r="AC7" s="246"/>
      <c r="AD7" s="246"/>
      <c r="AE7" s="1237"/>
      <c r="AF7" s="1237"/>
      <c r="AG7" s="246"/>
      <c r="AH7" s="246"/>
      <c r="AI7" s="246"/>
      <c r="AJ7" s="246"/>
      <c r="AK7" s="439"/>
      <c r="AL7" s="439"/>
      <c r="AM7" s="439"/>
      <c r="AN7" s="439"/>
      <c r="AO7" s="439"/>
      <c r="AP7" s="439"/>
      <c r="AQ7" s="439"/>
      <c r="AR7" s="439"/>
      <c r="AS7" s="439"/>
      <c r="AT7" s="439"/>
      <c r="AU7" s="439"/>
      <c r="AV7" s="439"/>
      <c r="AW7" s="78"/>
      <c r="AX7" s="78"/>
      <c r="AY7" s="78"/>
      <c r="AZ7" s="78"/>
      <c r="BA7" s="78"/>
      <c r="BB7" s="78"/>
      <c r="BC7" s="78"/>
      <c r="BD7" s="78"/>
      <c r="BE7" s="78"/>
      <c r="BF7" s="78"/>
      <c r="BG7" s="78"/>
      <c r="BH7" s="78"/>
      <c r="BI7" s="78"/>
      <c r="BJ7" s="78"/>
      <c r="BK7" s="78"/>
      <c r="BL7" s="78"/>
      <c r="BM7" s="78"/>
      <c r="BN7" s="78"/>
      <c r="BO7" s="78"/>
      <c r="BP7" s="78"/>
      <c r="BQ7" s="78"/>
      <c r="BR7" s="78"/>
      <c r="BS7" s="78"/>
      <c r="BT7" s="78"/>
      <c r="BU7" s="78"/>
      <c r="BV7" s="78"/>
      <c r="BW7" s="78"/>
      <c r="BX7" s="78"/>
      <c r="BY7" s="78"/>
      <c r="BZ7" s="78"/>
      <c r="CA7" s="78"/>
      <c r="CB7" s="78"/>
      <c r="CC7" s="78"/>
      <c r="CD7" s="78"/>
      <c r="CE7" s="78"/>
      <c r="CF7" s="78"/>
      <c r="CG7" s="78"/>
      <c r="CH7" s="78"/>
      <c r="CI7" s="78"/>
      <c r="CJ7" s="78"/>
      <c r="CK7" s="78"/>
      <c r="CL7" s="78"/>
      <c r="CM7" s="78"/>
      <c r="CN7" s="78"/>
      <c r="CO7" s="78"/>
      <c r="CP7" s="78"/>
      <c r="CQ7" s="78"/>
      <c r="CR7" s="78"/>
      <c r="CS7" s="78"/>
      <c r="CT7" s="78"/>
      <c r="CU7" s="78"/>
      <c r="CV7" s="78"/>
      <c r="CW7" s="78"/>
      <c r="CX7" s="78"/>
      <c r="CY7" s="78"/>
      <c r="CZ7" s="78"/>
      <c r="DA7" s="78"/>
      <c r="DB7" s="78"/>
      <c r="DC7" s="78"/>
      <c r="DD7" s="78"/>
      <c r="DE7" s="78"/>
      <c r="DF7" s="78"/>
      <c r="DG7" s="78"/>
      <c r="DH7" s="78"/>
      <c r="DI7" s="78"/>
      <c r="DJ7" s="78"/>
      <c r="DK7" s="78"/>
      <c r="DL7" s="78"/>
      <c r="DM7" s="78"/>
      <c r="DN7" s="78"/>
      <c r="DO7" s="78"/>
      <c r="DP7" s="78"/>
      <c r="DQ7" s="78"/>
      <c r="DR7" s="78"/>
      <c r="DS7" s="78"/>
      <c r="DT7" s="78"/>
      <c r="DU7" s="78"/>
      <c r="DV7" s="78"/>
      <c r="DW7" s="78"/>
      <c r="DX7" s="78"/>
      <c r="DY7" s="78"/>
      <c r="DZ7" s="78"/>
      <c r="EA7" s="78"/>
      <c r="EB7" s="78"/>
      <c r="EC7" s="78"/>
      <c r="ED7" s="78"/>
      <c r="EE7" s="78"/>
      <c r="EF7" s="78"/>
      <c r="EG7" s="78"/>
      <c r="EH7" s="78"/>
      <c r="EI7" s="78"/>
      <c r="EJ7" s="78"/>
      <c r="EK7" s="78"/>
      <c r="EL7" s="78"/>
      <c r="EM7" s="78"/>
      <c r="EN7" s="78"/>
      <c r="EO7" s="78"/>
      <c r="EP7" s="78"/>
      <c r="EQ7" s="78"/>
      <c r="ER7" s="78"/>
      <c r="ES7" s="78"/>
      <c r="ET7" s="78"/>
      <c r="EU7" s="78"/>
      <c r="EV7" s="78"/>
      <c r="EW7" s="78"/>
      <c r="EX7" s="78"/>
      <c r="EY7" s="78"/>
      <c r="EZ7" s="78"/>
      <c r="FA7" s="78"/>
      <c r="FB7" s="78"/>
      <c r="FC7" s="78"/>
      <c r="FD7" s="78"/>
      <c r="FE7" s="78"/>
      <c r="FF7" s="78"/>
      <c r="FG7" s="78"/>
      <c r="FH7" s="78"/>
      <c r="FI7" s="78"/>
      <c r="FJ7" s="78"/>
      <c r="FK7" s="78"/>
      <c r="FL7" s="78"/>
      <c r="FM7" s="78"/>
      <c r="FN7" s="78"/>
      <c r="FO7" s="78"/>
      <c r="FP7" s="78"/>
      <c r="FQ7" s="78"/>
      <c r="FR7" s="78"/>
      <c r="FS7" s="78"/>
      <c r="FT7" s="78"/>
      <c r="FU7" s="78"/>
      <c r="FV7" s="78"/>
      <c r="FW7" s="78"/>
      <c r="FX7" s="78"/>
      <c r="FY7" s="78"/>
      <c r="FZ7" s="78"/>
      <c r="GA7" s="78"/>
      <c r="GB7" s="78"/>
      <c r="GC7" s="78"/>
      <c r="GD7" s="78"/>
      <c r="GE7" s="78"/>
      <c r="GF7" s="78"/>
      <c r="GG7" s="78"/>
      <c r="GH7" s="78"/>
      <c r="GI7" s="78"/>
      <c r="GJ7" s="78"/>
      <c r="GK7" s="78"/>
      <c r="GL7" s="78"/>
      <c r="GM7" s="78"/>
      <c r="GN7" s="78"/>
      <c r="GO7" s="78"/>
      <c r="GP7" s="78"/>
      <c r="GQ7" s="78"/>
      <c r="GR7" s="78"/>
      <c r="GS7" s="78"/>
      <c r="GT7" s="78"/>
      <c r="GU7" s="78"/>
      <c r="GV7" s="78"/>
      <c r="GW7" s="78"/>
      <c r="GX7" s="78"/>
      <c r="GY7" s="78"/>
      <c r="GZ7" s="78"/>
      <c r="HA7" s="78"/>
      <c r="HB7" s="78"/>
      <c r="HC7" s="78"/>
      <c r="HD7" s="78"/>
      <c r="HE7" s="78"/>
      <c r="HF7" s="78"/>
      <c r="HG7" s="78"/>
      <c r="HH7" s="78"/>
      <c r="HI7" s="78"/>
      <c r="HJ7" s="78"/>
      <c r="HK7" s="78"/>
      <c r="HL7" s="78"/>
      <c r="HM7" s="78"/>
      <c r="HN7" s="78"/>
      <c r="HO7" s="78"/>
      <c r="HP7" s="78"/>
      <c r="HQ7" s="78"/>
      <c r="HR7" s="78"/>
      <c r="HS7" s="78"/>
      <c r="HT7" s="78"/>
      <c r="HU7" s="78"/>
      <c r="HV7" s="78"/>
      <c r="HW7" s="78"/>
      <c r="HX7" s="78"/>
      <c r="HY7" s="78"/>
      <c r="HZ7" s="78"/>
      <c r="IA7" s="78"/>
      <c r="IB7" s="78"/>
      <c r="IC7" s="78"/>
      <c r="ID7" s="78"/>
      <c r="IE7" s="78"/>
      <c r="IF7" s="78"/>
      <c r="IG7" s="78"/>
      <c r="IH7" s="78"/>
      <c r="II7" s="78"/>
      <c r="IJ7" s="78"/>
      <c r="IK7" s="78"/>
      <c r="IL7" s="78"/>
      <c r="IM7" s="78"/>
      <c r="IN7" s="78"/>
      <c r="IO7" s="78"/>
      <c r="IP7" s="78"/>
      <c r="IQ7" s="78"/>
      <c r="IR7" s="78"/>
      <c r="IS7" s="78"/>
      <c r="IT7" s="78"/>
      <c r="IU7" s="78"/>
      <c r="IV7" s="78"/>
      <c r="IW7" s="78"/>
      <c r="IX7" s="78"/>
      <c r="IY7" s="78"/>
      <c r="IZ7" s="78"/>
      <c r="JA7" s="78"/>
      <c r="JB7" s="78"/>
      <c r="JC7" s="78"/>
      <c r="JD7" s="78"/>
      <c r="JE7" s="78"/>
      <c r="JF7" s="78"/>
      <c r="JG7" s="78"/>
      <c r="JH7" s="78"/>
      <c r="JI7" s="78"/>
      <c r="JJ7" s="78"/>
      <c r="JK7" s="78"/>
      <c r="JL7" s="78"/>
      <c r="JM7" s="78"/>
      <c r="JN7" s="78"/>
      <c r="JO7" s="78"/>
      <c r="JP7" s="78"/>
      <c r="JQ7" s="78"/>
      <c r="JR7" s="78"/>
      <c r="JS7" s="78"/>
      <c r="JT7" s="78"/>
      <c r="JU7" s="78"/>
      <c r="JV7" s="78"/>
      <c r="JW7" s="78"/>
      <c r="JX7" s="78"/>
      <c r="JY7" s="78"/>
      <c r="JZ7" s="78"/>
      <c r="KA7" s="78"/>
      <c r="KB7" s="78"/>
      <c r="KC7" s="78"/>
      <c r="KD7" s="78"/>
      <c r="KE7" s="78"/>
      <c r="KF7" s="78"/>
      <c r="KG7" s="78"/>
      <c r="KH7" s="78"/>
      <c r="KI7" s="78"/>
      <c r="KJ7" s="78"/>
      <c r="KK7" s="78"/>
      <c r="KL7" s="78"/>
      <c r="KM7" s="78"/>
      <c r="KN7" s="78"/>
      <c r="KO7" s="78"/>
      <c r="KP7" s="78"/>
      <c r="KQ7" s="78"/>
      <c r="KR7" s="78"/>
      <c r="KS7" s="78"/>
      <c r="KT7" s="78"/>
      <c r="KU7" s="78"/>
      <c r="KV7" s="78"/>
      <c r="KW7" s="78"/>
      <c r="KX7" s="78"/>
      <c r="KY7" s="78"/>
      <c r="KZ7" s="78"/>
      <c r="LA7" s="78"/>
      <c r="LB7" s="78"/>
      <c r="LC7" s="78"/>
      <c r="LD7" s="78"/>
      <c r="LE7" s="78"/>
      <c r="LF7" s="78"/>
      <c r="LG7" s="78"/>
      <c r="LH7" s="78"/>
      <c r="LI7" s="78"/>
      <c r="LJ7" s="78"/>
      <c r="LK7" s="78"/>
      <c r="LL7" s="78"/>
      <c r="LM7" s="78"/>
      <c r="LN7" s="78"/>
      <c r="LO7" s="78"/>
      <c r="LP7" s="78"/>
      <c r="LQ7" s="78"/>
      <c r="LR7" s="78"/>
      <c r="LS7" s="78"/>
      <c r="LT7" s="78"/>
      <c r="LU7" s="78"/>
      <c r="LV7" s="78"/>
      <c r="LW7" s="78"/>
      <c r="LX7" s="78"/>
      <c r="LY7" s="78"/>
      <c r="LZ7" s="78"/>
      <c r="MA7" s="78"/>
      <c r="MB7" s="78"/>
      <c r="MC7" s="78"/>
      <c r="MD7" s="78"/>
      <c r="ME7" s="78"/>
      <c r="MF7" s="78"/>
      <c r="MG7" s="78"/>
      <c r="MH7" s="78"/>
      <c r="MI7" s="78"/>
      <c r="MJ7" s="78"/>
      <c r="MK7" s="78"/>
      <c r="ML7" s="78"/>
      <c r="MM7" s="78"/>
      <c r="MN7" s="78"/>
      <c r="MO7" s="78"/>
      <c r="MP7" s="78"/>
      <c r="MQ7" s="78"/>
      <c r="MR7" s="78"/>
      <c r="MS7" s="78"/>
      <c r="MT7" s="78"/>
      <c r="MU7" s="78"/>
      <c r="MV7" s="78"/>
      <c r="MW7" s="78"/>
      <c r="MX7" s="78"/>
      <c r="MY7" s="78"/>
      <c r="MZ7" s="78"/>
      <c r="NA7" s="78"/>
      <c r="NB7" s="78"/>
      <c r="NC7" s="78"/>
      <c r="ND7" s="78"/>
      <c r="NE7" s="78"/>
      <c r="NF7" s="78"/>
      <c r="NG7" s="78"/>
      <c r="NH7" s="78"/>
      <c r="NI7" s="78"/>
      <c r="NJ7" s="78"/>
      <c r="NK7" s="78"/>
      <c r="NL7" s="78"/>
      <c r="NM7" s="78"/>
      <c r="NN7" s="78"/>
      <c r="NO7" s="78"/>
      <c r="NP7" s="78"/>
      <c r="NQ7" s="78"/>
      <c r="NR7" s="78"/>
      <c r="NS7" s="78"/>
      <c r="NT7" s="78"/>
    </row>
    <row r="8" spans="1:384" s="69" customFormat="1" ht="12" customHeight="1">
      <c r="A8" s="454"/>
      <c r="B8" s="451"/>
      <c r="C8" s="1904"/>
      <c r="D8" s="1905"/>
      <c r="E8" s="1905"/>
      <c r="F8" s="1905"/>
      <c r="G8" s="1905"/>
      <c r="H8" s="1905"/>
      <c r="I8" s="1905"/>
      <c r="J8" s="1905"/>
      <c r="K8" s="1905"/>
      <c r="L8" s="1905"/>
      <c r="M8" s="1905"/>
      <c r="N8" s="1905"/>
      <c r="O8" s="1905"/>
      <c r="P8" s="2164"/>
      <c r="Q8" s="2164"/>
      <c r="R8" s="2165"/>
      <c r="S8" s="453"/>
      <c r="T8" s="1423"/>
      <c r="U8" s="226"/>
      <c r="V8" s="226"/>
      <c r="W8" s="226"/>
      <c r="X8" s="1423"/>
      <c r="Y8" s="1423"/>
      <c r="Z8" s="226"/>
      <c r="AA8" s="244"/>
      <c r="AB8" s="246">
        <f>SUM(AB13:AB34)</f>
        <v>0</v>
      </c>
      <c r="AC8" s="246"/>
      <c r="AD8" s="246"/>
      <c r="AE8" s="1237"/>
      <c r="AF8" s="1237"/>
      <c r="AG8" s="246"/>
      <c r="AH8" s="246"/>
      <c r="AI8" s="246"/>
      <c r="AJ8" s="246"/>
      <c r="AK8" s="439"/>
      <c r="AL8" s="439"/>
      <c r="AM8" s="439"/>
      <c r="AN8" s="439"/>
      <c r="AO8" s="439"/>
      <c r="AP8" s="439"/>
      <c r="AQ8" s="439"/>
      <c r="AR8" s="439"/>
      <c r="AS8" s="439"/>
      <c r="AT8" s="439"/>
      <c r="AU8" s="439"/>
      <c r="AV8" s="439"/>
      <c r="AW8" s="78"/>
      <c r="AX8" s="78"/>
      <c r="AY8" s="78"/>
      <c r="AZ8" s="78"/>
      <c r="BA8" s="78"/>
      <c r="BB8" s="78"/>
      <c r="BC8" s="78"/>
      <c r="BD8" s="78"/>
      <c r="BE8" s="78"/>
      <c r="BF8" s="78"/>
      <c r="BG8" s="78"/>
      <c r="BH8" s="78"/>
      <c r="BI8" s="78"/>
      <c r="BJ8" s="78"/>
      <c r="BK8" s="78"/>
      <c r="BL8" s="78"/>
      <c r="BM8" s="78"/>
      <c r="BN8" s="78"/>
      <c r="BO8" s="78"/>
      <c r="BP8" s="78"/>
      <c r="BQ8" s="78"/>
      <c r="BR8" s="78"/>
      <c r="BS8" s="78"/>
      <c r="BT8" s="78"/>
      <c r="BU8" s="78"/>
      <c r="BV8" s="78"/>
      <c r="BW8" s="78"/>
      <c r="BX8" s="78"/>
      <c r="BY8" s="78"/>
      <c r="BZ8" s="78"/>
      <c r="CA8" s="78"/>
      <c r="CB8" s="78"/>
      <c r="CC8" s="78"/>
      <c r="CD8" s="78"/>
      <c r="CE8" s="78"/>
      <c r="CF8" s="78"/>
      <c r="CG8" s="78"/>
      <c r="CH8" s="78"/>
      <c r="CI8" s="78"/>
      <c r="CJ8" s="78"/>
      <c r="CK8" s="78"/>
      <c r="CL8" s="78"/>
      <c r="CM8" s="78"/>
      <c r="CN8" s="78"/>
      <c r="CO8" s="78"/>
      <c r="CP8" s="78"/>
      <c r="CQ8" s="78"/>
      <c r="CR8" s="78"/>
      <c r="CS8" s="78"/>
      <c r="CT8" s="78"/>
      <c r="CU8" s="78"/>
      <c r="CV8" s="78"/>
      <c r="CW8" s="78"/>
      <c r="CX8" s="78"/>
      <c r="CY8" s="78"/>
      <c r="CZ8" s="78"/>
      <c r="DA8" s="78"/>
      <c r="DB8" s="78"/>
      <c r="DC8" s="78"/>
      <c r="DD8" s="78"/>
      <c r="DE8" s="78"/>
      <c r="DF8" s="78"/>
      <c r="DG8" s="78"/>
      <c r="DH8" s="78"/>
      <c r="DI8" s="78"/>
      <c r="DJ8" s="78"/>
      <c r="DK8" s="78"/>
      <c r="DL8" s="78"/>
      <c r="DM8" s="78"/>
      <c r="DN8" s="78"/>
      <c r="DO8" s="78"/>
      <c r="DP8" s="78"/>
      <c r="DQ8" s="78"/>
      <c r="DR8" s="78"/>
      <c r="DS8" s="78"/>
      <c r="DT8" s="78"/>
      <c r="DU8" s="78"/>
      <c r="DV8" s="78"/>
      <c r="DW8" s="78"/>
      <c r="DX8" s="78"/>
      <c r="DY8" s="78"/>
      <c r="DZ8" s="78"/>
      <c r="EA8" s="78"/>
      <c r="EB8" s="78"/>
      <c r="EC8" s="78"/>
      <c r="ED8" s="78"/>
      <c r="EE8" s="78"/>
      <c r="EF8" s="78"/>
      <c r="EG8" s="78"/>
      <c r="EH8" s="78"/>
      <c r="EI8" s="78"/>
      <c r="EJ8" s="78"/>
      <c r="EK8" s="78"/>
      <c r="EL8" s="78"/>
      <c r="EM8" s="78"/>
      <c r="EN8" s="78"/>
      <c r="EO8" s="78"/>
      <c r="EP8" s="78"/>
      <c r="EQ8" s="78"/>
      <c r="ER8" s="78"/>
      <c r="ES8" s="78"/>
      <c r="ET8" s="78"/>
      <c r="EU8" s="78"/>
      <c r="EV8" s="78"/>
      <c r="EW8" s="78"/>
      <c r="EX8" s="78"/>
      <c r="EY8" s="78"/>
      <c r="EZ8" s="78"/>
      <c r="FA8" s="78"/>
      <c r="FB8" s="78"/>
      <c r="FC8" s="78"/>
      <c r="FD8" s="78"/>
      <c r="FE8" s="78"/>
      <c r="FF8" s="78"/>
      <c r="FG8" s="78"/>
      <c r="FH8" s="78"/>
      <c r="FI8" s="78"/>
      <c r="FJ8" s="78"/>
      <c r="FK8" s="78"/>
      <c r="FL8" s="78"/>
      <c r="FM8" s="78"/>
      <c r="FN8" s="78"/>
      <c r="FO8" s="78"/>
      <c r="FP8" s="78"/>
      <c r="FQ8" s="78"/>
      <c r="FR8" s="78"/>
      <c r="FS8" s="78"/>
      <c r="FT8" s="78"/>
      <c r="FU8" s="78"/>
      <c r="FV8" s="78"/>
      <c r="FW8" s="78"/>
      <c r="FX8" s="78"/>
      <c r="FY8" s="78"/>
      <c r="FZ8" s="78"/>
      <c r="GA8" s="78"/>
      <c r="GB8" s="78"/>
      <c r="GC8" s="78"/>
      <c r="GD8" s="78"/>
      <c r="GE8" s="78"/>
      <c r="GF8" s="78"/>
      <c r="GG8" s="78"/>
      <c r="GH8" s="78"/>
      <c r="GI8" s="78"/>
      <c r="GJ8" s="78"/>
      <c r="GK8" s="78"/>
      <c r="GL8" s="78"/>
      <c r="GM8" s="78"/>
      <c r="GN8" s="78"/>
      <c r="GO8" s="78"/>
      <c r="GP8" s="78"/>
      <c r="GQ8" s="78"/>
      <c r="GR8" s="78"/>
      <c r="GS8" s="78"/>
      <c r="GT8" s="78"/>
      <c r="GU8" s="78"/>
      <c r="GV8" s="78"/>
      <c r="GW8" s="78"/>
      <c r="GX8" s="78"/>
      <c r="GY8" s="78"/>
      <c r="GZ8" s="78"/>
      <c r="HA8" s="78"/>
      <c r="HB8" s="78"/>
      <c r="HC8" s="78"/>
      <c r="HD8" s="78"/>
      <c r="HE8" s="78"/>
      <c r="HF8" s="78"/>
      <c r="HG8" s="78"/>
      <c r="HH8" s="78"/>
      <c r="HI8" s="78"/>
      <c r="HJ8" s="78"/>
      <c r="HK8" s="78"/>
      <c r="HL8" s="78"/>
      <c r="HM8" s="78"/>
      <c r="HN8" s="78"/>
      <c r="HO8" s="78"/>
      <c r="HP8" s="78"/>
      <c r="HQ8" s="78"/>
      <c r="HR8" s="78"/>
      <c r="HS8" s="78"/>
      <c r="HT8" s="78"/>
      <c r="HU8" s="78"/>
      <c r="HV8" s="78"/>
      <c r="HW8" s="78"/>
      <c r="HX8" s="78"/>
      <c r="HY8" s="78"/>
      <c r="HZ8" s="78"/>
      <c r="IA8" s="78"/>
      <c r="IB8" s="78"/>
      <c r="IC8" s="78"/>
      <c r="ID8" s="78"/>
      <c r="IE8" s="78"/>
      <c r="IF8" s="78"/>
      <c r="IG8" s="78"/>
      <c r="IH8" s="78"/>
      <c r="II8" s="78"/>
      <c r="IJ8" s="78"/>
      <c r="IK8" s="78"/>
      <c r="IL8" s="78"/>
      <c r="IM8" s="78"/>
      <c r="IN8" s="78"/>
      <c r="IO8" s="78"/>
      <c r="IP8" s="78"/>
      <c r="IQ8" s="78"/>
      <c r="IR8" s="78"/>
      <c r="IS8" s="78"/>
      <c r="IT8" s="78"/>
      <c r="IU8" s="78"/>
      <c r="IV8" s="78"/>
      <c r="IW8" s="78"/>
      <c r="IX8" s="78"/>
      <c r="IY8" s="78"/>
      <c r="IZ8" s="78"/>
      <c r="JA8" s="78"/>
      <c r="JB8" s="78"/>
      <c r="JC8" s="78"/>
      <c r="JD8" s="78"/>
      <c r="JE8" s="78"/>
      <c r="JF8" s="78"/>
      <c r="JG8" s="78"/>
      <c r="JH8" s="78"/>
      <c r="JI8" s="78"/>
      <c r="JJ8" s="78"/>
      <c r="JK8" s="78"/>
      <c r="JL8" s="78"/>
      <c r="JM8" s="78"/>
      <c r="JN8" s="78"/>
      <c r="JO8" s="78"/>
      <c r="JP8" s="78"/>
      <c r="JQ8" s="78"/>
      <c r="JR8" s="78"/>
      <c r="JS8" s="78"/>
      <c r="JT8" s="78"/>
      <c r="JU8" s="78"/>
      <c r="JV8" s="78"/>
      <c r="JW8" s="78"/>
      <c r="JX8" s="78"/>
      <c r="JY8" s="78"/>
      <c r="JZ8" s="78"/>
      <c r="KA8" s="78"/>
      <c r="KB8" s="78"/>
      <c r="KC8" s="78"/>
      <c r="KD8" s="78"/>
      <c r="KE8" s="78"/>
      <c r="KF8" s="78"/>
      <c r="KG8" s="78"/>
      <c r="KH8" s="78"/>
      <c r="KI8" s="78"/>
      <c r="KJ8" s="78"/>
      <c r="KK8" s="78"/>
      <c r="KL8" s="78"/>
      <c r="KM8" s="78"/>
      <c r="KN8" s="78"/>
      <c r="KO8" s="78"/>
      <c r="KP8" s="78"/>
      <c r="KQ8" s="78"/>
      <c r="KR8" s="78"/>
      <c r="KS8" s="78"/>
      <c r="KT8" s="78"/>
      <c r="KU8" s="78"/>
      <c r="KV8" s="78"/>
      <c r="KW8" s="78"/>
      <c r="KX8" s="78"/>
      <c r="KY8" s="78"/>
      <c r="KZ8" s="78"/>
      <c r="LA8" s="78"/>
      <c r="LB8" s="78"/>
      <c r="LC8" s="78"/>
      <c r="LD8" s="78"/>
      <c r="LE8" s="78"/>
      <c r="LF8" s="78"/>
      <c r="LG8" s="78"/>
      <c r="LH8" s="78"/>
      <c r="LI8" s="78"/>
      <c r="LJ8" s="78"/>
      <c r="LK8" s="78"/>
      <c r="LL8" s="78"/>
      <c r="LM8" s="78"/>
      <c r="LN8" s="78"/>
      <c r="LO8" s="78"/>
      <c r="LP8" s="78"/>
      <c r="LQ8" s="78"/>
      <c r="LR8" s="78"/>
      <c r="LS8" s="78"/>
      <c r="LT8" s="78"/>
      <c r="LU8" s="78"/>
      <c r="LV8" s="78"/>
      <c r="LW8" s="78"/>
      <c r="LX8" s="78"/>
      <c r="LY8" s="78"/>
      <c r="LZ8" s="78"/>
      <c r="MA8" s="78"/>
      <c r="MB8" s="78"/>
      <c r="MC8" s="78"/>
      <c r="MD8" s="78"/>
      <c r="ME8" s="78"/>
      <c r="MF8" s="78"/>
      <c r="MG8" s="78"/>
      <c r="MH8" s="78"/>
      <c r="MI8" s="78"/>
      <c r="MJ8" s="78"/>
      <c r="MK8" s="78"/>
      <c r="ML8" s="78"/>
      <c r="MM8" s="78"/>
      <c r="MN8" s="78"/>
      <c r="MO8" s="78"/>
      <c r="MP8" s="78"/>
      <c r="MQ8" s="78"/>
      <c r="MR8" s="78"/>
      <c r="MS8" s="78"/>
      <c r="MT8" s="78"/>
      <c r="MU8" s="78"/>
      <c r="MV8" s="78"/>
      <c r="MW8" s="78"/>
      <c r="MX8" s="78"/>
      <c r="MY8" s="78"/>
      <c r="MZ8" s="78"/>
      <c r="NA8" s="78"/>
      <c r="NB8" s="78"/>
      <c r="NC8" s="78"/>
      <c r="ND8" s="78"/>
      <c r="NE8" s="78"/>
      <c r="NF8" s="78"/>
      <c r="NG8" s="78"/>
      <c r="NH8" s="78"/>
      <c r="NI8" s="78"/>
      <c r="NJ8" s="78"/>
      <c r="NK8" s="78"/>
      <c r="NL8" s="78"/>
      <c r="NM8" s="78"/>
      <c r="NN8" s="78"/>
      <c r="NO8" s="78"/>
      <c r="NP8" s="78"/>
      <c r="NQ8" s="78"/>
      <c r="NR8" s="78"/>
      <c r="NS8" s="78"/>
      <c r="NT8" s="78"/>
    </row>
    <row r="9" spans="1:384" s="69" customFormat="1" ht="6.6" customHeight="1" thickBot="1">
      <c r="A9" s="456"/>
      <c r="B9" s="457"/>
      <c r="C9" s="1906"/>
      <c r="D9" s="1907"/>
      <c r="E9" s="1907"/>
      <c r="F9" s="1907"/>
      <c r="G9" s="1907"/>
      <c r="H9" s="1907"/>
      <c r="I9" s="1907"/>
      <c r="J9" s="1907"/>
      <c r="K9" s="1907"/>
      <c r="L9" s="1907"/>
      <c r="M9" s="1907"/>
      <c r="N9" s="1907"/>
      <c r="O9" s="1907"/>
      <c r="P9" s="2166"/>
      <c r="Q9" s="2166"/>
      <c r="R9" s="2167"/>
      <c r="S9" s="411"/>
      <c r="T9" s="412"/>
      <c r="U9" s="412"/>
      <c r="V9" s="412"/>
      <c r="W9" s="412"/>
      <c r="X9" s="412"/>
      <c r="Y9" s="412"/>
      <c r="Z9" s="412"/>
      <c r="AA9" s="413"/>
      <c r="AB9" s="246"/>
      <c r="AC9" s="246"/>
      <c r="AD9" s="246"/>
      <c r="AE9" s="1237"/>
      <c r="AF9" s="1237"/>
      <c r="AG9" s="246"/>
      <c r="AH9" s="246"/>
      <c r="AI9" s="246"/>
      <c r="AJ9" s="246"/>
      <c r="AK9" s="439"/>
      <c r="AL9" s="439"/>
      <c r="AM9" s="439"/>
      <c r="AN9" s="439"/>
      <c r="AO9" s="439"/>
      <c r="AP9" s="439"/>
      <c r="AQ9" s="439"/>
      <c r="AR9" s="439"/>
      <c r="AS9" s="439"/>
      <c r="AT9" s="439"/>
      <c r="AU9" s="439"/>
      <c r="AV9" s="439"/>
      <c r="AW9" s="78"/>
      <c r="AX9" s="78"/>
      <c r="AY9" s="78"/>
      <c r="AZ9" s="78"/>
      <c r="BA9" s="78"/>
      <c r="BB9" s="78"/>
      <c r="BC9" s="78"/>
      <c r="BD9" s="78"/>
      <c r="BE9" s="78"/>
      <c r="BF9" s="78"/>
      <c r="BG9" s="78"/>
      <c r="BH9" s="78"/>
      <c r="BI9" s="78"/>
      <c r="BJ9" s="78"/>
      <c r="BK9" s="78"/>
      <c r="BL9" s="78"/>
      <c r="BM9" s="78"/>
      <c r="BN9" s="78"/>
      <c r="BO9" s="78"/>
      <c r="BP9" s="78"/>
      <c r="BQ9" s="78"/>
      <c r="BR9" s="78"/>
      <c r="BS9" s="78"/>
      <c r="BT9" s="78"/>
      <c r="BU9" s="78"/>
      <c r="BV9" s="78"/>
      <c r="BW9" s="78"/>
      <c r="BX9" s="78"/>
      <c r="BY9" s="78"/>
      <c r="BZ9" s="78"/>
      <c r="CA9" s="78"/>
      <c r="CB9" s="78"/>
      <c r="CC9" s="78"/>
      <c r="CD9" s="78"/>
      <c r="CE9" s="78"/>
      <c r="CF9" s="78"/>
      <c r="CG9" s="78"/>
      <c r="CH9" s="78"/>
      <c r="CI9" s="78"/>
      <c r="CJ9" s="78"/>
      <c r="CK9" s="78"/>
      <c r="CL9" s="78"/>
      <c r="CM9" s="78"/>
      <c r="CN9" s="78"/>
      <c r="CO9" s="78"/>
      <c r="CP9" s="78"/>
      <c r="CQ9" s="78"/>
      <c r="CR9" s="78"/>
      <c r="CS9" s="78"/>
      <c r="CT9" s="78"/>
      <c r="CU9" s="78"/>
      <c r="CV9" s="78"/>
      <c r="CW9" s="78"/>
      <c r="CX9" s="78"/>
      <c r="CY9" s="78"/>
      <c r="CZ9" s="78"/>
      <c r="DA9" s="78"/>
      <c r="DB9" s="78"/>
      <c r="DC9" s="78"/>
      <c r="DD9" s="78"/>
      <c r="DE9" s="78"/>
      <c r="DF9" s="78"/>
      <c r="DG9" s="78"/>
      <c r="DH9" s="78"/>
      <c r="DI9" s="78"/>
      <c r="DJ9" s="78"/>
      <c r="DK9" s="78"/>
      <c r="DL9" s="78"/>
      <c r="DM9" s="78"/>
      <c r="DN9" s="78"/>
      <c r="DO9" s="78"/>
      <c r="DP9" s="78"/>
      <c r="DQ9" s="78"/>
      <c r="DR9" s="78"/>
      <c r="DS9" s="78"/>
      <c r="DT9" s="78"/>
      <c r="DU9" s="78"/>
      <c r="DV9" s="78"/>
      <c r="DW9" s="78"/>
      <c r="DX9" s="78"/>
      <c r="DY9" s="78"/>
      <c r="DZ9" s="78"/>
      <c r="EA9" s="78"/>
      <c r="EB9" s="78"/>
      <c r="EC9" s="78"/>
      <c r="ED9" s="78"/>
      <c r="EE9" s="78"/>
      <c r="EF9" s="78"/>
      <c r="EG9" s="78"/>
      <c r="EH9" s="78"/>
      <c r="EI9" s="78"/>
      <c r="EJ9" s="78"/>
      <c r="EK9" s="78"/>
      <c r="EL9" s="78"/>
      <c r="EM9" s="78"/>
      <c r="EN9" s="78"/>
      <c r="EO9" s="78"/>
      <c r="EP9" s="78"/>
      <c r="EQ9" s="78"/>
      <c r="ER9" s="78"/>
      <c r="ES9" s="78"/>
      <c r="ET9" s="78"/>
      <c r="EU9" s="78"/>
      <c r="EV9" s="78"/>
      <c r="EW9" s="78"/>
      <c r="EX9" s="78"/>
      <c r="EY9" s="78"/>
      <c r="EZ9" s="78"/>
      <c r="FA9" s="78"/>
      <c r="FB9" s="78"/>
      <c r="FC9" s="78"/>
      <c r="FD9" s="78"/>
      <c r="FE9" s="78"/>
      <c r="FF9" s="78"/>
      <c r="FG9" s="78"/>
      <c r="FH9" s="78"/>
      <c r="FI9" s="78"/>
      <c r="FJ9" s="78"/>
      <c r="FK9" s="78"/>
      <c r="FL9" s="78"/>
      <c r="FM9" s="78"/>
      <c r="FN9" s="78"/>
      <c r="FO9" s="78"/>
      <c r="FP9" s="78"/>
      <c r="FQ9" s="78"/>
      <c r="FR9" s="78"/>
      <c r="FS9" s="78"/>
      <c r="FT9" s="78"/>
      <c r="FU9" s="78"/>
      <c r="FV9" s="78"/>
      <c r="FW9" s="78"/>
      <c r="FX9" s="78"/>
      <c r="FY9" s="78"/>
      <c r="FZ9" s="78"/>
      <c r="GA9" s="78"/>
      <c r="GB9" s="78"/>
      <c r="GC9" s="78"/>
      <c r="GD9" s="78"/>
      <c r="GE9" s="78"/>
      <c r="GF9" s="78"/>
      <c r="GG9" s="78"/>
      <c r="GH9" s="78"/>
      <c r="GI9" s="78"/>
      <c r="GJ9" s="78"/>
      <c r="GK9" s="78"/>
      <c r="GL9" s="78"/>
      <c r="GM9" s="78"/>
      <c r="GN9" s="78"/>
      <c r="GO9" s="78"/>
      <c r="GP9" s="78"/>
      <c r="GQ9" s="78"/>
      <c r="GR9" s="78"/>
      <c r="GS9" s="78"/>
      <c r="GT9" s="78"/>
      <c r="GU9" s="78"/>
      <c r="GV9" s="78"/>
      <c r="GW9" s="78"/>
      <c r="GX9" s="78"/>
      <c r="GY9" s="78"/>
      <c r="GZ9" s="78"/>
      <c r="HA9" s="78"/>
      <c r="HB9" s="78"/>
      <c r="HC9" s="78"/>
      <c r="HD9" s="78"/>
      <c r="HE9" s="78"/>
      <c r="HF9" s="78"/>
      <c r="HG9" s="78"/>
      <c r="HH9" s="78"/>
      <c r="HI9" s="78"/>
      <c r="HJ9" s="78"/>
      <c r="HK9" s="78"/>
      <c r="HL9" s="78"/>
      <c r="HM9" s="78"/>
      <c r="HN9" s="78"/>
      <c r="HO9" s="78"/>
      <c r="HP9" s="78"/>
      <c r="HQ9" s="78"/>
      <c r="HR9" s="78"/>
      <c r="HS9" s="78"/>
      <c r="HT9" s="78"/>
      <c r="HU9" s="78"/>
      <c r="HV9" s="78"/>
      <c r="HW9" s="78"/>
      <c r="HX9" s="78"/>
      <c r="HY9" s="78"/>
      <c r="HZ9" s="78"/>
      <c r="IA9" s="78"/>
      <c r="IB9" s="78"/>
      <c r="IC9" s="78"/>
      <c r="ID9" s="78"/>
      <c r="IE9" s="78"/>
      <c r="IF9" s="78"/>
      <c r="IG9" s="78"/>
      <c r="IH9" s="78"/>
      <c r="II9" s="78"/>
      <c r="IJ9" s="78"/>
      <c r="IK9" s="78"/>
      <c r="IL9" s="78"/>
      <c r="IM9" s="78"/>
      <c r="IN9" s="78"/>
      <c r="IO9" s="78"/>
      <c r="IP9" s="78"/>
      <c r="IQ9" s="78"/>
      <c r="IR9" s="78"/>
      <c r="IS9" s="78"/>
      <c r="IT9" s="78"/>
      <c r="IU9" s="78"/>
      <c r="IV9" s="78"/>
      <c r="IW9" s="78"/>
      <c r="IX9" s="78"/>
      <c r="IY9" s="78"/>
      <c r="IZ9" s="78"/>
      <c r="JA9" s="78"/>
      <c r="JB9" s="78"/>
      <c r="JC9" s="78"/>
      <c r="JD9" s="78"/>
      <c r="JE9" s="78"/>
      <c r="JF9" s="78"/>
      <c r="JG9" s="78"/>
      <c r="JH9" s="78"/>
      <c r="JI9" s="78"/>
      <c r="JJ9" s="78"/>
      <c r="JK9" s="78"/>
      <c r="JL9" s="78"/>
      <c r="JM9" s="78"/>
      <c r="JN9" s="78"/>
      <c r="JO9" s="78"/>
      <c r="JP9" s="78"/>
      <c r="JQ9" s="78"/>
      <c r="JR9" s="78"/>
      <c r="JS9" s="78"/>
      <c r="JT9" s="78"/>
      <c r="JU9" s="78"/>
      <c r="JV9" s="78"/>
      <c r="JW9" s="78"/>
      <c r="JX9" s="78"/>
      <c r="JY9" s="78"/>
      <c r="JZ9" s="78"/>
      <c r="KA9" s="78"/>
      <c r="KB9" s="78"/>
      <c r="KC9" s="78"/>
      <c r="KD9" s="78"/>
      <c r="KE9" s="78"/>
      <c r="KF9" s="78"/>
      <c r="KG9" s="78"/>
      <c r="KH9" s="78"/>
      <c r="KI9" s="78"/>
      <c r="KJ9" s="78"/>
      <c r="KK9" s="78"/>
      <c r="KL9" s="78"/>
      <c r="KM9" s="78"/>
      <c r="KN9" s="78"/>
      <c r="KO9" s="78"/>
      <c r="KP9" s="78"/>
      <c r="KQ9" s="78"/>
      <c r="KR9" s="78"/>
      <c r="KS9" s="78"/>
      <c r="KT9" s="78"/>
      <c r="KU9" s="78"/>
      <c r="KV9" s="78"/>
      <c r="KW9" s="78"/>
      <c r="KX9" s="78"/>
      <c r="KY9" s="78"/>
      <c r="KZ9" s="78"/>
      <c r="LA9" s="78"/>
      <c r="LB9" s="78"/>
      <c r="LC9" s="78"/>
      <c r="LD9" s="78"/>
      <c r="LE9" s="78"/>
      <c r="LF9" s="78"/>
      <c r="LG9" s="78"/>
      <c r="LH9" s="78"/>
      <c r="LI9" s="78"/>
      <c r="LJ9" s="78"/>
      <c r="LK9" s="78"/>
      <c r="LL9" s="78"/>
      <c r="LM9" s="78"/>
      <c r="LN9" s="78"/>
      <c r="LO9" s="78"/>
      <c r="LP9" s="78"/>
      <c r="LQ9" s="78"/>
      <c r="LR9" s="78"/>
      <c r="LS9" s="78"/>
      <c r="LT9" s="78"/>
      <c r="LU9" s="78"/>
      <c r="LV9" s="78"/>
      <c r="LW9" s="78"/>
      <c r="LX9" s="78"/>
      <c r="LY9" s="78"/>
      <c r="LZ9" s="78"/>
      <c r="MA9" s="78"/>
      <c r="MB9" s="78"/>
      <c r="MC9" s="78"/>
      <c r="MD9" s="78"/>
      <c r="ME9" s="78"/>
      <c r="MF9" s="78"/>
      <c r="MG9" s="78"/>
      <c r="MH9" s="78"/>
      <c r="MI9" s="78"/>
      <c r="MJ9" s="78"/>
      <c r="MK9" s="78"/>
      <c r="ML9" s="78"/>
      <c r="MM9" s="78"/>
      <c r="MN9" s="78"/>
      <c r="MO9" s="78"/>
      <c r="MP9" s="78"/>
      <c r="MQ9" s="78"/>
      <c r="MR9" s="78"/>
      <c r="MS9" s="78"/>
      <c r="MT9" s="78"/>
      <c r="MU9" s="78"/>
      <c r="MV9" s="78"/>
      <c r="MW9" s="78"/>
      <c r="MX9" s="78"/>
      <c r="MY9" s="78"/>
      <c r="MZ9" s="78"/>
      <c r="NA9" s="78"/>
      <c r="NB9" s="78"/>
      <c r="NC9" s="78"/>
      <c r="ND9" s="78"/>
      <c r="NE9" s="78"/>
      <c r="NF9" s="78"/>
      <c r="NG9" s="78"/>
      <c r="NH9" s="78"/>
      <c r="NI9" s="78"/>
      <c r="NJ9" s="78"/>
      <c r="NK9" s="78"/>
      <c r="NL9" s="78"/>
      <c r="NM9" s="78"/>
      <c r="NN9" s="78"/>
      <c r="NO9" s="78"/>
      <c r="NP9" s="78"/>
      <c r="NQ9" s="78"/>
      <c r="NR9" s="78"/>
      <c r="NS9" s="78"/>
      <c r="NT9" s="78"/>
    </row>
    <row r="10" spans="1:384" s="69" customFormat="1" ht="30" customHeight="1">
      <c r="A10" s="1567" t="s">
        <v>87</v>
      </c>
      <c r="B10" s="1914" t="s">
        <v>0</v>
      </c>
      <c r="C10" s="1925" t="s">
        <v>1</v>
      </c>
      <c r="D10" s="1923" t="s">
        <v>2</v>
      </c>
      <c r="E10" s="1923" t="s">
        <v>3</v>
      </c>
      <c r="F10" s="1923" t="s">
        <v>4</v>
      </c>
      <c r="G10" s="1921" t="s">
        <v>5</v>
      </c>
      <c r="H10" s="1919" t="s">
        <v>6</v>
      </c>
      <c r="I10" s="1911" t="s">
        <v>88</v>
      </c>
      <c r="J10" s="1912"/>
      <c r="K10" s="1912"/>
      <c r="L10" s="1912"/>
      <c r="M10" s="1912"/>
      <c r="N10" s="1912"/>
      <c r="O10" s="1913"/>
      <c r="P10" s="1952" t="s">
        <v>7</v>
      </c>
      <c r="Q10" s="1927" t="s">
        <v>93</v>
      </c>
      <c r="R10" s="1929" t="s">
        <v>124</v>
      </c>
      <c r="S10" s="1720" t="s">
        <v>208</v>
      </c>
      <c r="T10" s="1721"/>
      <c r="U10" s="1960" t="s">
        <v>96</v>
      </c>
      <c r="V10" s="1960"/>
      <c r="W10" s="1961"/>
      <c r="X10" s="1927" t="s">
        <v>97</v>
      </c>
      <c r="Y10" s="1928" t="s">
        <v>98</v>
      </c>
      <c r="Z10" s="1927" t="s">
        <v>99</v>
      </c>
      <c r="AA10" s="1929" t="s">
        <v>100</v>
      </c>
      <c r="AB10" s="246"/>
      <c r="AC10" s="246"/>
      <c r="AD10" s="246"/>
      <c r="AE10" s="1237"/>
      <c r="AF10" s="1237"/>
      <c r="AG10" s="246"/>
      <c r="AH10" s="246"/>
      <c r="AI10" s="246"/>
      <c r="AJ10" s="246"/>
      <c r="AK10" s="439"/>
      <c r="AL10" s="439"/>
      <c r="AM10" s="439"/>
      <c r="AN10" s="439"/>
      <c r="AO10" s="439"/>
      <c r="AP10" s="439"/>
      <c r="AQ10" s="439"/>
      <c r="AR10" s="439"/>
      <c r="AS10" s="439"/>
      <c r="AT10" s="439"/>
      <c r="AU10" s="439"/>
      <c r="AV10" s="439"/>
      <c r="AW10" s="78"/>
      <c r="AX10" s="78"/>
      <c r="AY10" s="78"/>
      <c r="AZ10" s="78"/>
      <c r="BA10" s="78"/>
      <c r="BB10" s="78"/>
      <c r="BC10" s="78"/>
      <c r="BD10" s="78"/>
      <c r="BE10" s="78"/>
      <c r="BF10" s="78"/>
      <c r="BG10" s="78"/>
      <c r="BH10" s="78"/>
      <c r="BI10" s="78"/>
      <c r="BJ10" s="78"/>
      <c r="BK10" s="78"/>
      <c r="BL10" s="78"/>
      <c r="BM10" s="78"/>
      <c r="BN10" s="78"/>
      <c r="BO10" s="78"/>
      <c r="BP10" s="78"/>
      <c r="BQ10" s="78"/>
      <c r="BR10" s="78"/>
      <c r="BS10" s="78"/>
      <c r="BT10" s="78"/>
      <c r="BU10" s="78"/>
      <c r="BV10" s="78"/>
      <c r="BW10" s="78"/>
      <c r="BX10" s="78"/>
      <c r="BY10" s="78"/>
      <c r="BZ10" s="78"/>
      <c r="CA10" s="78"/>
      <c r="CB10" s="78"/>
      <c r="CC10" s="78"/>
      <c r="CD10" s="78"/>
      <c r="CE10" s="78"/>
      <c r="CF10" s="78"/>
      <c r="CG10" s="78"/>
      <c r="CH10" s="78"/>
      <c r="CI10" s="78"/>
      <c r="CJ10" s="78"/>
      <c r="CK10" s="78"/>
      <c r="CL10" s="78"/>
      <c r="CM10" s="78"/>
      <c r="CN10" s="78"/>
      <c r="CO10" s="78"/>
      <c r="CP10" s="78"/>
      <c r="CQ10" s="78"/>
      <c r="CR10" s="78"/>
      <c r="CS10" s="78"/>
      <c r="CT10" s="78"/>
      <c r="CU10" s="78"/>
      <c r="CV10" s="78"/>
      <c r="CW10" s="78"/>
      <c r="CX10" s="78"/>
      <c r="CY10" s="78"/>
      <c r="CZ10" s="78"/>
      <c r="DA10" s="78"/>
      <c r="DB10" s="78"/>
      <c r="DC10" s="78"/>
      <c r="DD10" s="78"/>
      <c r="DE10" s="78"/>
      <c r="DF10" s="78"/>
      <c r="DG10" s="78"/>
      <c r="DH10" s="78"/>
      <c r="DI10" s="78"/>
      <c r="DJ10" s="78"/>
      <c r="DK10" s="78"/>
      <c r="DL10" s="78"/>
      <c r="DM10" s="78"/>
      <c r="DN10" s="78"/>
      <c r="DO10" s="78"/>
      <c r="DP10" s="78"/>
      <c r="DQ10" s="78"/>
      <c r="DR10" s="78"/>
      <c r="DS10" s="78"/>
      <c r="DT10" s="78"/>
      <c r="DU10" s="78"/>
      <c r="DV10" s="78"/>
      <c r="DW10" s="78"/>
      <c r="DX10" s="78"/>
      <c r="DY10" s="78"/>
      <c r="DZ10" s="78"/>
      <c r="EA10" s="78"/>
      <c r="EB10" s="78"/>
      <c r="EC10" s="78"/>
      <c r="ED10" s="78"/>
      <c r="EE10" s="78"/>
      <c r="EF10" s="78"/>
      <c r="EG10" s="78"/>
      <c r="EH10" s="78"/>
      <c r="EI10" s="78"/>
      <c r="EJ10" s="78"/>
      <c r="EK10" s="78"/>
      <c r="EL10" s="78"/>
      <c r="EM10" s="78"/>
      <c r="EN10" s="78"/>
      <c r="EO10" s="78"/>
      <c r="EP10" s="78"/>
      <c r="EQ10" s="78"/>
      <c r="ER10" s="78"/>
      <c r="ES10" s="78"/>
      <c r="ET10" s="78"/>
      <c r="EU10" s="78"/>
      <c r="EV10" s="78"/>
      <c r="EW10" s="78"/>
      <c r="EX10" s="78"/>
      <c r="EY10" s="78"/>
      <c r="EZ10" s="78"/>
      <c r="FA10" s="78"/>
      <c r="FB10" s="78"/>
      <c r="FC10" s="78"/>
      <c r="FD10" s="78"/>
      <c r="FE10" s="78"/>
      <c r="FF10" s="78"/>
      <c r="FG10" s="78"/>
      <c r="FH10" s="78"/>
      <c r="FI10" s="78"/>
      <c r="FJ10" s="78"/>
      <c r="FK10" s="78"/>
      <c r="FL10" s="78"/>
      <c r="FM10" s="78"/>
      <c r="FN10" s="78"/>
      <c r="FO10" s="78"/>
      <c r="FP10" s="78"/>
      <c r="FQ10" s="78"/>
      <c r="FR10" s="78"/>
      <c r="FS10" s="78"/>
      <c r="FT10" s="78"/>
      <c r="FU10" s="78"/>
      <c r="FV10" s="78"/>
      <c r="FW10" s="78"/>
      <c r="FX10" s="78"/>
      <c r="FY10" s="78"/>
      <c r="FZ10" s="78"/>
      <c r="GA10" s="78"/>
      <c r="GB10" s="78"/>
      <c r="GC10" s="78"/>
      <c r="GD10" s="78"/>
      <c r="GE10" s="78"/>
      <c r="GF10" s="78"/>
      <c r="GG10" s="78"/>
      <c r="GH10" s="78"/>
      <c r="GI10" s="78"/>
      <c r="GJ10" s="78"/>
      <c r="GK10" s="78"/>
      <c r="GL10" s="78"/>
      <c r="GM10" s="78"/>
      <c r="GN10" s="78"/>
      <c r="GO10" s="78"/>
      <c r="GP10" s="78"/>
      <c r="GQ10" s="78"/>
      <c r="GR10" s="78"/>
      <c r="GS10" s="78"/>
      <c r="GT10" s="78"/>
      <c r="GU10" s="78"/>
      <c r="GV10" s="78"/>
      <c r="GW10" s="78"/>
      <c r="GX10" s="78"/>
      <c r="GY10" s="78"/>
      <c r="GZ10" s="78"/>
      <c r="HA10" s="78"/>
      <c r="HB10" s="78"/>
      <c r="HC10" s="78"/>
      <c r="HD10" s="78"/>
      <c r="HE10" s="78"/>
      <c r="HF10" s="78"/>
      <c r="HG10" s="78"/>
      <c r="HH10" s="78"/>
      <c r="HI10" s="78"/>
      <c r="HJ10" s="78"/>
      <c r="HK10" s="78"/>
      <c r="HL10" s="78"/>
      <c r="HM10" s="78"/>
      <c r="HN10" s="78"/>
      <c r="HO10" s="78"/>
      <c r="HP10" s="78"/>
      <c r="HQ10" s="78"/>
      <c r="HR10" s="78"/>
      <c r="HS10" s="78"/>
      <c r="HT10" s="78"/>
      <c r="HU10" s="78"/>
      <c r="HV10" s="78"/>
      <c r="HW10" s="78"/>
      <c r="HX10" s="78"/>
      <c r="HY10" s="78"/>
      <c r="HZ10" s="78"/>
      <c r="IA10" s="78"/>
      <c r="IB10" s="78"/>
      <c r="IC10" s="78"/>
      <c r="ID10" s="78"/>
      <c r="IE10" s="78"/>
      <c r="IF10" s="78"/>
      <c r="IG10" s="78"/>
      <c r="IH10" s="78"/>
      <c r="II10" s="78"/>
      <c r="IJ10" s="78"/>
      <c r="IK10" s="78"/>
      <c r="IL10" s="78"/>
      <c r="IM10" s="78"/>
      <c r="IN10" s="78"/>
      <c r="IO10" s="78"/>
      <c r="IP10" s="78"/>
      <c r="IQ10" s="78"/>
      <c r="IR10" s="78"/>
      <c r="IS10" s="78"/>
      <c r="IT10" s="78"/>
      <c r="IU10" s="78"/>
      <c r="IV10" s="78"/>
      <c r="IW10" s="78"/>
      <c r="IX10" s="78"/>
      <c r="IY10" s="78"/>
      <c r="IZ10" s="78"/>
      <c r="JA10" s="78"/>
      <c r="JB10" s="78"/>
      <c r="JC10" s="78"/>
      <c r="JD10" s="78"/>
      <c r="JE10" s="78"/>
      <c r="JF10" s="78"/>
      <c r="JG10" s="78"/>
      <c r="JH10" s="78"/>
      <c r="JI10" s="78"/>
      <c r="JJ10" s="78"/>
      <c r="JK10" s="78"/>
      <c r="JL10" s="78"/>
      <c r="JM10" s="78"/>
      <c r="JN10" s="78"/>
      <c r="JO10" s="78"/>
      <c r="JP10" s="78"/>
      <c r="JQ10" s="78"/>
      <c r="JR10" s="78"/>
      <c r="JS10" s="78"/>
      <c r="JT10" s="78"/>
      <c r="JU10" s="78"/>
      <c r="JV10" s="78"/>
      <c r="JW10" s="78"/>
      <c r="JX10" s="78"/>
      <c r="JY10" s="78"/>
      <c r="JZ10" s="78"/>
      <c r="KA10" s="78"/>
      <c r="KB10" s="78"/>
      <c r="KC10" s="78"/>
      <c r="KD10" s="78"/>
      <c r="KE10" s="78"/>
      <c r="KF10" s="78"/>
      <c r="KG10" s="78"/>
      <c r="KH10" s="78"/>
      <c r="KI10" s="78"/>
      <c r="KJ10" s="78"/>
      <c r="KK10" s="78"/>
      <c r="KL10" s="78"/>
      <c r="KM10" s="78"/>
      <c r="KN10" s="78"/>
      <c r="KO10" s="78"/>
      <c r="KP10" s="78"/>
      <c r="KQ10" s="78"/>
      <c r="KR10" s="78"/>
      <c r="KS10" s="78"/>
      <c r="KT10" s="78"/>
      <c r="KU10" s="78"/>
      <c r="KV10" s="78"/>
      <c r="KW10" s="78"/>
      <c r="KX10" s="78"/>
      <c r="KY10" s="78"/>
      <c r="KZ10" s="78"/>
      <c r="LA10" s="78"/>
      <c r="LB10" s="78"/>
      <c r="LC10" s="78"/>
      <c r="LD10" s="78"/>
      <c r="LE10" s="78"/>
      <c r="LF10" s="78"/>
      <c r="LG10" s="78"/>
      <c r="LH10" s="78"/>
      <c r="LI10" s="78"/>
      <c r="LJ10" s="78"/>
      <c r="LK10" s="78"/>
      <c r="LL10" s="78"/>
      <c r="LM10" s="78"/>
      <c r="LN10" s="78"/>
      <c r="LO10" s="78"/>
      <c r="LP10" s="78"/>
      <c r="LQ10" s="78"/>
      <c r="LR10" s="78"/>
      <c r="LS10" s="78"/>
      <c r="LT10" s="78"/>
      <c r="LU10" s="78"/>
      <c r="LV10" s="78"/>
      <c r="LW10" s="78"/>
      <c r="LX10" s="78"/>
      <c r="LY10" s="78"/>
      <c r="LZ10" s="78"/>
      <c r="MA10" s="78"/>
      <c r="MB10" s="78"/>
      <c r="MC10" s="78"/>
      <c r="MD10" s="78"/>
      <c r="ME10" s="78"/>
      <c r="MF10" s="78"/>
      <c r="MG10" s="78"/>
      <c r="MH10" s="78"/>
      <c r="MI10" s="78"/>
      <c r="MJ10" s="78"/>
      <c r="MK10" s="78"/>
      <c r="ML10" s="78"/>
      <c r="MM10" s="78"/>
      <c r="MN10" s="78"/>
      <c r="MO10" s="78"/>
      <c r="MP10" s="78"/>
      <c r="MQ10" s="78"/>
      <c r="MR10" s="78"/>
      <c r="MS10" s="78"/>
      <c r="MT10" s="78"/>
      <c r="MU10" s="78"/>
      <c r="MV10" s="78"/>
      <c r="MW10" s="78"/>
      <c r="MX10" s="78"/>
      <c r="MY10" s="78"/>
      <c r="MZ10" s="78"/>
      <c r="NA10" s="78"/>
      <c r="NB10" s="78"/>
      <c r="NC10" s="78"/>
      <c r="ND10" s="78"/>
      <c r="NE10" s="78"/>
      <c r="NF10" s="78"/>
      <c r="NG10" s="78"/>
      <c r="NH10" s="78"/>
      <c r="NI10" s="78"/>
      <c r="NJ10" s="78"/>
      <c r="NK10" s="78"/>
      <c r="NL10" s="78"/>
      <c r="NM10" s="78"/>
      <c r="NN10" s="78"/>
      <c r="NO10" s="78"/>
      <c r="NP10" s="78"/>
      <c r="NQ10" s="78"/>
      <c r="NR10" s="78"/>
      <c r="NS10" s="78"/>
      <c r="NT10" s="78"/>
    </row>
    <row r="11" spans="1:384" s="69" customFormat="1" ht="12" customHeight="1" thickBot="1">
      <c r="A11" s="1844"/>
      <c r="B11" s="1565"/>
      <c r="C11" s="1926"/>
      <c r="D11" s="1924"/>
      <c r="E11" s="1924"/>
      <c r="F11" s="1924"/>
      <c r="G11" s="1922"/>
      <c r="H11" s="1920"/>
      <c r="I11" s="1169">
        <v>1</v>
      </c>
      <c r="J11" s="1170">
        <v>2</v>
      </c>
      <c r="K11" s="1170">
        <v>3</v>
      </c>
      <c r="L11" s="1170">
        <v>4</v>
      </c>
      <c r="M11" s="1170">
        <v>5</v>
      </c>
      <c r="N11" s="1170">
        <v>6</v>
      </c>
      <c r="O11" s="1171">
        <v>7</v>
      </c>
      <c r="P11" s="1713"/>
      <c r="Q11" s="1669"/>
      <c r="R11" s="1671"/>
      <c r="S11" s="1638"/>
      <c r="T11" s="1881"/>
      <c r="U11" s="1172">
        <v>1</v>
      </c>
      <c r="V11" s="160">
        <v>2</v>
      </c>
      <c r="W11" s="395">
        <v>3</v>
      </c>
      <c r="X11" s="1669"/>
      <c r="Y11" s="1769"/>
      <c r="Z11" s="1669"/>
      <c r="AA11" s="1671"/>
      <c r="AB11" s="246"/>
      <c r="AC11" s="246"/>
      <c r="AD11" s="246"/>
      <c r="AE11" s="1237"/>
      <c r="AF11" s="1237"/>
      <c r="AG11" s="246"/>
      <c r="AH11" s="246"/>
      <c r="AI11" s="246"/>
      <c r="AJ11" s="246"/>
      <c r="AK11" s="439"/>
      <c r="AL11" s="439"/>
      <c r="AM11" s="439"/>
      <c r="AN11" s="439"/>
      <c r="AO11" s="439"/>
      <c r="AP11" s="439"/>
      <c r="AQ11" s="439"/>
      <c r="AR11" s="439"/>
      <c r="AS11" s="439"/>
      <c r="AT11" s="439"/>
      <c r="AU11" s="439"/>
      <c r="AV11" s="439"/>
      <c r="AW11" s="78"/>
      <c r="AX11" s="78"/>
      <c r="AY11" s="78"/>
      <c r="AZ11" s="78"/>
      <c r="BA11" s="78"/>
      <c r="BB11" s="78"/>
      <c r="BC11" s="78"/>
      <c r="BD11" s="78"/>
      <c r="BE11" s="78"/>
      <c r="BF11" s="78"/>
      <c r="BG11" s="78"/>
      <c r="BH11" s="78"/>
      <c r="BI11" s="78"/>
      <c r="BJ11" s="78"/>
      <c r="BK11" s="78"/>
      <c r="BL11" s="78"/>
      <c r="BM11" s="78"/>
      <c r="BN11" s="78"/>
      <c r="BO11" s="78"/>
      <c r="BP11" s="78"/>
      <c r="BQ11" s="78"/>
      <c r="BR11" s="78"/>
      <c r="BS11" s="78"/>
      <c r="BT11" s="78"/>
      <c r="BU11" s="78"/>
      <c r="BV11" s="78"/>
      <c r="BW11" s="78"/>
      <c r="BX11" s="78"/>
      <c r="BY11" s="78"/>
      <c r="BZ11" s="78"/>
      <c r="CA11" s="78"/>
      <c r="CB11" s="78"/>
      <c r="CC11" s="78"/>
      <c r="CD11" s="78"/>
      <c r="CE11" s="78"/>
      <c r="CF11" s="78"/>
      <c r="CG11" s="78"/>
      <c r="CH11" s="78"/>
      <c r="CI11" s="78"/>
      <c r="CJ11" s="78"/>
      <c r="CK11" s="78"/>
      <c r="CL11" s="78"/>
      <c r="CM11" s="78"/>
      <c r="CN11" s="78"/>
      <c r="CO11" s="78"/>
      <c r="CP11" s="78"/>
      <c r="CQ11" s="78"/>
      <c r="CR11" s="78"/>
      <c r="CS11" s="78"/>
      <c r="CT11" s="78"/>
      <c r="CU11" s="78"/>
      <c r="CV11" s="78"/>
      <c r="CW11" s="78"/>
      <c r="CX11" s="78"/>
      <c r="CY11" s="78"/>
      <c r="CZ11" s="78"/>
      <c r="DA11" s="78"/>
      <c r="DB11" s="78"/>
      <c r="DC11" s="78"/>
      <c r="DD11" s="78"/>
      <c r="DE11" s="78"/>
      <c r="DF11" s="78"/>
      <c r="DG11" s="78"/>
      <c r="DH11" s="78"/>
      <c r="DI11" s="78"/>
      <c r="DJ11" s="78"/>
      <c r="DK11" s="78"/>
      <c r="DL11" s="78"/>
      <c r="DM11" s="78"/>
      <c r="DN11" s="78"/>
      <c r="DO11" s="78"/>
      <c r="DP11" s="78"/>
      <c r="DQ11" s="78"/>
      <c r="DR11" s="78"/>
      <c r="DS11" s="78"/>
      <c r="DT11" s="78"/>
      <c r="DU11" s="78"/>
      <c r="DV11" s="78"/>
      <c r="DW11" s="78"/>
      <c r="DX11" s="78"/>
      <c r="DY11" s="78"/>
      <c r="DZ11" s="78"/>
      <c r="EA11" s="78"/>
      <c r="EB11" s="78"/>
      <c r="EC11" s="78"/>
      <c r="ED11" s="78"/>
      <c r="EE11" s="78"/>
      <c r="EF11" s="78"/>
      <c r="EG11" s="78"/>
      <c r="EH11" s="78"/>
      <c r="EI11" s="78"/>
      <c r="EJ11" s="78"/>
      <c r="EK11" s="78"/>
      <c r="EL11" s="78"/>
      <c r="EM11" s="78"/>
      <c r="EN11" s="78"/>
      <c r="EO11" s="78"/>
      <c r="EP11" s="78"/>
      <c r="EQ11" s="78"/>
      <c r="ER11" s="78"/>
      <c r="ES11" s="78"/>
      <c r="ET11" s="78"/>
      <c r="EU11" s="78"/>
      <c r="EV11" s="78"/>
      <c r="EW11" s="78"/>
      <c r="EX11" s="78"/>
      <c r="EY11" s="78"/>
      <c r="EZ11" s="78"/>
      <c r="FA11" s="78"/>
      <c r="FB11" s="78"/>
      <c r="FC11" s="78"/>
      <c r="FD11" s="78"/>
      <c r="FE11" s="78"/>
      <c r="FF11" s="78"/>
      <c r="FG11" s="78"/>
      <c r="FH11" s="78"/>
      <c r="FI11" s="78"/>
      <c r="FJ11" s="78"/>
      <c r="FK11" s="78"/>
      <c r="FL11" s="78"/>
      <c r="FM11" s="78"/>
      <c r="FN11" s="78"/>
      <c r="FO11" s="78"/>
      <c r="FP11" s="78"/>
      <c r="FQ11" s="78"/>
      <c r="FR11" s="78"/>
      <c r="FS11" s="78"/>
      <c r="FT11" s="78"/>
      <c r="FU11" s="78"/>
      <c r="FV11" s="78"/>
      <c r="FW11" s="78"/>
      <c r="FX11" s="78"/>
      <c r="FY11" s="78"/>
      <c r="FZ11" s="78"/>
      <c r="GA11" s="78"/>
      <c r="GB11" s="78"/>
      <c r="GC11" s="78"/>
      <c r="GD11" s="78"/>
      <c r="GE11" s="78"/>
      <c r="GF11" s="78"/>
      <c r="GG11" s="78"/>
      <c r="GH11" s="78"/>
      <c r="GI11" s="78"/>
      <c r="GJ11" s="78"/>
      <c r="GK11" s="78"/>
      <c r="GL11" s="78"/>
      <c r="GM11" s="78"/>
      <c r="GN11" s="78"/>
      <c r="GO11" s="78"/>
      <c r="GP11" s="78"/>
      <c r="GQ11" s="78"/>
      <c r="GR11" s="78"/>
      <c r="GS11" s="78"/>
      <c r="GT11" s="78"/>
      <c r="GU11" s="78"/>
      <c r="GV11" s="78"/>
      <c r="GW11" s="78"/>
      <c r="GX11" s="78"/>
      <c r="GY11" s="78"/>
      <c r="GZ11" s="78"/>
      <c r="HA11" s="78"/>
      <c r="HB11" s="78"/>
      <c r="HC11" s="78"/>
      <c r="HD11" s="78"/>
      <c r="HE11" s="78"/>
      <c r="HF11" s="78"/>
      <c r="HG11" s="78"/>
      <c r="HH11" s="78"/>
      <c r="HI11" s="78"/>
      <c r="HJ11" s="78"/>
      <c r="HK11" s="78"/>
      <c r="HL11" s="78"/>
      <c r="HM11" s="78"/>
      <c r="HN11" s="78"/>
      <c r="HO11" s="78"/>
      <c r="HP11" s="78"/>
      <c r="HQ11" s="78"/>
      <c r="HR11" s="78"/>
      <c r="HS11" s="78"/>
      <c r="HT11" s="78"/>
      <c r="HU11" s="78"/>
      <c r="HV11" s="78"/>
      <c r="HW11" s="78"/>
      <c r="HX11" s="78"/>
      <c r="HY11" s="78"/>
      <c r="HZ11" s="78"/>
      <c r="IA11" s="78"/>
      <c r="IB11" s="78"/>
      <c r="IC11" s="78"/>
      <c r="ID11" s="78"/>
      <c r="IE11" s="78"/>
      <c r="IF11" s="78"/>
      <c r="IG11" s="78"/>
      <c r="IH11" s="78"/>
      <c r="II11" s="78"/>
      <c r="IJ11" s="78"/>
      <c r="IK11" s="78"/>
      <c r="IL11" s="78"/>
      <c r="IM11" s="78"/>
      <c r="IN11" s="78"/>
      <c r="IO11" s="78"/>
      <c r="IP11" s="78"/>
      <c r="IQ11" s="78"/>
      <c r="IR11" s="78"/>
      <c r="IS11" s="78"/>
      <c r="IT11" s="78"/>
      <c r="IU11" s="78"/>
      <c r="IV11" s="78"/>
      <c r="IW11" s="78"/>
      <c r="IX11" s="78"/>
      <c r="IY11" s="78"/>
      <c r="IZ11" s="78"/>
      <c r="JA11" s="78"/>
      <c r="JB11" s="78"/>
      <c r="JC11" s="78"/>
      <c r="JD11" s="78"/>
      <c r="JE11" s="78"/>
      <c r="JF11" s="78"/>
      <c r="JG11" s="78"/>
      <c r="JH11" s="78"/>
      <c r="JI11" s="78"/>
      <c r="JJ11" s="78"/>
      <c r="JK11" s="78"/>
      <c r="JL11" s="78"/>
      <c r="JM11" s="78"/>
      <c r="JN11" s="78"/>
      <c r="JO11" s="78"/>
      <c r="JP11" s="78"/>
      <c r="JQ11" s="78"/>
      <c r="JR11" s="78"/>
      <c r="JS11" s="78"/>
      <c r="JT11" s="78"/>
      <c r="JU11" s="78"/>
      <c r="JV11" s="78"/>
      <c r="JW11" s="78"/>
      <c r="JX11" s="78"/>
      <c r="JY11" s="78"/>
      <c r="JZ11" s="78"/>
      <c r="KA11" s="78"/>
      <c r="KB11" s="78"/>
      <c r="KC11" s="78"/>
      <c r="KD11" s="78"/>
      <c r="KE11" s="78"/>
      <c r="KF11" s="78"/>
      <c r="KG11" s="78"/>
      <c r="KH11" s="78"/>
      <c r="KI11" s="78"/>
      <c r="KJ11" s="78"/>
      <c r="KK11" s="78"/>
      <c r="KL11" s="78"/>
      <c r="KM11" s="78"/>
      <c r="KN11" s="78"/>
      <c r="KO11" s="78"/>
      <c r="KP11" s="78"/>
      <c r="KQ11" s="78"/>
      <c r="KR11" s="78"/>
      <c r="KS11" s="78"/>
      <c r="KT11" s="78"/>
      <c r="KU11" s="78"/>
      <c r="KV11" s="78"/>
      <c r="KW11" s="78"/>
      <c r="KX11" s="78"/>
      <c r="KY11" s="78"/>
      <c r="KZ11" s="78"/>
      <c r="LA11" s="78"/>
      <c r="LB11" s="78"/>
      <c r="LC11" s="78"/>
      <c r="LD11" s="78"/>
      <c r="LE11" s="78"/>
      <c r="LF11" s="78"/>
      <c r="LG11" s="78"/>
      <c r="LH11" s="78"/>
      <c r="LI11" s="78"/>
      <c r="LJ11" s="78"/>
      <c r="LK11" s="78"/>
      <c r="LL11" s="78"/>
      <c r="LM11" s="78"/>
      <c r="LN11" s="78"/>
      <c r="LO11" s="78"/>
      <c r="LP11" s="78"/>
      <c r="LQ11" s="78"/>
      <c r="LR11" s="78"/>
      <c r="LS11" s="78"/>
      <c r="LT11" s="78"/>
      <c r="LU11" s="78"/>
      <c r="LV11" s="78"/>
      <c r="LW11" s="78"/>
      <c r="LX11" s="78"/>
      <c r="LY11" s="78"/>
      <c r="LZ11" s="78"/>
      <c r="MA11" s="78"/>
      <c r="MB11" s="78"/>
      <c r="MC11" s="78"/>
      <c r="MD11" s="78"/>
      <c r="ME11" s="78"/>
      <c r="MF11" s="78"/>
      <c r="MG11" s="78"/>
      <c r="MH11" s="78"/>
      <c r="MI11" s="78"/>
      <c r="MJ11" s="78"/>
      <c r="MK11" s="78"/>
      <c r="ML11" s="78"/>
      <c r="MM11" s="78"/>
      <c r="MN11" s="78"/>
      <c r="MO11" s="78"/>
      <c r="MP11" s="78"/>
      <c r="MQ11" s="78"/>
      <c r="MR11" s="78"/>
      <c r="MS11" s="78"/>
      <c r="MT11" s="78"/>
      <c r="MU11" s="78"/>
      <c r="MV11" s="78"/>
      <c r="MW11" s="78"/>
      <c r="MX11" s="78"/>
      <c r="MY11" s="78"/>
      <c r="MZ11" s="78"/>
      <c r="NA11" s="78"/>
      <c r="NB11" s="78"/>
      <c r="NC11" s="78"/>
      <c r="ND11" s="78"/>
      <c r="NE11" s="78"/>
      <c r="NF11" s="78"/>
      <c r="NG11" s="78"/>
      <c r="NH11" s="78"/>
      <c r="NI11" s="78"/>
      <c r="NJ11" s="78"/>
      <c r="NK11" s="78"/>
      <c r="NL11" s="78"/>
      <c r="NM11" s="78"/>
      <c r="NN11" s="78"/>
      <c r="NO11" s="78"/>
      <c r="NP11" s="78"/>
      <c r="NQ11" s="78"/>
      <c r="NR11" s="78"/>
      <c r="NS11" s="78"/>
      <c r="NT11" s="78"/>
    </row>
    <row r="12" spans="1:384" s="69" customFormat="1" ht="17.100000000000001" customHeight="1" thickBot="1">
      <c r="A12" s="416">
        <v>100</v>
      </c>
      <c r="B12" s="1160" t="s">
        <v>8</v>
      </c>
      <c r="C12" s="1160"/>
      <c r="D12" s="1160"/>
      <c r="E12" s="1160"/>
      <c r="F12" s="1160"/>
      <c r="G12" s="1160"/>
      <c r="H12" s="1160"/>
      <c r="I12" s="1160"/>
      <c r="J12" s="1160"/>
      <c r="K12" s="1160"/>
      <c r="L12" s="1160"/>
      <c r="M12" s="1160"/>
      <c r="N12" s="1160"/>
      <c r="O12" s="1160"/>
      <c r="P12" s="1160"/>
      <c r="Q12" s="1160"/>
      <c r="R12" s="1160"/>
      <c r="S12" s="1160"/>
      <c r="T12" s="1160"/>
      <c r="U12" s="1385"/>
      <c r="V12" s="1385"/>
      <c r="W12" s="1385"/>
      <c r="X12" s="1160"/>
      <c r="Y12" s="1160"/>
      <c r="Z12" s="1160"/>
      <c r="AA12" s="1161"/>
      <c r="AB12" s="246"/>
      <c r="AC12" s="246"/>
      <c r="AD12" s="246"/>
      <c r="AE12" s="1237"/>
      <c r="AF12" s="1237"/>
      <c r="AG12" s="246"/>
      <c r="AH12" s="246"/>
      <c r="AI12" s="246"/>
      <c r="AJ12" s="246"/>
      <c r="AK12" s="439"/>
      <c r="AL12" s="439"/>
      <c r="AM12" s="439"/>
      <c r="AN12" s="439"/>
      <c r="AO12" s="439"/>
      <c r="AP12" s="439"/>
      <c r="AQ12" s="439"/>
      <c r="AR12" s="439"/>
      <c r="AS12" s="439"/>
      <c r="AT12" s="439"/>
      <c r="AU12" s="439"/>
      <c r="AV12" s="439"/>
      <c r="AW12" s="78"/>
      <c r="AX12" s="78"/>
      <c r="AY12" s="78"/>
      <c r="AZ12" s="78"/>
      <c r="BA12" s="78"/>
      <c r="BB12" s="78"/>
      <c r="BC12" s="78"/>
      <c r="BD12" s="78"/>
      <c r="BE12" s="78"/>
      <c r="BF12" s="78"/>
      <c r="BG12" s="78"/>
      <c r="BH12" s="78"/>
      <c r="BI12" s="78"/>
      <c r="BJ12" s="78"/>
      <c r="BK12" s="78"/>
      <c r="BL12" s="78"/>
      <c r="BM12" s="78"/>
      <c r="BN12" s="78"/>
      <c r="BO12" s="78"/>
      <c r="BP12" s="78"/>
      <c r="BQ12" s="78"/>
      <c r="BR12" s="78"/>
      <c r="BS12" s="78"/>
      <c r="BT12" s="78"/>
      <c r="BU12" s="78"/>
      <c r="BV12" s="78"/>
      <c r="BW12" s="78"/>
      <c r="BX12" s="78"/>
      <c r="BY12" s="78"/>
      <c r="BZ12" s="78"/>
      <c r="CA12" s="78"/>
      <c r="CB12" s="78"/>
      <c r="CC12" s="78"/>
      <c r="CD12" s="78"/>
      <c r="CE12" s="78"/>
      <c r="CF12" s="78"/>
      <c r="CG12" s="78"/>
      <c r="CH12" s="78"/>
      <c r="CI12" s="78"/>
      <c r="CJ12" s="78"/>
      <c r="CK12" s="78"/>
      <c r="CL12" s="78"/>
      <c r="CM12" s="78"/>
      <c r="CN12" s="78"/>
      <c r="CO12" s="78"/>
      <c r="CP12" s="78"/>
      <c r="CQ12" s="78"/>
      <c r="CR12" s="78"/>
      <c r="CS12" s="78"/>
      <c r="CT12" s="78"/>
      <c r="CU12" s="78"/>
      <c r="CV12" s="78"/>
      <c r="CW12" s="78"/>
      <c r="CX12" s="78"/>
      <c r="CY12" s="78"/>
      <c r="CZ12" s="78"/>
      <c r="DA12" s="78"/>
      <c r="DB12" s="78"/>
      <c r="DC12" s="78"/>
      <c r="DD12" s="78"/>
      <c r="DE12" s="78"/>
      <c r="DF12" s="78"/>
      <c r="DG12" s="78"/>
      <c r="DH12" s="78"/>
      <c r="DI12" s="78"/>
      <c r="DJ12" s="78"/>
      <c r="DK12" s="78"/>
      <c r="DL12" s="78"/>
      <c r="DM12" s="78"/>
      <c r="DN12" s="78"/>
      <c r="DO12" s="78"/>
      <c r="DP12" s="78"/>
      <c r="DQ12" s="78"/>
      <c r="DR12" s="78"/>
      <c r="DS12" s="78"/>
      <c r="DT12" s="78"/>
      <c r="DU12" s="78"/>
      <c r="DV12" s="78"/>
      <c r="DW12" s="78"/>
      <c r="DX12" s="78"/>
      <c r="DY12" s="78"/>
      <c r="DZ12" s="78"/>
      <c r="EA12" s="78"/>
      <c r="EB12" s="78"/>
      <c r="EC12" s="78"/>
      <c r="ED12" s="78"/>
      <c r="EE12" s="78"/>
      <c r="EF12" s="78"/>
      <c r="EG12" s="78"/>
      <c r="EH12" s="78"/>
      <c r="EI12" s="78"/>
      <c r="EJ12" s="78"/>
      <c r="EK12" s="78"/>
      <c r="EL12" s="78"/>
      <c r="EM12" s="78"/>
      <c r="EN12" s="78"/>
      <c r="EO12" s="78"/>
      <c r="EP12" s="78"/>
      <c r="EQ12" s="78"/>
      <c r="ER12" s="78"/>
      <c r="ES12" s="78"/>
      <c r="ET12" s="78"/>
      <c r="EU12" s="78"/>
      <c r="EV12" s="78"/>
      <c r="EW12" s="78"/>
      <c r="EX12" s="78"/>
      <c r="EY12" s="78"/>
      <c r="EZ12" s="78"/>
      <c r="FA12" s="78"/>
      <c r="FB12" s="78"/>
      <c r="FC12" s="78"/>
      <c r="FD12" s="78"/>
      <c r="FE12" s="78"/>
      <c r="FF12" s="78"/>
      <c r="FG12" s="78"/>
      <c r="FH12" s="78"/>
      <c r="FI12" s="78"/>
      <c r="FJ12" s="78"/>
      <c r="FK12" s="78"/>
      <c r="FL12" s="78"/>
      <c r="FM12" s="78"/>
      <c r="FN12" s="78"/>
      <c r="FO12" s="78"/>
      <c r="FP12" s="78"/>
      <c r="FQ12" s="78"/>
      <c r="FR12" s="78"/>
      <c r="FS12" s="78"/>
      <c r="FT12" s="78"/>
      <c r="FU12" s="78"/>
      <c r="FV12" s="78"/>
      <c r="FW12" s="78"/>
      <c r="FX12" s="78"/>
      <c r="FY12" s="78"/>
      <c r="FZ12" s="78"/>
      <c r="GA12" s="78"/>
      <c r="GB12" s="78"/>
      <c r="GC12" s="78"/>
      <c r="GD12" s="78"/>
      <c r="GE12" s="78"/>
      <c r="GF12" s="78"/>
      <c r="GG12" s="78"/>
      <c r="GH12" s="78"/>
      <c r="GI12" s="78"/>
      <c r="GJ12" s="78"/>
      <c r="GK12" s="78"/>
      <c r="GL12" s="78"/>
      <c r="GM12" s="78"/>
      <c r="GN12" s="78"/>
      <c r="GO12" s="78"/>
      <c r="GP12" s="78"/>
      <c r="GQ12" s="78"/>
      <c r="GR12" s="78"/>
      <c r="GS12" s="78"/>
      <c r="GT12" s="78"/>
      <c r="GU12" s="78"/>
      <c r="GV12" s="78"/>
      <c r="GW12" s="78"/>
      <c r="GX12" s="78"/>
      <c r="GY12" s="78"/>
      <c r="GZ12" s="78"/>
      <c r="HA12" s="78"/>
      <c r="HB12" s="78"/>
      <c r="HC12" s="78"/>
      <c r="HD12" s="78"/>
      <c r="HE12" s="78"/>
      <c r="HF12" s="78"/>
      <c r="HG12" s="78"/>
      <c r="HH12" s="78"/>
      <c r="HI12" s="78"/>
      <c r="HJ12" s="78"/>
      <c r="HK12" s="78"/>
      <c r="HL12" s="78"/>
      <c r="HM12" s="78"/>
      <c r="HN12" s="78"/>
      <c r="HO12" s="78"/>
      <c r="HP12" s="78"/>
      <c r="HQ12" s="78"/>
      <c r="HR12" s="78"/>
      <c r="HS12" s="78"/>
      <c r="HT12" s="78"/>
      <c r="HU12" s="78"/>
      <c r="HV12" s="78"/>
      <c r="HW12" s="78"/>
      <c r="HX12" s="78"/>
      <c r="HY12" s="78"/>
      <c r="HZ12" s="78"/>
      <c r="IA12" s="78"/>
      <c r="IB12" s="78"/>
      <c r="IC12" s="78"/>
      <c r="ID12" s="78"/>
      <c r="IE12" s="78"/>
      <c r="IF12" s="78"/>
      <c r="IG12" s="78"/>
      <c r="IH12" s="78"/>
      <c r="II12" s="78"/>
      <c r="IJ12" s="78"/>
      <c r="IK12" s="78"/>
      <c r="IL12" s="78"/>
      <c r="IM12" s="78"/>
      <c r="IN12" s="78"/>
      <c r="IO12" s="78"/>
      <c r="IP12" s="78"/>
      <c r="IQ12" s="78"/>
      <c r="IR12" s="78"/>
      <c r="IS12" s="78"/>
      <c r="IT12" s="78"/>
      <c r="IU12" s="78"/>
      <c r="IV12" s="78"/>
      <c r="IW12" s="78"/>
      <c r="IX12" s="78"/>
      <c r="IY12" s="78"/>
      <c r="IZ12" s="78"/>
      <c r="JA12" s="78"/>
      <c r="JB12" s="78"/>
      <c r="JC12" s="78"/>
      <c r="JD12" s="78"/>
      <c r="JE12" s="78"/>
      <c r="JF12" s="78"/>
      <c r="JG12" s="78"/>
      <c r="JH12" s="78"/>
      <c r="JI12" s="78"/>
      <c r="JJ12" s="78"/>
      <c r="JK12" s="78"/>
      <c r="JL12" s="78"/>
      <c r="JM12" s="78"/>
      <c r="JN12" s="78"/>
      <c r="JO12" s="78"/>
      <c r="JP12" s="78"/>
      <c r="JQ12" s="78"/>
      <c r="JR12" s="78"/>
      <c r="JS12" s="78"/>
      <c r="JT12" s="78"/>
      <c r="JU12" s="78"/>
      <c r="JV12" s="78"/>
      <c r="JW12" s="78"/>
      <c r="JX12" s="78"/>
      <c r="JY12" s="78"/>
      <c r="JZ12" s="78"/>
      <c r="KA12" s="78"/>
      <c r="KB12" s="78"/>
      <c r="KC12" s="78"/>
      <c r="KD12" s="78"/>
      <c r="KE12" s="78"/>
      <c r="KF12" s="78"/>
      <c r="KG12" s="78"/>
      <c r="KH12" s="78"/>
      <c r="KI12" s="78"/>
      <c r="KJ12" s="78"/>
      <c r="KK12" s="78"/>
      <c r="KL12" s="78"/>
      <c r="KM12" s="78"/>
      <c r="KN12" s="78"/>
      <c r="KO12" s="78"/>
      <c r="KP12" s="78"/>
      <c r="KQ12" s="78"/>
      <c r="KR12" s="78"/>
      <c r="KS12" s="78"/>
      <c r="KT12" s="78"/>
      <c r="KU12" s="78"/>
      <c r="KV12" s="78"/>
      <c r="KW12" s="78"/>
      <c r="KX12" s="78"/>
      <c r="KY12" s="78"/>
      <c r="KZ12" s="78"/>
      <c r="LA12" s="78"/>
      <c r="LB12" s="78"/>
      <c r="LC12" s="78"/>
      <c r="LD12" s="78"/>
      <c r="LE12" s="78"/>
      <c r="LF12" s="78"/>
      <c r="LG12" s="78"/>
      <c r="LH12" s="78"/>
      <c r="LI12" s="78"/>
      <c r="LJ12" s="78"/>
      <c r="LK12" s="78"/>
      <c r="LL12" s="78"/>
      <c r="LM12" s="78"/>
      <c r="LN12" s="78"/>
      <c r="LO12" s="78"/>
      <c r="LP12" s="78"/>
      <c r="LQ12" s="78"/>
      <c r="LR12" s="78"/>
      <c r="LS12" s="78"/>
      <c r="LT12" s="78"/>
      <c r="LU12" s="78"/>
      <c r="LV12" s="78"/>
      <c r="LW12" s="78"/>
      <c r="LX12" s="78"/>
      <c r="LY12" s="78"/>
      <c r="LZ12" s="78"/>
      <c r="MA12" s="78"/>
      <c r="MB12" s="78"/>
      <c r="MC12" s="78"/>
      <c r="MD12" s="78"/>
      <c r="ME12" s="78"/>
      <c r="MF12" s="78"/>
      <c r="MG12" s="78"/>
      <c r="MH12" s="78"/>
      <c r="MI12" s="78"/>
      <c r="MJ12" s="78"/>
      <c r="MK12" s="78"/>
      <c r="ML12" s="78"/>
      <c r="MM12" s="78"/>
      <c r="MN12" s="78"/>
      <c r="MO12" s="78"/>
      <c r="MP12" s="78"/>
      <c r="MQ12" s="78"/>
      <c r="MR12" s="78"/>
      <c r="MS12" s="78"/>
      <c r="MT12" s="78"/>
      <c r="MU12" s="78"/>
      <c r="MV12" s="78"/>
      <c r="MW12" s="78"/>
      <c r="MX12" s="78"/>
      <c r="MY12" s="78"/>
      <c r="MZ12" s="78"/>
      <c r="NA12" s="78"/>
      <c r="NB12" s="78"/>
      <c r="NC12" s="78"/>
      <c r="ND12" s="78"/>
      <c r="NE12" s="78"/>
      <c r="NF12" s="78"/>
      <c r="NG12" s="78"/>
      <c r="NH12" s="78"/>
      <c r="NI12" s="78"/>
      <c r="NJ12" s="78"/>
      <c r="NK12" s="78"/>
      <c r="NL12" s="78"/>
      <c r="NM12" s="78"/>
      <c r="NN12" s="78"/>
      <c r="NO12" s="78"/>
      <c r="NP12" s="78"/>
      <c r="NQ12" s="78"/>
      <c r="NR12" s="78"/>
      <c r="NS12" s="78"/>
      <c r="NT12" s="78"/>
    </row>
    <row r="13" spans="1:384" s="69" customFormat="1" ht="15" customHeight="1">
      <c r="A13" s="523">
        <v>10011</v>
      </c>
      <c r="B13" s="514" t="s">
        <v>9</v>
      </c>
      <c r="C13" s="295">
        <v>3</v>
      </c>
      <c r="D13" s="223">
        <v>3</v>
      </c>
      <c r="E13" s="223"/>
      <c r="F13" s="223"/>
      <c r="G13" s="223">
        <f>SUM(C13:F13)</f>
        <v>6</v>
      </c>
      <c r="H13" s="339">
        <v>7</v>
      </c>
      <c r="I13" s="1105">
        <v>7</v>
      </c>
      <c r="J13" s="1003"/>
      <c r="K13" s="975"/>
      <c r="L13" s="1003"/>
      <c r="M13" s="561"/>
      <c r="N13" s="1007"/>
      <c r="O13" s="981"/>
      <c r="P13" s="548" t="s">
        <v>89</v>
      </c>
      <c r="Q13" s="549">
        <v>1</v>
      </c>
      <c r="R13" s="662" t="s">
        <v>121</v>
      </c>
      <c r="S13" s="1549"/>
      <c r="T13" s="1550"/>
      <c r="U13" s="535"/>
      <c r="V13" s="213"/>
      <c r="W13" s="1227"/>
      <c r="X13" s="1250" t="str">
        <f>IF(COUNTIF(U13:W13,"&gt;=50")&gt;1,"FEHLER",IF(MAX(U13:W13)&gt;100,"FEHLER",IF(U13="","OFFEN",IF(MAX(U13:W13)&gt;=50,"BE",IF(MAX(U13:W13)&lt;50,"NB","OFFEN")))))</f>
        <v>OFFEN</v>
      </c>
      <c r="Y13" s="1251">
        <f>IF(U13="",0,(MAX(U13:W13)*Q13/100))</f>
        <v>0</v>
      </c>
      <c r="Z13" s="1252" t="str">
        <f>IF(X13="OFFEN","OFFEN",IF(X13="FEHLER","FEHLER",IF(X13="NB",5,ROUND(1+3/50*(100-(Y13*100)),1))))</f>
        <v>OFFEN</v>
      </c>
      <c r="AA13" s="1253">
        <f>IF(X13="BE",H13,0)</f>
        <v>0</v>
      </c>
      <c r="AB13" s="246">
        <f>IF(X13="BE",1,0)</f>
        <v>0</v>
      </c>
      <c r="AC13" s="246">
        <f>AA13</f>
        <v>0</v>
      </c>
      <c r="AD13" s="246"/>
      <c r="AE13" s="1237">
        <f>IF(AC13=0,0,AC13/$AC$79)</f>
        <v>0</v>
      </c>
      <c r="AF13" s="1237">
        <f>IF(AC13=0,0,AE13*MAX(U13:W13))</f>
        <v>0</v>
      </c>
      <c r="AG13" s="246"/>
      <c r="AH13" s="246">
        <v>1</v>
      </c>
      <c r="AI13" s="1238" t="str">
        <f>IF(AH13&lt;=$AC$3,"JA","NEIN")</f>
        <v>JA</v>
      </c>
      <c r="AJ13" s="246"/>
      <c r="AK13" s="439"/>
      <c r="AL13" s="439"/>
      <c r="AM13" s="439"/>
      <c r="AN13" s="439"/>
      <c r="AO13" s="439"/>
      <c r="AP13" s="439"/>
      <c r="AQ13" s="439"/>
      <c r="AR13" s="439"/>
      <c r="AS13" s="439"/>
      <c r="AT13" s="439"/>
      <c r="AU13" s="439"/>
      <c r="AV13" s="439"/>
      <c r="AW13" s="78"/>
      <c r="AX13" s="78"/>
      <c r="AY13" s="78"/>
      <c r="AZ13" s="78"/>
      <c r="BA13" s="78"/>
      <c r="BB13" s="78"/>
      <c r="BC13" s="78"/>
      <c r="BD13" s="78"/>
      <c r="BE13" s="78"/>
      <c r="BF13" s="78"/>
      <c r="BG13" s="78"/>
      <c r="BH13" s="78"/>
      <c r="BI13" s="78"/>
      <c r="BJ13" s="78"/>
      <c r="BK13" s="78"/>
      <c r="BL13" s="78"/>
      <c r="BM13" s="78"/>
      <c r="BN13" s="78"/>
      <c r="BO13" s="78"/>
      <c r="BP13" s="78"/>
      <c r="BQ13" s="78"/>
      <c r="BR13" s="78"/>
      <c r="BS13" s="78"/>
      <c r="BT13" s="78"/>
      <c r="BU13" s="78"/>
      <c r="BV13" s="78"/>
      <c r="BW13" s="78"/>
      <c r="BX13" s="78"/>
      <c r="BY13" s="78"/>
      <c r="BZ13" s="78"/>
      <c r="CA13" s="78"/>
      <c r="CB13" s="78"/>
      <c r="CC13" s="78"/>
      <c r="CD13" s="78"/>
      <c r="CE13" s="78"/>
      <c r="CF13" s="78"/>
      <c r="CG13" s="78"/>
      <c r="CH13" s="78"/>
      <c r="CI13" s="78"/>
      <c r="CJ13" s="78"/>
      <c r="CK13" s="78"/>
      <c r="CL13" s="78"/>
      <c r="CM13" s="78"/>
      <c r="CN13" s="78"/>
      <c r="CO13" s="78"/>
      <c r="CP13" s="78"/>
      <c r="CQ13" s="78"/>
      <c r="CR13" s="78"/>
      <c r="CS13" s="78"/>
      <c r="CT13" s="78"/>
      <c r="CU13" s="78"/>
      <c r="CV13" s="78"/>
      <c r="CW13" s="78"/>
      <c r="CX13" s="78"/>
      <c r="CY13" s="78"/>
      <c r="CZ13" s="78"/>
      <c r="DA13" s="78"/>
      <c r="DB13" s="78"/>
      <c r="DC13" s="78"/>
      <c r="DD13" s="78"/>
      <c r="DE13" s="78"/>
      <c r="DF13" s="78"/>
      <c r="DG13" s="78"/>
      <c r="DH13" s="78"/>
      <c r="DI13" s="78"/>
      <c r="DJ13" s="78"/>
      <c r="DK13" s="78"/>
      <c r="DL13" s="78"/>
      <c r="DM13" s="78"/>
      <c r="DN13" s="78"/>
      <c r="DO13" s="78"/>
      <c r="DP13" s="78"/>
      <c r="DQ13" s="78"/>
      <c r="DR13" s="78"/>
      <c r="DS13" s="78"/>
      <c r="DT13" s="78"/>
      <c r="DU13" s="78"/>
      <c r="DV13" s="78"/>
      <c r="DW13" s="78"/>
      <c r="DX13" s="78"/>
      <c r="DY13" s="78"/>
      <c r="DZ13" s="78"/>
      <c r="EA13" s="78"/>
      <c r="EB13" s="78"/>
      <c r="EC13" s="78"/>
      <c r="ED13" s="78"/>
      <c r="EE13" s="78"/>
      <c r="EF13" s="78"/>
      <c r="EG13" s="78"/>
      <c r="EH13" s="78"/>
      <c r="EI13" s="78"/>
      <c r="EJ13" s="78"/>
      <c r="EK13" s="78"/>
      <c r="EL13" s="78"/>
      <c r="EM13" s="78"/>
      <c r="EN13" s="78"/>
      <c r="EO13" s="78"/>
      <c r="EP13" s="78"/>
      <c r="EQ13" s="78"/>
      <c r="ER13" s="78"/>
      <c r="ES13" s="78"/>
      <c r="ET13" s="78"/>
      <c r="EU13" s="78"/>
      <c r="EV13" s="78"/>
      <c r="EW13" s="78"/>
      <c r="EX13" s="78"/>
      <c r="EY13" s="78"/>
      <c r="EZ13" s="78"/>
      <c r="FA13" s="78"/>
      <c r="FB13" s="78"/>
      <c r="FC13" s="78"/>
      <c r="FD13" s="78"/>
      <c r="FE13" s="78"/>
      <c r="FF13" s="78"/>
      <c r="FG13" s="78"/>
      <c r="FH13" s="78"/>
      <c r="FI13" s="78"/>
      <c r="FJ13" s="78"/>
      <c r="FK13" s="78"/>
      <c r="FL13" s="78"/>
      <c r="FM13" s="78"/>
      <c r="FN13" s="78"/>
      <c r="FO13" s="78"/>
      <c r="FP13" s="78"/>
      <c r="FQ13" s="78"/>
      <c r="FR13" s="78"/>
      <c r="FS13" s="78"/>
      <c r="FT13" s="78"/>
      <c r="FU13" s="78"/>
      <c r="FV13" s="78"/>
      <c r="FW13" s="78"/>
      <c r="FX13" s="78"/>
      <c r="FY13" s="78"/>
      <c r="FZ13" s="78"/>
      <c r="GA13" s="78"/>
      <c r="GB13" s="78"/>
      <c r="GC13" s="78"/>
      <c r="GD13" s="78"/>
      <c r="GE13" s="78"/>
      <c r="GF13" s="78"/>
      <c r="GG13" s="78"/>
      <c r="GH13" s="78"/>
      <c r="GI13" s="78"/>
      <c r="GJ13" s="78"/>
      <c r="GK13" s="78"/>
      <c r="GL13" s="78"/>
      <c r="GM13" s="78"/>
      <c r="GN13" s="78"/>
      <c r="GO13" s="78"/>
      <c r="GP13" s="78"/>
      <c r="GQ13" s="78"/>
      <c r="GR13" s="78"/>
      <c r="GS13" s="78"/>
      <c r="GT13" s="78"/>
      <c r="GU13" s="78"/>
      <c r="GV13" s="78"/>
      <c r="GW13" s="78"/>
      <c r="GX13" s="78"/>
      <c r="GY13" s="78"/>
      <c r="GZ13" s="78"/>
      <c r="HA13" s="78"/>
      <c r="HB13" s="78"/>
      <c r="HC13" s="78"/>
      <c r="HD13" s="78"/>
      <c r="HE13" s="78"/>
      <c r="HF13" s="78"/>
      <c r="HG13" s="78"/>
      <c r="HH13" s="78"/>
      <c r="HI13" s="78"/>
      <c r="HJ13" s="78"/>
      <c r="HK13" s="78"/>
      <c r="HL13" s="78"/>
      <c r="HM13" s="78"/>
      <c r="HN13" s="78"/>
      <c r="HO13" s="78"/>
      <c r="HP13" s="78"/>
      <c r="HQ13" s="78"/>
      <c r="HR13" s="78"/>
      <c r="HS13" s="78"/>
      <c r="HT13" s="78"/>
      <c r="HU13" s="78"/>
      <c r="HV13" s="78"/>
      <c r="HW13" s="78"/>
      <c r="HX13" s="78"/>
      <c r="HY13" s="78"/>
      <c r="HZ13" s="78"/>
      <c r="IA13" s="78"/>
      <c r="IB13" s="78"/>
      <c r="IC13" s="78"/>
      <c r="ID13" s="78"/>
      <c r="IE13" s="78"/>
      <c r="IF13" s="78"/>
      <c r="IG13" s="78"/>
      <c r="IH13" s="78"/>
      <c r="II13" s="78"/>
      <c r="IJ13" s="78"/>
      <c r="IK13" s="78"/>
      <c r="IL13" s="78"/>
      <c r="IM13" s="78"/>
      <c r="IN13" s="78"/>
      <c r="IO13" s="78"/>
      <c r="IP13" s="78"/>
      <c r="IQ13" s="78"/>
      <c r="IR13" s="78"/>
      <c r="IS13" s="78"/>
      <c r="IT13" s="78"/>
      <c r="IU13" s="78"/>
      <c r="IV13" s="78"/>
      <c r="IW13" s="78"/>
      <c r="IX13" s="78"/>
      <c r="IY13" s="78"/>
      <c r="IZ13" s="78"/>
      <c r="JA13" s="78"/>
      <c r="JB13" s="78"/>
      <c r="JC13" s="78"/>
      <c r="JD13" s="78"/>
      <c r="JE13" s="78"/>
      <c r="JF13" s="78"/>
      <c r="JG13" s="78"/>
      <c r="JH13" s="78"/>
      <c r="JI13" s="78"/>
      <c r="JJ13" s="78"/>
      <c r="JK13" s="78"/>
      <c r="JL13" s="78"/>
      <c r="JM13" s="78"/>
      <c r="JN13" s="78"/>
      <c r="JO13" s="78"/>
      <c r="JP13" s="78"/>
      <c r="JQ13" s="78"/>
      <c r="JR13" s="78"/>
      <c r="JS13" s="78"/>
      <c r="JT13" s="78"/>
      <c r="JU13" s="78"/>
      <c r="JV13" s="78"/>
      <c r="JW13" s="78"/>
      <c r="JX13" s="78"/>
      <c r="JY13" s="78"/>
      <c r="JZ13" s="78"/>
      <c r="KA13" s="78"/>
      <c r="KB13" s="78"/>
      <c r="KC13" s="78"/>
      <c r="KD13" s="78"/>
      <c r="KE13" s="78"/>
      <c r="KF13" s="78"/>
      <c r="KG13" s="78"/>
      <c r="KH13" s="78"/>
      <c r="KI13" s="78"/>
      <c r="KJ13" s="78"/>
      <c r="KK13" s="78"/>
      <c r="KL13" s="78"/>
      <c r="KM13" s="78"/>
      <c r="KN13" s="78"/>
      <c r="KO13" s="78"/>
      <c r="KP13" s="78"/>
      <c r="KQ13" s="78"/>
      <c r="KR13" s="78"/>
      <c r="KS13" s="78"/>
      <c r="KT13" s="78"/>
      <c r="KU13" s="78"/>
      <c r="KV13" s="78"/>
      <c r="KW13" s="78"/>
      <c r="KX13" s="78"/>
      <c r="KY13" s="78"/>
      <c r="KZ13" s="78"/>
      <c r="LA13" s="78"/>
      <c r="LB13" s="78"/>
      <c r="LC13" s="78"/>
      <c r="LD13" s="78"/>
      <c r="LE13" s="78"/>
      <c r="LF13" s="78"/>
      <c r="LG13" s="78"/>
      <c r="LH13" s="78"/>
      <c r="LI13" s="78"/>
      <c r="LJ13" s="78"/>
      <c r="LK13" s="78"/>
      <c r="LL13" s="78"/>
      <c r="LM13" s="78"/>
      <c r="LN13" s="78"/>
      <c r="LO13" s="78"/>
      <c r="LP13" s="78"/>
      <c r="LQ13" s="78"/>
      <c r="LR13" s="78"/>
      <c r="LS13" s="78"/>
      <c r="LT13" s="78"/>
      <c r="LU13" s="78"/>
      <c r="LV13" s="78"/>
      <c r="LW13" s="78"/>
      <c r="LX13" s="78"/>
      <c r="LY13" s="78"/>
      <c r="LZ13" s="78"/>
      <c r="MA13" s="78"/>
      <c r="MB13" s="78"/>
      <c r="MC13" s="78"/>
      <c r="MD13" s="78"/>
      <c r="ME13" s="78"/>
      <c r="MF13" s="78"/>
      <c r="MG13" s="78"/>
      <c r="MH13" s="78"/>
      <c r="MI13" s="78"/>
      <c r="MJ13" s="78"/>
      <c r="MK13" s="78"/>
      <c r="ML13" s="78"/>
      <c r="MM13" s="78"/>
      <c r="MN13" s="78"/>
      <c r="MO13" s="78"/>
      <c r="MP13" s="78"/>
      <c r="MQ13" s="78"/>
      <c r="MR13" s="78"/>
      <c r="MS13" s="78"/>
      <c r="MT13" s="78"/>
      <c r="MU13" s="78"/>
      <c r="MV13" s="78"/>
      <c r="MW13" s="78"/>
      <c r="MX13" s="78"/>
      <c r="MY13" s="78"/>
      <c r="MZ13" s="78"/>
      <c r="NA13" s="78"/>
      <c r="NB13" s="78"/>
      <c r="NC13" s="78"/>
      <c r="ND13" s="78"/>
      <c r="NE13" s="78"/>
      <c r="NF13" s="78"/>
      <c r="NG13" s="78"/>
      <c r="NH13" s="78"/>
      <c r="NI13" s="78"/>
      <c r="NJ13" s="78"/>
      <c r="NK13" s="78"/>
      <c r="NL13" s="78"/>
      <c r="NM13" s="78"/>
      <c r="NN13" s="78"/>
      <c r="NO13" s="78"/>
      <c r="NP13" s="78"/>
      <c r="NQ13" s="78"/>
      <c r="NR13" s="78"/>
      <c r="NS13" s="78"/>
      <c r="NT13" s="78"/>
    </row>
    <row r="14" spans="1:384" s="69" customFormat="1" ht="15" customHeight="1">
      <c r="A14" s="521">
        <v>10021</v>
      </c>
      <c r="B14" s="513" t="s">
        <v>10</v>
      </c>
      <c r="C14" s="383">
        <v>3</v>
      </c>
      <c r="D14" s="385">
        <v>3</v>
      </c>
      <c r="E14" s="385"/>
      <c r="F14" s="385"/>
      <c r="G14" s="385">
        <f>SUM(C14:F14)</f>
        <v>6</v>
      </c>
      <c r="H14" s="338">
        <v>7</v>
      </c>
      <c r="I14" s="1100"/>
      <c r="J14" s="1001">
        <f>$H14</f>
        <v>7</v>
      </c>
      <c r="K14" s="973"/>
      <c r="L14" s="1001"/>
      <c r="M14" s="977"/>
      <c r="N14" s="1005"/>
      <c r="O14" s="979"/>
      <c r="P14" s="680" t="s">
        <v>89</v>
      </c>
      <c r="Q14" s="681">
        <v>1</v>
      </c>
      <c r="R14" s="585" t="s">
        <v>121</v>
      </c>
      <c r="S14" s="1502"/>
      <c r="T14" s="1682"/>
      <c r="U14" s="164"/>
      <c r="V14" s="150"/>
      <c r="W14" s="165"/>
      <c r="X14" s="1254" t="str">
        <f>IF(COUNTIF(U14:W14,"&gt;=50")&gt;1,"FEHLER",IF(MAX(U14:W14)&gt;100,"FEHLER",IF(U14="","OFFEN",IF(MAX(U14:W14)&gt;=50,"BE",IF(MAX(U14:W14)&lt;50,"NB","OFFEN")))))</f>
        <v>OFFEN</v>
      </c>
      <c r="Y14" s="1255">
        <f>IF(U14="",0,(MAX(U14:W14)*Q14/100))</f>
        <v>0</v>
      </c>
      <c r="Z14" s="1256" t="str">
        <f>IF(X14="OFFEN","OFFEN",IF(X14="FEHLER","FEHLER",IF(X14="NB",5,ROUND(1+3/50*(100-(Y14*100)),1))))</f>
        <v>OFFEN</v>
      </c>
      <c r="AA14" s="1257">
        <f>IF(X14="BE",H14,0)</f>
        <v>0</v>
      </c>
      <c r="AB14" s="246">
        <f t="shared" ref="AB14:AB33" si="0">IF(X14="BE",1,0)</f>
        <v>0</v>
      </c>
      <c r="AC14" s="246">
        <f t="shared" ref="AC14:AC72" si="1">AA14</f>
        <v>0</v>
      </c>
      <c r="AD14" s="246"/>
      <c r="AE14" s="1237">
        <f>IF(AC14=0,0,AC14/$AC$79)</f>
        <v>0</v>
      </c>
      <c r="AF14" s="1237">
        <f>IF(AC14=0,0,AE14*MAX(U14:W14))</f>
        <v>0</v>
      </c>
      <c r="AG14" s="246"/>
      <c r="AH14" s="246">
        <v>2</v>
      </c>
      <c r="AI14" s="1238" t="str">
        <f>IF(AH14&lt;=$AC$3,"JA","NEIN")</f>
        <v>JA</v>
      </c>
      <c r="AJ14" s="246"/>
      <c r="AK14" s="439"/>
      <c r="AL14" s="439"/>
      <c r="AM14" s="439"/>
      <c r="AN14" s="439"/>
      <c r="AO14" s="439"/>
      <c r="AP14" s="439"/>
      <c r="AQ14" s="439"/>
      <c r="AR14" s="439"/>
      <c r="AS14" s="439"/>
      <c r="AT14" s="439"/>
      <c r="AU14" s="439"/>
      <c r="AV14" s="439"/>
      <c r="AW14" s="78"/>
      <c r="AX14" s="78"/>
      <c r="AY14" s="78"/>
      <c r="AZ14" s="78"/>
      <c r="BA14" s="78"/>
      <c r="BB14" s="78"/>
      <c r="BC14" s="78"/>
      <c r="BD14" s="78"/>
      <c r="BE14" s="78"/>
      <c r="BF14" s="78"/>
      <c r="BG14" s="78"/>
      <c r="BH14" s="78"/>
      <c r="BI14" s="78"/>
      <c r="BJ14" s="78"/>
      <c r="BK14" s="78"/>
      <c r="BL14" s="78"/>
      <c r="BM14" s="78"/>
      <c r="BN14" s="78"/>
      <c r="BO14" s="78"/>
      <c r="BP14" s="78"/>
      <c r="BQ14" s="78"/>
      <c r="BR14" s="78"/>
      <c r="BS14" s="78"/>
      <c r="BT14" s="78"/>
      <c r="BU14" s="78"/>
      <c r="BV14" s="78"/>
      <c r="BW14" s="78"/>
      <c r="BX14" s="78"/>
      <c r="BY14" s="78"/>
      <c r="BZ14" s="78"/>
      <c r="CA14" s="78"/>
      <c r="CB14" s="78"/>
      <c r="CC14" s="78"/>
      <c r="CD14" s="78"/>
      <c r="CE14" s="78"/>
      <c r="CF14" s="78"/>
      <c r="CG14" s="78"/>
      <c r="CH14" s="78"/>
      <c r="CI14" s="78"/>
      <c r="CJ14" s="78"/>
      <c r="CK14" s="78"/>
      <c r="CL14" s="78"/>
      <c r="CM14" s="78"/>
      <c r="CN14" s="78"/>
      <c r="CO14" s="78"/>
      <c r="CP14" s="78"/>
      <c r="CQ14" s="78"/>
      <c r="CR14" s="78"/>
      <c r="CS14" s="78"/>
      <c r="CT14" s="78"/>
      <c r="CU14" s="78"/>
      <c r="CV14" s="78"/>
      <c r="CW14" s="78"/>
      <c r="CX14" s="78"/>
      <c r="CY14" s="78"/>
      <c r="CZ14" s="78"/>
      <c r="DA14" s="78"/>
      <c r="DB14" s="78"/>
      <c r="DC14" s="78"/>
      <c r="DD14" s="78"/>
      <c r="DE14" s="78"/>
      <c r="DF14" s="78"/>
      <c r="DG14" s="78"/>
      <c r="DH14" s="78"/>
      <c r="DI14" s="78"/>
      <c r="DJ14" s="78"/>
      <c r="DK14" s="78"/>
      <c r="DL14" s="78"/>
      <c r="DM14" s="78"/>
      <c r="DN14" s="78"/>
      <c r="DO14" s="78"/>
      <c r="DP14" s="78"/>
      <c r="DQ14" s="78"/>
      <c r="DR14" s="78"/>
      <c r="DS14" s="78"/>
      <c r="DT14" s="78"/>
      <c r="DU14" s="78"/>
      <c r="DV14" s="78"/>
      <c r="DW14" s="78"/>
      <c r="DX14" s="78"/>
      <c r="DY14" s="78"/>
      <c r="DZ14" s="78"/>
      <c r="EA14" s="78"/>
      <c r="EB14" s="78"/>
      <c r="EC14" s="78"/>
      <c r="ED14" s="78"/>
      <c r="EE14" s="78"/>
      <c r="EF14" s="78"/>
      <c r="EG14" s="78"/>
      <c r="EH14" s="78"/>
      <c r="EI14" s="78"/>
      <c r="EJ14" s="78"/>
      <c r="EK14" s="78"/>
      <c r="EL14" s="78"/>
      <c r="EM14" s="78"/>
      <c r="EN14" s="78"/>
      <c r="EO14" s="78"/>
      <c r="EP14" s="78"/>
      <c r="EQ14" s="78"/>
      <c r="ER14" s="78"/>
      <c r="ES14" s="78"/>
      <c r="ET14" s="78"/>
      <c r="EU14" s="78"/>
      <c r="EV14" s="78"/>
      <c r="EW14" s="78"/>
      <c r="EX14" s="78"/>
      <c r="EY14" s="78"/>
      <c r="EZ14" s="78"/>
      <c r="FA14" s="78"/>
      <c r="FB14" s="78"/>
      <c r="FC14" s="78"/>
      <c r="FD14" s="78"/>
      <c r="FE14" s="78"/>
      <c r="FF14" s="78"/>
      <c r="FG14" s="78"/>
      <c r="FH14" s="78"/>
      <c r="FI14" s="78"/>
      <c r="FJ14" s="78"/>
      <c r="FK14" s="78"/>
      <c r="FL14" s="78"/>
      <c r="FM14" s="78"/>
      <c r="FN14" s="78"/>
      <c r="FO14" s="78"/>
      <c r="FP14" s="78"/>
      <c r="FQ14" s="78"/>
      <c r="FR14" s="78"/>
      <c r="FS14" s="78"/>
      <c r="FT14" s="78"/>
      <c r="FU14" s="78"/>
      <c r="FV14" s="78"/>
      <c r="FW14" s="78"/>
      <c r="FX14" s="78"/>
      <c r="FY14" s="78"/>
      <c r="FZ14" s="78"/>
      <c r="GA14" s="78"/>
      <c r="GB14" s="78"/>
      <c r="GC14" s="78"/>
      <c r="GD14" s="78"/>
      <c r="GE14" s="78"/>
      <c r="GF14" s="78"/>
      <c r="GG14" s="78"/>
      <c r="GH14" s="78"/>
      <c r="GI14" s="78"/>
      <c r="GJ14" s="78"/>
      <c r="GK14" s="78"/>
      <c r="GL14" s="78"/>
      <c r="GM14" s="78"/>
      <c r="GN14" s="78"/>
      <c r="GO14" s="78"/>
      <c r="GP14" s="78"/>
      <c r="GQ14" s="78"/>
      <c r="GR14" s="78"/>
      <c r="GS14" s="78"/>
      <c r="GT14" s="78"/>
      <c r="GU14" s="78"/>
      <c r="GV14" s="78"/>
      <c r="GW14" s="78"/>
      <c r="GX14" s="78"/>
      <c r="GY14" s="78"/>
      <c r="GZ14" s="78"/>
      <c r="HA14" s="78"/>
      <c r="HB14" s="78"/>
      <c r="HC14" s="78"/>
      <c r="HD14" s="78"/>
      <c r="HE14" s="78"/>
      <c r="HF14" s="78"/>
      <c r="HG14" s="78"/>
      <c r="HH14" s="78"/>
      <c r="HI14" s="78"/>
      <c r="HJ14" s="78"/>
      <c r="HK14" s="78"/>
      <c r="HL14" s="78"/>
      <c r="HM14" s="78"/>
      <c r="HN14" s="78"/>
      <c r="HO14" s="78"/>
      <c r="HP14" s="78"/>
      <c r="HQ14" s="78"/>
      <c r="HR14" s="78"/>
      <c r="HS14" s="78"/>
      <c r="HT14" s="78"/>
      <c r="HU14" s="78"/>
      <c r="HV14" s="78"/>
      <c r="HW14" s="78"/>
      <c r="HX14" s="78"/>
      <c r="HY14" s="78"/>
      <c r="HZ14" s="78"/>
      <c r="IA14" s="78"/>
      <c r="IB14" s="78"/>
      <c r="IC14" s="78"/>
      <c r="ID14" s="78"/>
      <c r="IE14" s="78"/>
      <c r="IF14" s="78"/>
      <c r="IG14" s="78"/>
      <c r="IH14" s="78"/>
      <c r="II14" s="78"/>
      <c r="IJ14" s="78"/>
      <c r="IK14" s="78"/>
      <c r="IL14" s="78"/>
      <c r="IM14" s="78"/>
      <c r="IN14" s="78"/>
      <c r="IO14" s="78"/>
      <c r="IP14" s="78"/>
      <c r="IQ14" s="78"/>
      <c r="IR14" s="78"/>
      <c r="IS14" s="78"/>
      <c r="IT14" s="78"/>
      <c r="IU14" s="78"/>
      <c r="IV14" s="78"/>
      <c r="IW14" s="78"/>
      <c r="IX14" s="78"/>
      <c r="IY14" s="78"/>
      <c r="IZ14" s="78"/>
      <c r="JA14" s="78"/>
      <c r="JB14" s="78"/>
      <c r="JC14" s="78"/>
      <c r="JD14" s="78"/>
      <c r="JE14" s="78"/>
      <c r="JF14" s="78"/>
      <c r="JG14" s="78"/>
      <c r="JH14" s="78"/>
      <c r="JI14" s="78"/>
      <c r="JJ14" s="78"/>
      <c r="JK14" s="78"/>
      <c r="JL14" s="78"/>
      <c r="JM14" s="78"/>
      <c r="JN14" s="78"/>
      <c r="JO14" s="78"/>
      <c r="JP14" s="78"/>
      <c r="JQ14" s="78"/>
      <c r="JR14" s="78"/>
      <c r="JS14" s="78"/>
      <c r="JT14" s="78"/>
      <c r="JU14" s="78"/>
      <c r="JV14" s="78"/>
      <c r="JW14" s="78"/>
      <c r="JX14" s="78"/>
      <c r="JY14" s="78"/>
      <c r="JZ14" s="78"/>
      <c r="KA14" s="78"/>
      <c r="KB14" s="78"/>
      <c r="KC14" s="78"/>
      <c r="KD14" s="78"/>
      <c r="KE14" s="78"/>
      <c r="KF14" s="78"/>
      <c r="KG14" s="78"/>
      <c r="KH14" s="78"/>
      <c r="KI14" s="78"/>
      <c r="KJ14" s="78"/>
      <c r="KK14" s="78"/>
      <c r="KL14" s="78"/>
      <c r="KM14" s="78"/>
      <c r="KN14" s="78"/>
      <c r="KO14" s="78"/>
      <c r="KP14" s="78"/>
      <c r="KQ14" s="78"/>
      <c r="KR14" s="78"/>
      <c r="KS14" s="78"/>
      <c r="KT14" s="78"/>
      <c r="KU14" s="78"/>
      <c r="KV14" s="78"/>
      <c r="KW14" s="78"/>
      <c r="KX14" s="78"/>
      <c r="KY14" s="78"/>
      <c r="KZ14" s="78"/>
      <c r="LA14" s="78"/>
      <c r="LB14" s="78"/>
      <c r="LC14" s="78"/>
      <c r="LD14" s="78"/>
      <c r="LE14" s="78"/>
      <c r="LF14" s="78"/>
      <c r="LG14" s="78"/>
      <c r="LH14" s="78"/>
      <c r="LI14" s="78"/>
      <c r="LJ14" s="78"/>
      <c r="LK14" s="78"/>
      <c r="LL14" s="78"/>
      <c r="LM14" s="78"/>
      <c r="LN14" s="78"/>
      <c r="LO14" s="78"/>
      <c r="LP14" s="78"/>
      <c r="LQ14" s="78"/>
      <c r="LR14" s="78"/>
      <c r="LS14" s="78"/>
      <c r="LT14" s="78"/>
      <c r="LU14" s="78"/>
      <c r="LV14" s="78"/>
      <c r="LW14" s="78"/>
      <c r="LX14" s="78"/>
      <c r="LY14" s="78"/>
      <c r="LZ14" s="78"/>
      <c r="MA14" s="78"/>
      <c r="MB14" s="78"/>
      <c r="MC14" s="78"/>
      <c r="MD14" s="78"/>
      <c r="ME14" s="78"/>
      <c r="MF14" s="78"/>
      <c r="MG14" s="78"/>
      <c r="MH14" s="78"/>
      <c r="MI14" s="78"/>
      <c r="MJ14" s="78"/>
      <c r="MK14" s="78"/>
      <c r="ML14" s="78"/>
      <c r="MM14" s="78"/>
      <c r="MN14" s="78"/>
      <c r="MO14" s="78"/>
      <c r="MP14" s="78"/>
      <c r="MQ14" s="78"/>
      <c r="MR14" s="78"/>
      <c r="MS14" s="78"/>
      <c r="MT14" s="78"/>
      <c r="MU14" s="78"/>
      <c r="MV14" s="78"/>
      <c r="MW14" s="78"/>
      <c r="MX14" s="78"/>
      <c r="MY14" s="78"/>
      <c r="MZ14" s="78"/>
      <c r="NA14" s="78"/>
      <c r="NB14" s="78"/>
      <c r="NC14" s="78"/>
      <c r="ND14" s="78"/>
      <c r="NE14" s="78"/>
      <c r="NF14" s="78"/>
      <c r="NG14" s="78"/>
      <c r="NH14" s="78"/>
      <c r="NI14" s="78"/>
      <c r="NJ14" s="78"/>
      <c r="NK14" s="78"/>
      <c r="NL14" s="78"/>
      <c r="NM14" s="78"/>
      <c r="NN14" s="78"/>
      <c r="NO14" s="78"/>
      <c r="NP14" s="78"/>
      <c r="NQ14" s="78"/>
      <c r="NR14" s="78"/>
      <c r="NS14" s="78"/>
      <c r="NT14" s="78"/>
    </row>
    <row r="15" spans="1:384" s="69" customFormat="1" ht="15" customHeight="1">
      <c r="A15" s="555">
        <v>10051</v>
      </c>
      <c r="B15" s="1966" t="s">
        <v>94</v>
      </c>
      <c r="C15" s="1941">
        <v>2</v>
      </c>
      <c r="D15" s="1937"/>
      <c r="E15" s="1937">
        <v>1</v>
      </c>
      <c r="F15" s="222"/>
      <c r="G15" s="1937">
        <f t="shared" ref="G15" si="2">SUM(C15:F15)</f>
        <v>3</v>
      </c>
      <c r="H15" s="1931">
        <v>4</v>
      </c>
      <c r="I15" s="1942">
        <v>4</v>
      </c>
      <c r="J15" s="1002"/>
      <c r="K15" s="974"/>
      <c r="L15" s="1002"/>
      <c r="M15" s="978"/>
      <c r="N15" s="1006"/>
      <c r="O15" s="980"/>
      <c r="P15" s="556" t="s">
        <v>89</v>
      </c>
      <c r="Q15" s="557">
        <v>0.7</v>
      </c>
      <c r="R15" s="1508" t="s">
        <v>121</v>
      </c>
      <c r="S15" s="1551"/>
      <c r="T15" s="1552"/>
      <c r="U15" s="386"/>
      <c r="V15" s="371"/>
      <c r="W15" s="1225"/>
      <c r="X15" s="1587" t="str">
        <f>IF(OR(COUNTIF(U15:W15,"&gt;=50")&gt;1,COUNTIF(U16:W16,"&gt;=50")&gt;1),"FEHLER",IF(OR(MAX(U15:W15)&gt;100,MAX(U16:W16)&gt;100),"FEHLER",IF(OR(U15="",U16=""),"OFFEN",IF(AND(MAX(U15:W15)&gt;=50,MAX(U16:W16)&gt;=50),"BE",IF(OR(MAX(U15:W15)&lt;50,MAX(U16:W16)&lt;50),"NB","OFFEN")))))</f>
        <v>OFFEN</v>
      </c>
      <c r="Y15" s="1614">
        <f>ROUNDUP(AG15,2)</f>
        <v>0</v>
      </c>
      <c r="Z15" s="1631" t="str">
        <f>IF(X15="OFFEN","OFFEN",IF(X15="FEHLER","FEHLER",IF(X15="NB",5,ROUND(1+3/50*(100-(Y15*100)),1))))</f>
        <v>OFFEN</v>
      </c>
      <c r="AA15" s="1484">
        <f>IF(X15="BE",H15,0)</f>
        <v>0</v>
      </c>
      <c r="AB15" s="1668">
        <f t="shared" si="0"/>
        <v>0</v>
      </c>
      <c r="AC15" s="246">
        <f t="shared" si="1"/>
        <v>0</v>
      </c>
      <c r="AD15" s="246"/>
      <c r="AE15" s="1237">
        <f>IF(AC15=0,0,AC15/$AC$79)</f>
        <v>0</v>
      </c>
      <c r="AF15" s="1237">
        <f>IF(AC15=0,0,(Y15*100)*AE15)</f>
        <v>0</v>
      </c>
      <c r="AG15" s="246">
        <f>IF(U15="",0,(MAX(U15:W15)*Q15/100))+IF(U16="",0,(MAX(U16:W16)*Q16/100))</f>
        <v>0</v>
      </c>
      <c r="AH15" s="246">
        <v>1</v>
      </c>
      <c r="AI15" s="1238" t="str">
        <f>IF(AH15&lt;=$AC$3,"JA","NEIN")</f>
        <v>JA</v>
      </c>
      <c r="AJ15" s="246"/>
      <c r="AK15" s="439"/>
      <c r="AL15" s="439"/>
      <c r="AM15" s="439"/>
      <c r="AN15" s="439"/>
      <c r="AO15" s="439"/>
      <c r="AP15" s="439"/>
      <c r="AQ15" s="439"/>
      <c r="AR15" s="439"/>
      <c r="AS15" s="439"/>
      <c r="AT15" s="439"/>
      <c r="AU15" s="439"/>
      <c r="AV15" s="439"/>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c r="CB15" s="78"/>
      <c r="CC15" s="78"/>
      <c r="CD15" s="78"/>
      <c r="CE15" s="78"/>
      <c r="CF15" s="78"/>
      <c r="CG15" s="78"/>
      <c r="CH15" s="78"/>
      <c r="CI15" s="78"/>
      <c r="CJ15" s="78"/>
      <c r="CK15" s="78"/>
      <c r="CL15" s="78"/>
      <c r="CM15" s="78"/>
      <c r="CN15" s="78"/>
      <c r="CO15" s="78"/>
      <c r="CP15" s="78"/>
      <c r="CQ15" s="78"/>
      <c r="CR15" s="78"/>
      <c r="CS15" s="78"/>
      <c r="CT15" s="78"/>
      <c r="CU15" s="78"/>
      <c r="CV15" s="78"/>
      <c r="CW15" s="78"/>
      <c r="CX15" s="78"/>
      <c r="CY15" s="78"/>
      <c r="CZ15" s="78"/>
      <c r="DA15" s="78"/>
      <c r="DB15" s="78"/>
      <c r="DC15" s="78"/>
      <c r="DD15" s="78"/>
      <c r="DE15" s="78"/>
      <c r="DF15" s="78"/>
      <c r="DG15" s="78"/>
      <c r="DH15" s="78"/>
      <c r="DI15" s="78"/>
      <c r="DJ15" s="78"/>
      <c r="DK15" s="78"/>
      <c r="DL15" s="78"/>
      <c r="DM15" s="78"/>
      <c r="DN15" s="78"/>
      <c r="DO15" s="78"/>
      <c r="DP15" s="78"/>
      <c r="DQ15" s="78"/>
      <c r="DR15" s="78"/>
      <c r="DS15" s="78"/>
      <c r="DT15" s="78"/>
      <c r="DU15" s="78"/>
      <c r="DV15" s="78"/>
      <c r="DW15" s="78"/>
      <c r="DX15" s="78"/>
      <c r="DY15" s="78"/>
      <c r="DZ15" s="78"/>
      <c r="EA15" s="78"/>
      <c r="EB15" s="78"/>
      <c r="EC15" s="78"/>
      <c r="ED15" s="78"/>
      <c r="EE15" s="78"/>
      <c r="EF15" s="78"/>
      <c r="EG15" s="78"/>
      <c r="EH15" s="78"/>
      <c r="EI15" s="78"/>
      <c r="EJ15" s="78"/>
      <c r="EK15" s="78"/>
      <c r="EL15" s="78"/>
      <c r="EM15" s="78"/>
      <c r="EN15" s="78"/>
      <c r="EO15" s="78"/>
      <c r="EP15" s="78"/>
      <c r="EQ15" s="78"/>
      <c r="ER15" s="78"/>
      <c r="ES15" s="78"/>
      <c r="ET15" s="78"/>
      <c r="EU15" s="78"/>
      <c r="EV15" s="78"/>
      <c r="EW15" s="78"/>
      <c r="EX15" s="78"/>
      <c r="EY15" s="78"/>
      <c r="EZ15" s="78"/>
      <c r="FA15" s="78"/>
      <c r="FB15" s="78"/>
      <c r="FC15" s="78"/>
      <c r="FD15" s="78"/>
      <c r="FE15" s="78"/>
      <c r="FF15" s="78"/>
      <c r="FG15" s="78"/>
      <c r="FH15" s="78"/>
      <c r="FI15" s="78"/>
      <c r="FJ15" s="78"/>
      <c r="FK15" s="78"/>
      <c r="FL15" s="78"/>
      <c r="FM15" s="78"/>
      <c r="FN15" s="78"/>
      <c r="FO15" s="78"/>
      <c r="FP15" s="78"/>
      <c r="FQ15" s="78"/>
      <c r="FR15" s="78"/>
      <c r="FS15" s="78"/>
      <c r="FT15" s="78"/>
      <c r="FU15" s="78"/>
      <c r="FV15" s="78"/>
      <c r="FW15" s="78"/>
      <c r="FX15" s="78"/>
      <c r="FY15" s="78"/>
      <c r="FZ15" s="78"/>
      <c r="GA15" s="78"/>
      <c r="GB15" s="78"/>
      <c r="GC15" s="78"/>
      <c r="GD15" s="78"/>
      <c r="GE15" s="78"/>
      <c r="GF15" s="78"/>
      <c r="GG15" s="78"/>
      <c r="GH15" s="78"/>
      <c r="GI15" s="78"/>
      <c r="GJ15" s="78"/>
      <c r="GK15" s="78"/>
      <c r="GL15" s="78"/>
      <c r="GM15" s="78"/>
      <c r="GN15" s="78"/>
      <c r="GO15" s="78"/>
      <c r="GP15" s="78"/>
      <c r="GQ15" s="78"/>
      <c r="GR15" s="78"/>
      <c r="GS15" s="78"/>
      <c r="GT15" s="78"/>
      <c r="GU15" s="78"/>
      <c r="GV15" s="78"/>
      <c r="GW15" s="78"/>
      <c r="GX15" s="78"/>
      <c r="GY15" s="78"/>
      <c r="GZ15" s="78"/>
      <c r="HA15" s="78"/>
      <c r="HB15" s="78"/>
      <c r="HC15" s="78"/>
      <c r="HD15" s="78"/>
      <c r="HE15" s="78"/>
      <c r="HF15" s="78"/>
      <c r="HG15" s="78"/>
      <c r="HH15" s="78"/>
      <c r="HI15" s="78"/>
      <c r="HJ15" s="78"/>
      <c r="HK15" s="78"/>
      <c r="HL15" s="78"/>
      <c r="HM15" s="78"/>
      <c r="HN15" s="78"/>
      <c r="HO15" s="78"/>
      <c r="HP15" s="78"/>
      <c r="HQ15" s="78"/>
      <c r="HR15" s="78"/>
      <c r="HS15" s="78"/>
      <c r="HT15" s="78"/>
      <c r="HU15" s="78"/>
      <c r="HV15" s="78"/>
      <c r="HW15" s="78"/>
      <c r="HX15" s="78"/>
      <c r="HY15" s="78"/>
      <c r="HZ15" s="78"/>
      <c r="IA15" s="78"/>
      <c r="IB15" s="78"/>
      <c r="IC15" s="78"/>
      <c r="ID15" s="78"/>
      <c r="IE15" s="78"/>
      <c r="IF15" s="78"/>
      <c r="IG15" s="78"/>
      <c r="IH15" s="78"/>
      <c r="II15" s="78"/>
      <c r="IJ15" s="78"/>
      <c r="IK15" s="78"/>
      <c r="IL15" s="78"/>
      <c r="IM15" s="78"/>
      <c r="IN15" s="78"/>
      <c r="IO15" s="78"/>
      <c r="IP15" s="78"/>
      <c r="IQ15" s="78"/>
      <c r="IR15" s="78"/>
      <c r="IS15" s="78"/>
      <c r="IT15" s="78"/>
      <c r="IU15" s="78"/>
      <c r="IV15" s="78"/>
      <c r="IW15" s="78"/>
      <c r="IX15" s="78"/>
      <c r="IY15" s="78"/>
      <c r="IZ15" s="78"/>
      <c r="JA15" s="78"/>
      <c r="JB15" s="78"/>
      <c r="JC15" s="78"/>
      <c r="JD15" s="78"/>
      <c r="JE15" s="78"/>
      <c r="JF15" s="78"/>
      <c r="JG15" s="78"/>
      <c r="JH15" s="78"/>
      <c r="JI15" s="78"/>
      <c r="JJ15" s="78"/>
      <c r="JK15" s="78"/>
      <c r="JL15" s="78"/>
      <c r="JM15" s="78"/>
      <c r="JN15" s="78"/>
      <c r="JO15" s="78"/>
      <c r="JP15" s="78"/>
      <c r="JQ15" s="78"/>
      <c r="JR15" s="78"/>
      <c r="JS15" s="78"/>
      <c r="JT15" s="78"/>
      <c r="JU15" s="78"/>
      <c r="JV15" s="78"/>
      <c r="JW15" s="78"/>
      <c r="JX15" s="78"/>
      <c r="JY15" s="78"/>
      <c r="JZ15" s="78"/>
      <c r="KA15" s="78"/>
      <c r="KB15" s="78"/>
      <c r="KC15" s="78"/>
      <c r="KD15" s="78"/>
      <c r="KE15" s="78"/>
      <c r="KF15" s="78"/>
      <c r="KG15" s="78"/>
      <c r="KH15" s="78"/>
      <c r="KI15" s="78"/>
      <c r="KJ15" s="78"/>
      <c r="KK15" s="78"/>
      <c r="KL15" s="78"/>
      <c r="KM15" s="78"/>
      <c r="KN15" s="78"/>
      <c r="KO15" s="78"/>
      <c r="KP15" s="78"/>
      <c r="KQ15" s="78"/>
      <c r="KR15" s="78"/>
      <c r="KS15" s="78"/>
      <c r="KT15" s="78"/>
      <c r="KU15" s="78"/>
      <c r="KV15" s="78"/>
      <c r="KW15" s="78"/>
      <c r="KX15" s="78"/>
      <c r="KY15" s="78"/>
      <c r="KZ15" s="78"/>
      <c r="LA15" s="78"/>
      <c r="LB15" s="78"/>
      <c r="LC15" s="78"/>
      <c r="LD15" s="78"/>
      <c r="LE15" s="78"/>
      <c r="LF15" s="78"/>
      <c r="LG15" s="78"/>
      <c r="LH15" s="78"/>
      <c r="LI15" s="78"/>
      <c r="LJ15" s="78"/>
      <c r="LK15" s="78"/>
      <c r="LL15" s="78"/>
      <c r="LM15" s="78"/>
      <c r="LN15" s="78"/>
      <c r="LO15" s="78"/>
      <c r="LP15" s="78"/>
      <c r="LQ15" s="78"/>
      <c r="LR15" s="78"/>
      <c r="LS15" s="78"/>
      <c r="LT15" s="78"/>
      <c r="LU15" s="78"/>
      <c r="LV15" s="78"/>
      <c r="LW15" s="78"/>
      <c r="LX15" s="78"/>
      <c r="LY15" s="78"/>
      <c r="LZ15" s="78"/>
      <c r="MA15" s="78"/>
      <c r="MB15" s="78"/>
      <c r="MC15" s="78"/>
      <c r="MD15" s="78"/>
      <c r="ME15" s="78"/>
      <c r="MF15" s="78"/>
      <c r="MG15" s="78"/>
      <c r="MH15" s="78"/>
      <c r="MI15" s="78"/>
      <c r="MJ15" s="78"/>
      <c r="MK15" s="78"/>
      <c r="ML15" s="78"/>
      <c r="MM15" s="78"/>
      <c r="MN15" s="78"/>
      <c r="MO15" s="78"/>
      <c r="MP15" s="78"/>
      <c r="MQ15" s="78"/>
      <c r="MR15" s="78"/>
      <c r="MS15" s="78"/>
      <c r="MT15" s="78"/>
      <c r="MU15" s="78"/>
      <c r="MV15" s="78"/>
      <c r="MW15" s="78"/>
      <c r="MX15" s="78"/>
      <c r="MY15" s="78"/>
      <c r="MZ15" s="78"/>
      <c r="NA15" s="78"/>
      <c r="NB15" s="78"/>
      <c r="NC15" s="78"/>
      <c r="ND15" s="78"/>
      <c r="NE15" s="78"/>
      <c r="NF15" s="78"/>
      <c r="NG15" s="78"/>
      <c r="NH15" s="78"/>
      <c r="NI15" s="78"/>
      <c r="NJ15" s="78"/>
      <c r="NK15" s="78"/>
      <c r="NL15" s="78"/>
      <c r="NM15" s="78"/>
      <c r="NN15" s="78"/>
      <c r="NO15" s="78"/>
      <c r="NP15" s="78"/>
      <c r="NQ15" s="78"/>
      <c r="NR15" s="78"/>
      <c r="NS15" s="78"/>
      <c r="NT15" s="78"/>
    </row>
    <row r="16" spans="1:384" s="69" customFormat="1" ht="15" customHeight="1">
      <c r="A16" s="523">
        <v>10052</v>
      </c>
      <c r="B16" s="1966"/>
      <c r="C16" s="1941"/>
      <c r="D16" s="1937"/>
      <c r="E16" s="1937"/>
      <c r="F16" s="232"/>
      <c r="G16" s="1937"/>
      <c r="H16" s="1931"/>
      <c r="I16" s="1942"/>
      <c r="J16" s="1003"/>
      <c r="K16" s="975"/>
      <c r="L16" s="1003"/>
      <c r="M16" s="561"/>
      <c r="N16" s="1007"/>
      <c r="O16" s="981"/>
      <c r="P16" s="548" t="s">
        <v>90</v>
      </c>
      <c r="Q16" s="549">
        <v>0.3</v>
      </c>
      <c r="R16" s="1486"/>
      <c r="S16" s="1549"/>
      <c r="T16" s="1550"/>
      <c r="U16" s="1240"/>
      <c r="V16" s="1241"/>
      <c r="W16" s="1242"/>
      <c r="X16" s="1587"/>
      <c r="Y16" s="1630"/>
      <c r="Z16" s="1631"/>
      <c r="AA16" s="1484"/>
      <c r="AB16" s="1668"/>
      <c r="AC16" s="246"/>
      <c r="AD16" s="246"/>
      <c r="AE16" s="1237"/>
      <c r="AF16" s="1237"/>
      <c r="AG16" s="246"/>
      <c r="AH16" s="246"/>
      <c r="AI16" s="246"/>
      <c r="AJ16" s="246"/>
      <c r="AK16" s="439"/>
      <c r="AL16" s="439"/>
      <c r="AM16" s="439"/>
      <c r="AN16" s="439"/>
      <c r="AO16" s="439"/>
      <c r="AP16" s="439"/>
      <c r="AQ16" s="439"/>
      <c r="AR16" s="439"/>
      <c r="AS16" s="439"/>
      <c r="AT16" s="439"/>
      <c r="AU16" s="439"/>
      <c r="AV16" s="439"/>
      <c r="AW16" s="78"/>
      <c r="AX16" s="78"/>
      <c r="AY16" s="78"/>
      <c r="AZ16" s="78"/>
      <c r="BA16" s="78"/>
      <c r="BB16" s="78"/>
      <c r="BC16" s="78"/>
      <c r="BD16" s="78"/>
      <c r="BE16" s="78"/>
      <c r="BF16" s="78"/>
      <c r="BG16" s="78"/>
      <c r="BH16" s="78"/>
      <c r="BI16" s="78"/>
      <c r="BJ16" s="78"/>
      <c r="BK16" s="78"/>
      <c r="BL16" s="78"/>
      <c r="BM16" s="78"/>
      <c r="BN16" s="78"/>
      <c r="BO16" s="78"/>
      <c r="BP16" s="78"/>
      <c r="BQ16" s="78"/>
      <c r="BR16" s="78"/>
      <c r="BS16" s="78"/>
      <c r="BT16" s="78"/>
      <c r="BU16" s="78"/>
      <c r="BV16" s="78"/>
      <c r="BW16" s="78"/>
      <c r="BX16" s="78"/>
      <c r="BY16" s="78"/>
      <c r="BZ16" s="78"/>
      <c r="CA16" s="78"/>
      <c r="CB16" s="78"/>
      <c r="CC16" s="78"/>
      <c r="CD16" s="78"/>
      <c r="CE16" s="78"/>
      <c r="CF16" s="78"/>
      <c r="CG16" s="78"/>
      <c r="CH16" s="78"/>
      <c r="CI16" s="78"/>
      <c r="CJ16" s="78"/>
      <c r="CK16" s="78"/>
      <c r="CL16" s="78"/>
      <c r="CM16" s="78"/>
      <c r="CN16" s="78"/>
      <c r="CO16" s="78"/>
      <c r="CP16" s="78"/>
      <c r="CQ16" s="78"/>
      <c r="CR16" s="78"/>
      <c r="CS16" s="78"/>
      <c r="CT16" s="78"/>
      <c r="CU16" s="78"/>
      <c r="CV16" s="78"/>
      <c r="CW16" s="78"/>
      <c r="CX16" s="78"/>
      <c r="CY16" s="78"/>
      <c r="CZ16" s="78"/>
      <c r="DA16" s="78"/>
      <c r="DB16" s="78"/>
      <c r="DC16" s="78"/>
      <c r="DD16" s="78"/>
      <c r="DE16" s="78"/>
      <c r="DF16" s="78"/>
      <c r="DG16" s="78"/>
      <c r="DH16" s="78"/>
      <c r="DI16" s="78"/>
      <c r="DJ16" s="78"/>
      <c r="DK16" s="78"/>
      <c r="DL16" s="78"/>
      <c r="DM16" s="78"/>
      <c r="DN16" s="78"/>
      <c r="DO16" s="78"/>
      <c r="DP16" s="78"/>
      <c r="DQ16" s="78"/>
      <c r="DR16" s="78"/>
      <c r="DS16" s="78"/>
      <c r="DT16" s="78"/>
      <c r="DU16" s="78"/>
      <c r="DV16" s="78"/>
      <c r="DW16" s="78"/>
      <c r="DX16" s="78"/>
      <c r="DY16" s="78"/>
      <c r="DZ16" s="78"/>
      <c r="EA16" s="78"/>
      <c r="EB16" s="78"/>
      <c r="EC16" s="78"/>
      <c r="ED16" s="78"/>
      <c r="EE16" s="78"/>
      <c r="EF16" s="78"/>
      <c r="EG16" s="78"/>
      <c r="EH16" s="78"/>
      <c r="EI16" s="78"/>
      <c r="EJ16" s="78"/>
      <c r="EK16" s="78"/>
      <c r="EL16" s="78"/>
      <c r="EM16" s="78"/>
      <c r="EN16" s="78"/>
      <c r="EO16" s="78"/>
      <c r="EP16" s="78"/>
      <c r="EQ16" s="78"/>
      <c r="ER16" s="78"/>
      <c r="ES16" s="78"/>
      <c r="ET16" s="78"/>
      <c r="EU16" s="78"/>
      <c r="EV16" s="78"/>
      <c r="EW16" s="78"/>
      <c r="EX16" s="78"/>
      <c r="EY16" s="78"/>
      <c r="EZ16" s="78"/>
      <c r="FA16" s="78"/>
      <c r="FB16" s="78"/>
      <c r="FC16" s="78"/>
      <c r="FD16" s="78"/>
      <c r="FE16" s="78"/>
      <c r="FF16" s="78"/>
      <c r="FG16" s="78"/>
      <c r="FH16" s="78"/>
      <c r="FI16" s="78"/>
      <c r="FJ16" s="78"/>
      <c r="FK16" s="78"/>
      <c r="FL16" s="78"/>
      <c r="FM16" s="78"/>
      <c r="FN16" s="78"/>
      <c r="FO16" s="78"/>
      <c r="FP16" s="78"/>
      <c r="FQ16" s="78"/>
      <c r="FR16" s="78"/>
      <c r="FS16" s="78"/>
      <c r="FT16" s="78"/>
      <c r="FU16" s="78"/>
      <c r="FV16" s="78"/>
      <c r="FW16" s="78"/>
      <c r="FX16" s="78"/>
      <c r="FY16" s="78"/>
      <c r="FZ16" s="78"/>
      <c r="GA16" s="78"/>
      <c r="GB16" s="78"/>
      <c r="GC16" s="78"/>
      <c r="GD16" s="78"/>
      <c r="GE16" s="78"/>
      <c r="GF16" s="78"/>
      <c r="GG16" s="78"/>
      <c r="GH16" s="78"/>
      <c r="GI16" s="78"/>
      <c r="GJ16" s="78"/>
      <c r="GK16" s="78"/>
      <c r="GL16" s="78"/>
      <c r="GM16" s="78"/>
      <c r="GN16" s="78"/>
      <c r="GO16" s="78"/>
      <c r="GP16" s="78"/>
      <c r="GQ16" s="78"/>
      <c r="GR16" s="78"/>
      <c r="GS16" s="78"/>
      <c r="GT16" s="78"/>
      <c r="GU16" s="78"/>
      <c r="GV16" s="78"/>
      <c r="GW16" s="78"/>
      <c r="GX16" s="78"/>
      <c r="GY16" s="78"/>
      <c r="GZ16" s="78"/>
      <c r="HA16" s="78"/>
      <c r="HB16" s="78"/>
      <c r="HC16" s="78"/>
      <c r="HD16" s="78"/>
      <c r="HE16" s="78"/>
      <c r="HF16" s="78"/>
      <c r="HG16" s="78"/>
      <c r="HH16" s="78"/>
      <c r="HI16" s="78"/>
      <c r="HJ16" s="78"/>
      <c r="HK16" s="78"/>
      <c r="HL16" s="78"/>
      <c r="HM16" s="78"/>
      <c r="HN16" s="78"/>
      <c r="HO16" s="78"/>
      <c r="HP16" s="78"/>
      <c r="HQ16" s="78"/>
      <c r="HR16" s="78"/>
      <c r="HS16" s="78"/>
      <c r="HT16" s="78"/>
      <c r="HU16" s="78"/>
      <c r="HV16" s="78"/>
      <c r="HW16" s="78"/>
      <c r="HX16" s="78"/>
      <c r="HY16" s="78"/>
      <c r="HZ16" s="78"/>
      <c r="IA16" s="78"/>
      <c r="IB16" s="78"/>
      <c r="IC16" s="78"/>
      <c r="ID16" s="78"/>
      <c r="IE16" s="78"/>
      <c r="IF16" s="78"/>
      <c r="IG16" s="78"/>
      <c r="IH16" s="78"/>
      <c r="II16" s="78"/>
      <c r="IJ16" s="78"/>
      <c r="IK16" s="78"/>
      <c r="IL16" s="78"/>
      <c r="IM16" s="78"/>
      <c r="IN16" s="78"/>
      <c r="IO16" s="78"/>
      <c r="IP16" s="78"/>
      <c r="IQ16" s="78"/>
      <c r="IR16" s="78"/>
      <c r="IS16" s="78"/>
      <c r="IT16" s="78"/>
      <c r="IU16" s="78"/>
      <c r="IV16" s="78"/>
      <c r="IW16" s="78"/>
      <c r="IX16" s="78"/>
      <c r="IY16" s="78"/>
      <c r="IZ16" s="78"/>
      <c r="JA16" s="78"/>
      <c r="JB16" s="78"/>
      <c r="JC16" s="78"/>
      <c r="JD16" s="78"/>
      <c r="JE16" s="78"/>
      <c r="JF16" s="78"/>
      <c r="JG16" s="78"/>
      <c r="JH16" s="78"/>
      <c r="JI16" s="78"/>
      <c r="JJ16" s="78"/>
      <c r="JK16" s="78"/>
      <c r="JL16" s="78"/>
      <c r="JM16" s="78"/>
      <c r="JN16" s="78"/>
      <c r="JO16" s="78"/>
      <c r="JP16" s="78"/>
      <c r="JQ16" s="78"/>
      <c r="JR16" s="78"/>
      <c r="JS16" s="78"/>
      <c r="JT16" s="78"/>
      <c r="JU16" s="78"/>
      <c r="JV16" s="78"/>
      <c r="JW16" s="78"/>
      <c r="JX16" s="78"/>
      <c r="JY16" s="78"/>
      <c r="JZ16" s="78"/>
      <c r="KA16" s="78"/>
      <c r="KB16" s="78"/>
      <c r="KC16" s="78"/>
      <c r="KD16" s="78"/>
      <c r="KE16" s="78"/>
      <c r="KF16" s="78"/>
      <c r="KG16" s="78"/>
      <c r="KH16" s="78"/>
      <c r="KI16" s="78"/>
      <c r="KJ16" s="78"/>
      <c r="KK16" s="78"/>
      <c r="KL16" s="78"/>
      <c r="KM16" s="78"/>
      <c r="KN16" s="78"/>
      <c r="KO16" s="78"/>
      <c r="KP16" s="78"/>
      <c r="KQ16" s="78"/>
      <c r="KR16" s="78"/>
      <c r="KS16" s="78"/>
      <c r="KT16" s="78"/>
      <c r="KU16" s="78"/>
      <c r="KV16" s="78"/>
      <c r="KW16" s="78"/>
      <c r="KX16" s="78"/>
      <c r="KY16" s="78"/>
      <c r="KZ16" s="78"/>
      <c r="LA16" s="78"/>
      <c r="LB16" s="78"/>
      <c r="LC16" s="78"/>
      <c r="LD16" s="78"/>
      <c r="LE16" s="78"/>
      <c r="LF16" s="78"/>
      <c r="LG16" s="78"/>
      <c r="LH16" s="78"/>
      <c r="LI16" s="78"/>
      <c r="LJ16" s="78"/>
      <c r="LK16" s="78"/>
      <c r="LL16" s="78"/>
      <c r="LM16" s="78"/>
      <c r="LN16" s="78"/>
      <c r="LO16" s="78"/>
      <c r="LP16" s="78"/>
      <c r="LQ16" s="78"/>
      <c r="LR16" s="78"/>
      <c r="LS16" s="78"/>
      <c r="LT16" s="78"/>
      <c r="LU16" s="78"/>
      <c r="LV16" s="78"/>
      <c r="LW16" s="78"/>
      <c r="LX16" s="78"/>
      <c r="LY16" s="78"/>
      <c r="LZ16" s="78"/>
      <c r="MA16" s="78"/>
      <c r="MB16" s="78"/>
      <c r="MC16" s="78"/>
      <c r="MD16" s="78"/>
      <c r="ME16" s="78"/>
      <c r="MF16" s="78"/>
      <c r="MG16" s="78"/>
      <c r="MH16" s="78"/>
      <c r="MI16" s="78"/>
      <c r="MJ16" s="78"/>
      <c r="MK16" s="78"/>
      <c r="ML16" s="78"/>
      <c r="MM16" s="78"/>
      <c r="MN16" s="78"/>
      <c r="MO16" s="78"/>
      <c r="MP16" s="78"/>
      <c r="MQ16" s="78"/>
      <c r="MR16" s="78"/>
      <c r="MS16" s="78"/>
      <c r="MT16" s="78"/>
      <c r="MU16" s="78"/>
      <c r="MV16" s="78"/>
      <c r="MW16" s="78"/>
      <c r="MX16" s="78"/>
      <c r="MY16" s="78"/>
      <c r="MZ16" s="78"/>
      <c r="NA16" s="78"/>
      <c r="NB16" s="78"/>
      <c r="NC16" s="78"/>
      <c r="ND16" s="78"/>
      <c r="NE16" s="78"/>
      <c r="NF16" s="78"/>
      <c r="NG16" s="78"/>
      <c r="NH16" s="78"/>
      <c r="NI16" s="78"/>
      <c r="NJ16" s="78"/>
      <c r="NK16" s="78"/>
      <c r="NL16" s="78"/>
      <c r="NM16" s="78"/>
      <c r="NN16" s="78"/>
      <c r="NO16" s="78"/>
      <c r="NP16" s="78"/>
      <c r="NQ16" s="78"/>
      <c r="NR16" s="78"/>
      <c r="NS16" s="78"/>
      <c r="NT16" s="78"/>
    </row>
    <row r="17" spans="1:384" s="69" customFormat="1" ht="15" customHeight="1" thickBot="1">
      <c r="A17" s="524">
        <v>10061</v>
      </c>
      <c r="B17" s="1145" t="s">
        <v>12</v>
      </c>
      <c r="C17" s="235">
        <v>2</v>
      </c>
      <c r="D17" s="401">
        <v>1</v>
      </c>
      <c r="E17" s="401"/>
      <c r="F17" s="401"/>
      <c r="G17" s="401">
        <f>SUM(C17:F17)</f>
        <v>3</v>
      </c>
      <c r="H17" s="553">
        <v>3</v>
      </c>
      <c r="I17" s="1106"/>
      <c r="J17" s="1010">
        <v>3</v>
      </c>
      <c r="K17" s="982"/>
      <c r="L17" s="1010"/>
      <c r="M17" s="983"/>
      <c r="N17" s="1008"/>
      <c r="O17" s="984"/>
      <c r="P17" s="597" t="s">
        <v>89</v>
      </c>
      <c r="Q17" s="598">
        <v>1</v>
      </c>
      <c r="R17" s="1141" t="s">
        <v>121</v>
      </c>
      <c r="S17" s="1841"/>
      <c r="T17" s="1842"/>
      <c r="U17" s="458"/>
      <c r="V17" s="425"/>
      <c r="W17" s="266"/>
      <c r="X17" s="1299" t="str">
        <f>IF(COUNTIF(U17:W17,"&gt;=50")&gt;1,"FEHLER",IF(MAX(U17:W17)&gt;100,"FEHLER",IF(U17="","OFFEN",IF(MAX(U17:W17)&gt;=50,"BE",IF(MAX(U17:W17)&lt;50,"NB","OFFEN")))))</f>
        <v>OFFEN</v>
      </c>
      <c r="Y17" s="1300">
        <f>IF(U17="",0,(MAX(U17:W17)*Q17/100))</f>
        <v>0</v>
      </c>
      <c r="Z17" s="1301" t="str">
        <f>IF(X17="OFFEN","OFFEN",IF(X17="FEHLER","FEHLER",IF(X17="NB",5,ROUND(1+3/50*(100-(Y17*100)),1))))</f>
        <v>OFFEN</v>
      </c>
      <c r="AA17" s="1302">
        <f>IF(X17="BE",H17,0)</f>
        <v>0</v>
      </c>
      <c r="AB17" s="246">
        <f t="shared" si="0"/>
        <v>0</v>
      </c>
      <c r="AC17" s="246">
        <f t="shared" si="1"/>
        <v>0</v>
      </c>
      <c r="AD17" s="246"/>
      <c r="AE17" s="1237">
        <f>IF(AC17=0,0,AC17/$AC$79)</f>
        <v>0</v>
      </c>
      <c r="AF17" s="1237">
        <f t="shared" ref="AF17:AF72" si="3">IF(AC17=0,0,AE17*MAX(U17:W17))</f>
        <v>0</v>
      </c>
      <c r="AG17" s="246"/>
      <c r="AH17" s="246">
        <v>2</v>
      </c>
      <c r="AI17" s="1238" t="str">
        <f>IF(AH17&lt;=$AC$3,"JA","NEIN")</f>
        <v>JA</v>
      </c>
      <c r="AJ17" s="246"/>
      <c r="AK17" s="439"/>
      <c r="AL17" s="439"/>
      <c r="AM17" s="439"/>
      <c r="AN17" s="439"/>
      <c r="AO17" s="439"/>
      <c r="AP17" s="439"/>
      <c r="AQ17" s="439"/>
      <c r="AR17" s="439"/>
      <c r="AS17" s="439"/>
      <c r="AT17" s="439"/>
      <c r="AU17" s="439"/>
      <c r="AV17" s="439"/>
      <c r="AW17" s="78"/>
      <c r="AX17" s="78"/>
      <c r="AY17" s="78"/>
      <c r="AZ17" s="78"/>
      <c r="BA17" s="78"/>
      <c r="BB17" s="78"/>
      <c r="BC17" s="78"/>
      <c r="BD17" s="78"/>
      <c r="BE17" s="78"/>
      <c r="BF17" s="78"/>
      <c r="BG17" s="78"/>
      <c r="BH17" s="78"/>
      <c r="BI17" s="78"/>
      <c r="BJ17" s="78"/>
      <c r="BK17" s="78"/>
      <c r="BL17" s="78"/>
      <c r="BM17" s="78"/>
      <c r="BN17" s="78"/>
      <c r="BO17" s="78"/>
      <c r="BP17" s="78"/>
      <c r="BQ17" s="78"/>
      <c r="BR17" s="78"/>
      <c r="BS17" s="78"/>
      <c r="BT17" s="78"/>
      <c r="BU17" s="78"/>
      <c r="BV17" s="78"/>
      <c r="BW17" s="78"/>
      <c r="BX17" s="78"/>
      <c r="BY17" s="78"/>
      <c r="BZ17" s="78"/>
      <c r="CA17" s="78"/>
      <c r="CB17" s="78"/>
      <c r="CC17" s="78"/>
      <c r="CD17" s="78"/>
      <c r="CE17" s="78"/>
      <c r="CF17" s="78"/>
      <c r="CG17" s="78"/>
      <c r="CH17" s="78"/>
      <c r="CI17" s="78"/>
      <c r="CJ17" s="78"/>
      <c r="CK17" s="78"/>
      <c r="CL17" s="78"/>
      <c r="CM17" s="78"/>
      <c r="CN17" s="78"/>
      <c r="CO17" s="78"/>
      <c r="CP17" s="78"/>
      <c r="CQ17" s="78"/>
      <c r="CR17" s="78"/>
      <c r="CS17" s="78"/>
      <c r="CT17" s="78"/>
      <c r="CU17" s="78"/>
      <c r="CV17" s="78"/>
      <c r="CW17" s="78"/>
      <c r="CX17" s="78"/>
      <c r="CY17" s="78"/>
      <c r="CZ17" s="78"/>
      <c r="DA17" s="78"/>
      <c r="DB17" s="78"/>
      <c r="DC17" s="78"/>
      <c r="DD17" s="78"/>
      <c r="DE17" s="78"/>
      <c r="DF17" s="78"/>
      <c r="DG17" s="78"/>
      <c r="DH17" s="78"/>
      <c r="DI17" s="78"/>
      <c r="DJ17" s="78"/>
      <c r="DK17" s="78"/>
      <c r="DL17" s="78"/>
      <c r="DM17" s="78"/>
      <c r="DN17" s="78"/>
      <c r="DO17" s="78"/>
      <c r="DP17" s="78"/>
      <c r="DQ17" s="78"/>
      <c r="DR17" s="78"/>
      <c r="DS17" s="78"/>
      <c r="DT17" s="78"/>
      <c r="DU17" s="78"/>
      <c r="DV17" s="78"/>
      <c r="DW17" s="78"/>
      <c r="DX17" s="78"/>
      <c r="DY17" s="78"/>
      <c r="DZ17" s="78"/>
      <c r="EA17" s="78"/>
      <c r="EB17" s="78"/>
      <c r="EC17" s="78"/>
      <c r="ED17" s="78"/>
      <c r="EE17" s="78"/>
      <c r="EF17" s="78"/>
      <c r="EG17" s="78"/>
      <c r="EH17" s="78"/>
      <c r="EI17" s="78"/>
      <c r="EJ17" s="78"/>
      <c r="EK17" s="78"/>
      <c r="EL17" s="78"/>
      <c r="EM17" s="78"/>
      <c r="EN17" s="78"/>
      <c r="EO17" s="78"/>
      <c r="EP17" s="78"/>
      <c r="EQ17" s="78"/>
      <c r="ER17" s="78"/>
      <c r="ES17" s="78"/>
      <c r="ET17" s="78"/>
      <c r="EU17" s="78"/>
      <c r="EV17" s="78"/>
      <c r="EW17" s="78"/>
      <c r="EX17" s="78"/>
      <c r="EY17" s="78"/>
      <c r="EZ17" s="78"/>
      <c r="FA17" s="78"/>
      <c r="FB17" s="78"/>
      <c r="FC17" s="78"/>
      <c r="FD17" s="78"/>
      <c r="FE17" s="78"/>
      <c r="FF17" s="78"/>
      <c r="FG17" s="78"/>
      <c r="FH17" s="78"/>
      <c r="FI17" s="78"/>
      <c r="FJ17" s="78"/>
      <c r="FK17" s="78"/>
      <c r="FL17" s="78"/>
      <c r="FM17" s="78"/>
      <c r="FN17" s="78"/>
      <c r="FO17" s="78"/>
      <c r="FP17" s="78"/>
      <c r="FQ17" s="78"/>
      <c r="FR17" s="78"/>
      <c r="FS17" s="78"/>
      <c r="FT17" s="78"/>
      <c r="FU17" s="78"/>
      <c r="FV17" s="78"/>
      <c r="FW17" s="78"/>
      <c r="FX17" s="78"/>
      <c r="FY17" s="78"/>
      <c r="FZ17" s="78"/>
      <c r="GA17" s="78"/>
      <c r="GB17" s="78"/>
      <c r="GC17" s="78"/>
      <c r="GD17" s="78"/>
      <c r="GE17" s="78"/>
      <c r="GF17" s="78"/>
      <c r="GG17" s="78"/>
      <c r="GH17" s="78"/>
      <c r="GI17" s="78"/>
      <c r="GJ17" s="78"/>
      <c r="GK17" s="78"/>
      <c r="GL17" s="78"/>
      <c r="GM17" s="78"/>
      <c r="GN17" s="78"/>
      <c r="GO17" s="78"/>
      <c r="GP17" s="78"/>
      <c r="GQ17" s="78"/>
      <c r="GR17" s="78"/>
      <c r="GS17" s="78"/>
      <c r="GT17" s="78"/>
      <c r="GU17" s="78"/>
      <c r="GV17" s="78"/>
      <c r="GW17" s="78"/>
      <c r="GX17" s="78"/>
      <c r="GY17" s="78"/>
      <c r="GZ17" s="78"/>
      <c r="HA17" s="78"/>
      <c r="HB17" s="78"/>
      <c r="HC17" s="78"/>
      <c r="HD17" s="78"/>
      <c r="HE17" s="78"/>
      <c r="HF17" s="78"/>
      <c r="HG17" s="78"/>
      <c r="HH17" s="78"/>
      <c r="HI17" s="78"/>
      <c r="HJ17" s="78"/>
      <c r="HK17" s="78"/>
      <c r="HL17" s="78"/>
      <c r="HM17" s="78"/>
      <c r="HN17" s="78"/>
      <c r="HO17" s="78"/>
      <c r="HP17" s="78"/>
      <c r="HQ17" s="78"/>
      <c r="HR17" s="78"/>
      <c r="HS17" s="78"/>
      <c r="HT17" s="78"/>
      <c r="HU17" s="78"/>
      <c r="HV17" s="78"/>
      <c r="HW17" s="78"/>
      <c r="HX17" s="78"/>
      <c r="HY17" s="78"/>
      <c r="HZ17" s="78"/>
      <c r="IA17" s="78"/>
      <c r="IB17" s="78"/>
      <c r="IC17" s="78"/>
      <c r="ID17" s="78"/>
      <c r="IE17" s="78"/>
      <c r="IF17" s="78"/>
      <c r="IG17" s="78"/>
      <c r="IH17" s="78"/>
      <c r="II17" s="78"/>
      <c r="IJ17" s="78"/>
      <c r="IK17" s="78"/>
      <c r="IL17" s="78"/>
      <c r="IM17" s="78"/>
      <c r="IN17" s="78"/>
      <c r="IO17" s="78"/>
      <c r="IP17" s="78"/>
      <c r="IQ17" s="78"/>
      <c r="IR17" s="78"/>
      <c r="IS17" s="78"/>
      <c r="IT17" s="78"/>
      <c r="IU17" s="78"/>
      <c r="IV17" s="78"/>
      <c r="IW17" s="78"/>
      <c r="IX17" s="78"/>
      <c r="IY17" s="78"/>
      <c r="IZ17" s="78"/>
      <c r="JA17" s="78"/>
      <c r="JB17" s="78"/>
      <c r="JC17" s="78"/>
      <c r="JD17" s="78"/>
      <c r="JE17" s="78"/>
      <c r="JF17" s="78"/>
      <c r="JG17" s="78"/>
      <c r="JH17" s="78"/>
      <c r="JI17" s="78"/>
      <c r="JJ17" s="78"/>
      <c r="JK17" s="78"/>
      <c r="JL17" s="78"/>
      <c r="JM17" s="78"/>
      <c r="JN17" s="78"/>
      <c r="JO17" s="78"/>
      <c r="JP17" s="78"/>
      <c r="JQ17" s="78"/>
      <c r="JR17" s="78"/>
      <c r="JS17" s="78"/>
      <c r="JT17" s="78"/>
      <c r="JU17" s="78"/>
      <c r="JV17" s="78"/>
      <c r="JW17" s="78"/>
      <c r="JX17" s="78"/>
      <c r="JY17" s="78"/>
      <c r="JZ17" s="78"/>
      <c r="KA17" s="78"/>
      <c r="KB17" s="78"/>
      <c r="KC17" s="78"/>
      <c r="KD17" s="78"/>
      <c r="KE17" s="78"/>
      <c r="KF17" s="78"/>
      <c r="KG17" s="78"/>
      <c r="KH17" s="78"/>
      <c r="KI17" s="78"/>
      <c r="KJ17" s="78"/>
      <c r="KK17" s="78"/>
      <c r="KL17" s="78"/>
      <c r="KM17" s="78"/>
      <c r="KN17" s="78"/>
      <c r="KO17" s="78"/>
      <c r="KP17" s="78"/>
      <c r="KQ17" s="78"/>
      <c r="KR17" s="78"/>
      <c r="KS17" s="78"/>
      <c r="KT17" s="78"/>
      <c r="KU17" s="78"/>
      <c r="KV17" s="78"/>
      <c r="KW17" s="78"/>
      <c r="KX17" s="78"/>
      <c r="KY17" s="78"/>
      <c r="KZ17" s="78"/>
      <c r="LA17" s="78"/>
      <c r="LB17" s="78"/>
      <c r="LC17" s="78"/>
      <c r="LD17" s="78"/>
      <c r="LE17" s="78"/>
      <c r="LF17" s="78"/>
      <c r="LG17" s="78"/>
      <c r="LH17" s="78"/>
      <c r="LI17" s="78"/>
      <c r="LJ17" s="78"/>
      <c r="LK17" s="78"/>
      <c r="LL17" s="78"/>
      <c r="LM17" s="78"/>
      <c r="LN17" s="78"/>
      <c r="LO17" s="78"/>
      <c r="LP17" s="78"/>
      <c r="LQ17" s="78"/>
      <c r="LR17" s="78"/>
      <c r="LS17" s="78"/>
      <c r="LT17" s="78"/>
      <c r="LU17" s="78"/>
      <c r="LV17" s="78"/>
      <c r="LW17" s="78"/>
      <c r="LX17" s="78"/>
      <c r="LY17" s="78"/>
      <c r="LZ17" s="78"/>
      <c r="MA17" s="78"/>
      <c r="MB17" s="78"/>
      <c r="MC17" s="78"/>
      <c r="MD17" s="78"/>
      <c r="ME17" s="78"/>
      <c r="MF17" s="78"/>
      <c r="MG17" s="78"/>
      <c r="MH17" s="78"/>
      <c r="MI17" s="78"/>
      <c r="MJ17" s="78"/>
      <c r="MK17" s="78"/>
      <c r="ML17" s="78"/>
      <c r="MM17" s="78"/>
      <c r="MN17" s="78"/>
      <c r="MO17" s="78"/>
      <c r="MP17" s="78"/>
      <c r="MQ17" s="78"/>
      <c r="MR17" s="78"/>
      <c r="MS17" s="78"/>
      <c r="MT17" s="78"/>
      <c r="MU17" s="78"/>
      <c r="MV17" s="78"/>
      <c r="MW17" s="78"/>
      <c r="MX17" s="78"/>
      <c r="MY17" s="78"/>
      <c r="MZ17" s="78"/>
      <c r="NA17" s="78"/>
      <c r="NB17" s="78"/>
      <c r="NC17" s="78"/>
      <c r="ND17" s="78"/>
      <c r="NE17" s="78"/>
      <c r="NF17" s="78"/>
      <c r="NG17" s="78"/>
      <c r="NH17" s="78"/>
      <c r="NI17" s="78"/>
      <c r="NJ17" s="78"/>
      <c r="NK17" s="78"/>
      <c r="NL17" s="78"/>
      <c r="NM17" s="78"/>
      <c r="NN17" s="78"/>
      <c r="NO17" s="78"/>
      <c r="NP17" s="78"/>
      <c r="NQ17" s="78"/>
      <c r="NR17" s="78"/>
      <c r="NS17" s="78"/>
      <c r="NT17" s="78"/>
    </row>
    <row r="18" spans="1:384" s="69" customFormat="1" ht="17.100000000000001" customHeight="1" thickBot="1">
      <c r="A18" s="416">
        <v>1010</v>
      </c>
      <c r="B18" s="1160" t="s">
        <v>14</v>
      </c>
      <c r="C18" s="1160"/>
      <c r="D18" s="1160"/>
      <c r="E18" s="1160"/>
      <c r="F18" s="1160"/>
      <c r="G18" s="1160"/>
      <c r="H18" s="1160"/>
      <c r="I18" s="1160"/>
      <c r="J18" s="1160"/>
      <c r="K18" s="1160"/>
      <c r="L18" s="1160"/>
      <c r="M18" s="1160"/>
      <c r="N18" s="1160"/>
      <c r="O18" s="1160"/>
      <c r="P18" s="1160"/>
      <c r="Q18" s="1160"/>
      <c r="R18" s="1160"/>
      <c r="S18" s="1160"/>
      <c r="T18" s="1160"/>
      <c r="U18" s="1385"/>
      <c r="V18" s="1385"/>
      <c r="W18" s="1385"/>
      <c r="X18" s="1317"/>
      <c r="Y18" s="1317"/>
      <c r="Z18" s="1317"/>
      <c r="AA18" s="1318"/>
      <c r="AB18" s="246"/>
      <c r="AC18" s="246"/>
      <c r="AD18" s="246"/>
      <c r="AE18" s="1237"/>
      <c r="AF18" s="1237"/>
      <c r="AG18" s="246"/>
      <c r="AH18" s="246"/>
      <c r="AI18" s="246"/>
      <c r="AJ18" s="246"/>
      <c r="AK18" s="439"/>
      <c r="AL18" s="439"/>
      <c r="AM18" s="439"/>
      <c r="AN18" s="439"/>
      <c r="AO18" s="439"/>
      <c r="AP18" s="439"/>
      <c r="AQ18" s="439"/>
      <c r="AR18" s="439"/>
      <c r="AS18" s="439"/>
      <c r="AT18" s="439"/>
      <c r="AU18" s="439"/>
      <c r="AV18" s="439"/>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c r="DA18" s="78"/>
      <c r="DB18" s="78"/>
      <c r="DC18" s="78"/>
      <c r="DD18" s="78"/>
      <c r="DE18" s="78"/>
      <c r="DF18" s="78"/>
      <c r="DG18" s="78"/>
      <c r="DH18" s="78"/>
      <c r="DI18" s="78"/>
      <c r="DJ18" s="78"/>
      <c r="DK18" s="78"/>
      <c r="DL18" s="78"/>
      <c r="DM18" s="78"/>
      <c r="DN18" s="78"/>
      <c r="DO18" s="78"/>
      <c r="DP18" s="78"/>
      <c r="DQ18" s="78"/>
      <c r="DR18" s="78"/>
      <c r="DS18" s="78"/>
      <c r="DT18" s="78"/>
      <c r="DU18" s="78"/>
      <c r="DV18" s="78"/>
      <c r="DW18" s="78"/>
      <c r="DX18" s="78"/>
      <c r="DY18" s="78"/>
      <c r="DZ18" s="78"/>
      <c r="EA18" s="78"/>
      <c r="EB18" s="78"/>
      <c r="EC18" s="78"/>
      <c r="ED18" s="78"/>
      <c r="EE18" s="78"/>
      <c r="EF18" s="78"/>
      <c r="EG18" s="78"/>
      <c r="EH18" s="78"/>
      <c r="EI18" s="78"/>
      <c r="EJ18" s="78"/>
      <c r="EK18" s="78"/>
      <c r="EL18" s="78"/>
      <c r="EM18" s="78"/>
      <c r="EN18" s="78"/>
      <c r="EO18" s="78"/>
      <c r="EP18" s="78"/>
      <c r="EQ18" s="78"/>
      <c r="ER18" s="78"/>
      <c r="ES18" s="78"/>
      <c r="ET18" s="78"/>
      <c r="EU18" s="78"/>
      <c r="EV18" s="78"/>
      <c r="EW18" s="78"/>
      <c r="EX18" s="78"/>
      <c r="EY18" s="78"/>
      <c r="EZ18" s="78"/>
      <c r="FA18" s="78"/>
      <c r="FB18" s="78"/>
      <c r="FC18" s="78"/>
      <c r="FD18" s="78"/>
      <c r="FE18" s="78"/>
      <c r="FF18" s="78"/>
      <c r="FG18" s="78"/>
      <c r="FH18" s="78"/>
      <c r="FI18" s="78"/>
      <c r="FJ18" s="78"/>
      <c r="FK18" s="78"/>
      <c r="FL18" s="78"/>
      <c r="FM18" s="78"/>
      <c r="FN18" s="78"/>
      <c r="FO18" s="78"/>
      <c r="FP18" s="78"/>
      <c r="FQ18" s="78"/>
      <c r="FR18" s="78"/>
      <c r="FS18" s="78"/>
      <c r="FT18" s="78"/>
      <c r="FU18" s="78"/>
      <c r="FV18" s="78"/>
      <c r="FW18" s="78"/>
      <c r="FX18" s="78"/>
      <c r="FY18" s="78"/>
      <c r="FZ18" s="78"/>
      <c r="GA18" s="78"/>
      <c r="GB18" s="78"/>
      <c r="GC18" s="78"/>
      <c r="GD18" s="78"/>
      <c r="GE18" s="78"/>
      <c r="GF18" s="78"/>
      <c r="GG18" s="78"/>
      <c r="GH18" s="78"/>
      <c r="GI18" s="78"/>
      <c r="GJ18" s="78"/>
      <c r="GK18" s="78"/>
      <c r="GL18" s="78"/>
      <c r="GM18" s="78"/>
      <c r="GN18" s="78"/>
      <c r="GO18" s="78"/>
      <c r="GP18" s="78"/>
      <c r="GQ18" s="78"/>
      <c r="GR18" s="78"/>
      <c r="GS18" s="78"/>
      <c r="GT18" s="78"/>
      <c r="GU18" s="78"/>
      <c r="GV18" s="78"/>
      <c r="GW18" s="78"/>
      <c r="GX18" s="78"/>
      <c r="GY18" s="78"/>
      <c r="GZ18" s="78"/>
      <c r="HA18" s="78"/>
      <c r="HB18" s="78"/>
      <c r="HC18" s="78"/>
      <c r="HD18" s="78"/>
      <c r="HE18" s="78"/>
      <c r="HF18" s="78"/>
      <c r="HG18" s="78"/>
      <c r="HH18" s="78"/>
      <c r="HI18" s="78"/>
      <c r="HJ18" s="78"/>
      <c r="HK18" s="78"/>
      <c r="HL18" s="78"/>
      <c r="HM18" s="78"/>
      <c r="HN18" s="78"/>
      <c r="HO18" s="78"/>
      <c r="HP18" s="78"/>
      <c r="HQ18" s="78"/>
      <c r="HR18" s="78"/>
      <c r="HS18" s="78"/>
      <c r="HT18" s="78"/>
      <c r="HU18" s="78"/>
      <c r="HV18" s="78"/>
      <c r="HW18" s="78"/>
      <c r="HX18" s="78"/>
      <c r="HY18" s="78"/>
      <c r="HZ18" s="78"/>
      <c r="IA18" s="78"/>
      <c r="IB18" s="78"/>
      <c r="IC18" s="78"/>
      <c r="ID18" s="78"/>
      <c r="IE18" s="78"/>
      <c r="IF18" s="78"/>
      <c r="IG18" s="78"/>
      <c r="IH18" s="78"/>
      <c r="II18" s="78"/>
      <c r="IJ18" s="78"/>
      <c r="IK18" s="78"/>
      <c r="IL18" s="78"/>
      <c r="IM18" s="78"/>
      <c r="IN18" s="78"/>
      <c r="IO18" s="78"/>
      <c r="IP18" s="78"/>
      <c r="IQ18" s="78"/>
      <c r="IR18" s="78"/>
      <c r="IS18" s="78"/>
      <c r="IT18" s="78"/>
      <c r="IU18" s="78"/>
      <c r="IV18" s="78"/>
      <c r="IW18" s="78"/>
      <c r="IX18" s="78"/>
      <c r="IY18" s="78"/>
      <c r="IZ18" s="78"/>
      <c r="JA18" s="78"/>
      <c r="JB18" s="78"/>
      <c r="JC18" s="78"/>
      <c r="JD18" s="78"/>
      <c r="JE18" s="78"/>
      <c r="JF18" s="78"/>
      <c r="JG18" s="78"/>
      <c r="JH18" s="78"/>
      <c r="JI18" s="78"/>
      <c r="JJ18" s="78"/>
      <c r="JK18" s="78"/>
      <c r="JL18" s="78"/>
      <c r="JM18" s="78"/>
      <c r="JN18" s="78"/>
      <c r="JO18" s="78"/>
      <c r="JP18" s="78"/>
      <c r="JQ18" s="78"/>
      <c r="JR18" s="78"/>
      <c r="JS18" s="78"/>
      <c r="JT18" s="78"/>
      <c r="JU18" s="78"/>
      <c r="JV18" s="78"/>
      <c r="JW18" s="78"/>
      <c r="JX18" s="78"/>
      <c r="JY18" s="78"/>
      <c r="JZ18" s="78"/>
      <c r="KA18" s="78"/>
      <c r="KB18" s="78"/>
      <c r="KC18" s="78"/>
      <c r="KD18" s="78"/>
      <c r="KE18" s="78"/>
      <c r="KF18" s="78"/>
      <c r="KG18" s="78"/>
      <c r="KH18" s="78"/>
      <c r="KI18" s="78"/>
      <c r="KJ18" s="78"/>
      <c r="KK18" s="78"/>
      <c r="KL18" s="78"/>
      <c r="KM18" s="78"/>
      <c r="KN18" s="78"/>
      <c r="KO18" s="78"/>
      <c r="KP18" s="78"/>
      <c r="KQ18" s="78"/>
      <c r="KR18" s="78"/>
      <c r="KS18" s="78"/>
      <c r="KT18" s="78"/>
      <c r="KU18" s="78"/>
      <c r="KV18" s="78"/>
      <c r="KW18" s="78"/>
      <c r="KX18" s="78"/>
      <c r="KY18" s="78"/>
      <c r="KZ18" s="78"/>
      <c r="LA18" s="78"/>
      <c r="LB18" s="78"/>
      <c r="LC18" s="78"/>
      <c r="LD18" s="78"/>
      <c r="LE18" s="78"/>
      <c r="LF18" s="78"/>
      <c r="LG18" s="78"/>
      <c r="LH18" s="78"/>
      <c r="LI18" s="78"/>
      <c r="LJ18" s="78"/>
      <c r="LK18" s="78"/>
      <c r="LL18" s="78"/>
      <c r="LM18" s="78"/>
      <c r="LN18" s="78"/>
      <c r="LO18" s="78"/>
      <c r="LP18" s="78"/>
      <c r="LQ18" s="78"/>
      <c r="LR18" s="78"/>
      <c r="LS18" s="78"/>
      <c r="LT18" s="78"/>
      <c r="LU18" s="78"/>
      <c r="LV18" s="78"/>
      <c r="LW18" s="78"/>
      <c r="LX18" s="78"/>
      <c r="LY18" s="78"/>
      <c r="LZ18" s="78"/>
      <c r="MA18" s="78"/>
      <c r="MB18" s="78"/>
      <c r="MC18" s="78"/>
      <c r="MD18" s="78"/>
      <c r="ME18" s="78"/>
      <c r="MF18" s="78"/>
      <c r="MG18" s="78"/>
      <c r="MH18" s="78"/>
      <c r="MI18" s="78"/>
      <c r="MJ18" s="78"/>
      <c r="MK18" s="78"/>
      <c r="ML18" s="78"/>
      <c r="MM18" s="78"/>
      <c r="MN18" s="78"/>
      <c r="MO18" s="78"/>
      <c r="MP18" s="78"/>
      <c r="MQ18" s="78"/>
      <c r="MR18" s="78"/>
      <c r="MS18" s="78"/>
      <c r="MT18" s="78"/>
      <c r="MU18" s="78"/>
      <c r="MV18" s="78"/>
      <c r="MW18" s="78"/>
      <c r="MX18" s="78"/>
      <c r="MY18" s="78"/>
      <c r="MZ18" s="78"/>
      <c r="NA18" s="78"/>
      <c r="NB18" s="78"/>
      <c r="NC18" s="78"/>
      <c r="ND18" s="78"/>
      <c r="NE18" s="78"/>
      <c r="NF18" s="78"/>
      <c r="NG18" s="78"/>
      <c r="NH18" s="78"/>
      <c r="NI18" s="78"/>
      <c r="NJ18" s="78"/>
      <c r="NK18" s="78"/>
      <c r="NL18" s="78"/>
      <c r="NM18" s="78"/>
      <c r="NN18" s="78"/>
      <c r="NO18" s="78"/>
      <c r="NP18" s="78"/>
      <c r="NQ18" s="78"/>
      <c r="NR18" s="78"/>
      <c r="NS18" s="78"/>
      <c r="NT18" s="78"/>
    </row>
    <row r="19" spans="1:384" s="69" customFormat="1" ht="15" customHeight="1">
      <c r="A19" s="520">
        <v>10111</v>
      </c>
      <c r="B19" s="514" t="s">
        <v>83</v>
      </c>
      <c r="C19" s="295">
        <v>2</v>
      </c>
      <c r="D19" s="223">
        <v>2</v>
      </c>
      <c r="E19" s="223"/>
      <c r="F19" s="223"/>
      <c r="G19" s="223">
        <f>SUM(C19:F19)</f>
        <v>4</v>
      </c>
      <c r="H19" s="339">
        <v>4</v>
      </c>
      <c r="I19" s="1105">
        <v>4</v>
      </c>
      <c r="J19" s="1003" t="s">
        <v>16</v>
      </c>
      <c r="K19" s="975"/>
      <c r="L19" s="1007"/>
      <c r="M19" s="561"/>
      <c r="N19" s="1007"/>
      <c r="O19" s="981"/>
      <c r="P19" s="548" t="s">
        <v>89</v>
      </c>
      <c r="Q19" s="549">
        <v>1</v>
      </c>
      <c r="R19" s="657" t="s">
        <v>121</v>
      </c>
      <c r="S19" s="1549"/>
      <c r="T19" s="1550"/>
      <c r="U19" s="377"/>
      <c r="V19" s="372"/>
      <c r="W19" s="394"/>
      <c r="X19" s="1295" t="str">
        <f>IF(COUNTIF(U19:W19,"&gt;=50")&gt;1,"FEHLER",IF(MAX(U19:W19)&gt;100,"FEHLER",IF(U19="","OFFEN",IF(MAX(U19:W19)&gt;=50,"BE",IF(MAX(U19:W19)&lt;50,"NB","OFFEN")))))</f>
        <v>OFFEN</v>
      </c>
      <c r="Y19" s="1296">
        <f>IF(U19="",0,(MAX(U19:W19)*Q19/100))</f>
        <v>0</v>
      </c>
      <c r="Z19" s="1297" t="str">
        <f>IF(X19="OFFEN","OFFEN",IF(X19="FEHLER","FEHLER",IF(X19="NB",5,ROUND(1+3/50*(100-(Y19*100)),1))))</f>
        <v>OFFEN</v>
      </c>
      <c r="AA19" s="1298">
        <f>IF(X19="BE",H19,0)</f>
        <v>0</v>
      </c>
      <c r="AB19" s="246">
        <f t="shared" si="0"/>
        <v>0</v>
      </c>
      <c r="AC19" s="246">
        <f t="shared" si="1"/>
        <v>0</v>
      </c>
      <c r="AD19" s="246"/>
      <c r="AE19" s="1237">
        <f>IF(AC19=0,0,AC19/$AC$79)</f>
        <v>0</v>
      </c>
      <c r="AF19" s="1237">
        <f t="shared" si="3"/>
        <v>0</v>
      </c>
      <c r="AG19" s="246"/>
      <c r="AH19" s="246">
        <v>1</v>
      </c>
      <c r="AI19" s="1238" t="str">
        <f>IF(AH19&lt;=$AC$3,"JA","NEIN")</f>
        <v>JA</v>
      </c>
      <c r="AJ19" s="246"/>
      <c r="AK19" s="439"/>
      <c r="AL19" s="439"/>
      <c r="AM19" s="439"/>
      <c r="AN19" s="439"/>
      <c r="AO19" s="439"/>
      <c r="AP19" s="439"/>
      <c r="AQ19" s="439"/>
      <c r="AR19" s="439"/>
      <c r="AS19" s="439"/>
      <c r="AT19" s="439"/>
      <c r="AU19" s="439"/>
      <c r="AV19" s="439"/>
      <c r="AW19" s="78"/>
      <c r="AX19" s="78"/>
      <c r="AY19" s="78"/>
      <c r="AZ19" s="78"/>
      <c r="BA19" s="78"/>
      <c r="BB19" s="78"/>
      <c r="BC19" s="78"/>
      <c r="BD19" s="78"/>
      <c r="BE19" s="78"/>
      <c r="BF19" s="78"/>
      <c r="BG19" s="78"/>
      <c r="BH19" s="78"/>
      <c r="BI19" s="78"/>
      <c r="BJ19" s="78"/>
      <c r="BK19" s="78"/>
      <c r="BL19" s="78"/>
      <c r="BM19" s="78"/>
      <c r="BN19" s="78"/>
      <c r="BO19" s="78"/>
      <c r="BP19" s="78"/>
      <c r="BQ19" s="78"/>
      <c r="BR19" s="78"/>
      <c r="BS19" s="78"/>
      <c r="BT19" s="78"/>
      <c r="BU19" s="78"/>
      <c r="BV19" s="78"/>
      <c r="BW19" s="78"/>
      <c r="BX19" s="78"/>
      <c r="BY19" s="78"/>
      <c r="BZ19" s="78"/>
      <c r="CA19" s="78"/>
      <c r="CB19" s="78"/>
      <c r="CC19" s="78"/>
      <c r="CD19" s="78"/>
      <c r="CE19" s="78"/>
      <c r="CF19" s="78"/>
      <c r="CG19" s="78"/>
      <c r="CH19" s="78"/>
      <c r="CI19" s="78"/>
      <c r="CJ19" s="78"/>
      <c r="CK19" s="78"/>
      <c r="CL19" s="78"/>
      <c r="CM19" s="78"/>
      <c r="CN19" s="78"/>
      <c r="CO19" s="78"/>
      <c r="CP19" s="78"/>
      <c r="CQ19" s="78"/>
      <c r="CR19" s="78"/>
      <c r="CS19" s="78"/>
      <c r="CT19" s="78"/>
      <c r="CU19" s="78"/>
      <c r="CV19" s="78"/>
      <c r="CW19" s="78"/>
      <c r="CX19" s="78"/>
      <c r="CY19" s="78"/>
      <c r="CZ19" s="78"/>
      <c r="DA19" s="78"/>
      <c r="DB19" s="78"/>
      <c r="DC19" s="78"/>
      <c r="DD19" s="78"/>
      <c r="DE19" s="78"/>
      <c r="DF19" s="78"/>
      <c r="DG19" s="78"/>
      <c r="DH19" s="78"/>
      <c r="DI19" s="78"/>
      <c r="DJ19" s="78"/>
      <c r="DK19" s="78"/>
      <c r="DL19" s="78"/>
      <c r="DM19" s="78"/>
      <c r="DN19" s="78"/>
      <c r="DO19" s="78"/>
      <c r="DP19" s="78"/>
      <c r="DQ19" s="78"/>
      <c r="DR19" s="78"/>
      <c r="DS19" s="78"/>
      <c r="DT19" s="78"/>
      <c r="DU19" s="78"/>
      <c r="DV19" s="78"/>
      <c r="DW19" s="78"/>
      <c r="DX19" s="78"/>
      <c r="DY19" s="78"/>
      <c r="DZ19" s="78"/>
      <c r="EA19" s="78"/>
      <c r="EB19" s="78"/>
      <c r="EC19" s="78"/>
      <c r="ED19" s="78"/>
      <c r="EE19" s="78"/>
      <c r="EF19" s="78"/>
      <c r="EG19" s="78"/>
      <c r="EH19" s="78"/>
      <c r="EI19" s="78"/>
      <c r="EJ19" s="78"/>
      <c r="EK19" s="78"/>
      <c r="EL19" s="78"/>
      <c r="EM19" s="78"/>
      <c r="EN19" s="78"/>
      <c r="EO19" s="78"/>
      <c r="EP19" s="78"/>
      <c r="EQ19" s="78"/>
      <c r="ER19" s="78"/>
      <c r="ES19" s="78"/>
      <c r="ET19" s="78"/>
      <c r="EU19" s="78"/>
      <c r="EV19" s="78"/>
      <c r="EW19" s="78"/>
      <c r="EX19" s="78"/>
      <c r="EY19" s="78"/>
      <c r="EZ19" s="78"/>
      <c r="FA19" s="78"/>
      <c r="FB19" s="78"/>
      <c r="FC19" s="78"/>
      <c r="FD19" s="78"/>
      <c r="FE19" s="78"/>
      <c r="FF19" s="78"/>
      <c r="FG19" s="78"/>
      <c r="FH19" s="78"/>
      <c r="FI19" s="78"/>
      <c r="FJ19" s="78"/>
      <c r="FK19" s="78"/>
      <c r="FL19" s="78"/>
      <c r="FM19" s="78"/>
      <c r="FN19" s="78"/>
      <c r="FO19" s="78"/>
      <c r="FP19" s="78"/>
      <c r="FQ19" s="78"/>
      <c r="FR19" s="78"/>
      <c r="FS19" s="78"/>
      <c r="FT19" s="78"/>
      <c r="FU19" s="78"/>
      <c r="FV19" s="78"/>
      <c r="FW19" s="78"/>
      <c r="FX19" s="78"/>
      <c r="FY19" s="78"/>
      <c r="FZ19" s="78"/>
      <c r="GA19" s="78"/>
      <c r="GB19" s="78"/>
      <c r="GC19" s="78"/>
      <c r="GD19" s="78"/>
      <c r="GE19" s="78"/>
      <c r="GF19" s="78"/>
      <c r="GG19" s="78"/>
      <c r="GH19" s="78"/>
      <c r="GI19" s="78"/>
      <c r="GJ19" s="78"/>
      <c r="GK19" s="78"/>
      <c r="GL19" s="78"/>
      <c r="GM19" s="78"/>
      <c r="GN19" s="78"/>
      <c r="GO19" s="78"/>
      <c r="GP19" s="78"/>
      <c r="GQ19" s="78"/>
      <c r="GR19" s="78"/>
      <c r="GS19" s="78"/>
      <c r="GT19" s="78"/>
      <c r="GU19" s="78"/>
      <c r="GV19" s="78"/>
      <c r="GW19" s="78"/>
      <c r="GX19" s="78"/>
      <c r="GY19" s="78"/>
      <c r="GZ19" s="78"/>
      <c r="HA19" s="78"/>
      <c r="HB19" s="78"/>
      <c r="HC19" s="78"/>
      <c r="HD19" s="78"/>
      <c r="HE19" s="78"/>
      <c r="HF19" s="78"/>
      <c r="HG19" s="78"/>
      <c r="HH19" s="78"/>
      <c r="HI19" s="78"/>
      <c r="HJ19" s="78"/>
      <c r="HK19" s="78"/>
      <c r="HL19" s="78"/>
      <c r="HM19" s="78"/>
      <c r="HN19" s="78"/>
      <c r="HO19" s="78"/>
      <c r="HP19" s="78"/>
      <c r="HQ19" s="78"/>
      <c r="HR19" s="78"/>
      <c r="HS19" s="78"/>
      <c r="HT19" s="78"/>
      <c r="HU19" s="78"/>
      <c r="HV19" s="78"/>
      <c r="HW19" s="78"/>
      <c r="HX19" s="78"/>
      <c r="HY19" s="78"/>
      <c r="HZ19" s="78"/>
      <c r="IA19" s="78"/>
      <c r="IB19" s="78"/>
      <c r="IC19" s="78"/>
      <c r="ID19" s="78"/>
      <c r="IE19" s="78"/>
      <c r="IF19" s="78"/>
      <c r="IG19" s="78"/>
      <c r="IH19" s="78"/>
      <c r="II19" s="78"/>
      <c r="IJ19" s="78"/>
      <c r="IK19" s="78"/>
      <c r="IL19" s="78"/>
      <c r="IM19" s="78"/>
      <c r="IN19" s="78"/>
      <c r="IO19" s="78"/>
      <c r="IP19" s="78"/>
      <c r="IQ19" s="78"/>
      <c r="IR19" s="78"/>
      <c r="IS19" s="78"/>
      <c r="IT19" s="78"/>
      <c r="IU19" s="78"/>
      <c r="IV19" s="78"/>
      <c r="IW19" s="78"/>
      <c r="IX19" s="78"/>
      <c r="IY19" s="78"/>
      <c r="IZ19" s="78"/>
      <c r="JA19" s="78"/>
      <c r="JB19" s="78"/>
      <c r="JC19" s="78"/>
      <c r="JD19" s="78"/>
      <c r="JE19" s="78"/>
      <c r="JF19" s="78"/>
      <c r="JG19" s="78"/>
      <c r="JH19" s="78"/>
      <c r="JI19" s="78"/>
      <c r="JJ19" s="78"/>
      <c r="JK19" s="78"/>
      <c r="JL19" s="78"/>
      <c r="JM19" s="78"/>
      <c r="JN19" s="78"/>
      <c r="JO19" s="78"/>
      <c r="JP19" s="78"/>
      <c r="JQ19" s="78"/>
      <c r="JR19" s="78"/>
      <c r="JS19" s="78"/>
      <c r="JT19" s="78"/>
      <c r="JU19" s="78"/>
      <c r="JV19" s="78"/>
      <c r="JW19" s="78"/>
      <c r="JX19" s="78"/>
      <c r="JY19" s="78"/>
      <c r="JZ19" s="78"/>
      <c r="KA19" s="78"/>
      <c r="KB19" s="78"/>
      <c r="KC19" s="78"/>
      <c r="KD19" s="78"/>
      <c r="KE19" s="78"/>
      <c r="KF19" s="78"/>
      <c r="KG19" s="78"/>
      <c r="KH19" s="78"/>
      <c r="KI19" s="78"/>
      <c r="KJ19" s="78"/>
      <c r="KK19" s="78"/>
      <c r="KL19" s="78"/>
      <c r="KM19" s="78"/>
      <c r="KN19" s="78"/>
      <c r="KO19" s="78"/>
      <c r="KP19" s="78"/>
      <c r="KQ19" s="78"/>
      <c r="KR19" s="78"/>
      <c r="KS19" s="78"/>
      <c r="KT19" s="78"/>
      <c r="KU19" s="78"/>
      <c r="KV19" s="78"/>
      <c r="KW19" s="78"/>
      <c r="KX19" s="78"/>
      <c r="KY19" s="78"/>
      <c r="KZ19" s="78"/>
      <c r="LA19" s="78"/>
      <c r="LB19" s="78"/>
      <c r="LC19" s="78"/>
      <c r="LD19" s="78"/>
      <c r="LE19" s="78"/>
      <c r="LF19" s="78"/>
      <c r="LG19" s="78"/>
      <c r="LH19" s="78"/>
      <c r="LI19" s="78"/>
      <c r="LJ19" s="78"/>
      <c r="LK19" s="78"/>
      <c r="LL19" s="78"/>
      <c r="LM19" s="78"/>
      <c r="LN19" s="78"/>
      <c r="LO19" s="78"/>
      <c r="LP19" s="78"/>
      <c r="LQ19" s="78"/>
      <c r="LR19" s="78"/>
      <c r="LS19" s="78"/>
      <c r="LT19" s="78"/>
      <c r="LU19" s="78"/>
      <c r="LV19" s="78"/>
      <c r="LW19" s="78"/>
      <c r="LX19" s="78"/>
      <c r="LY19" s="78"/>
      <c r="LZ19" s="78"/>
      <c r="MA19" s="78"/>
      <c r="MB19" s="78"/>
      <c r="MC19" s="78"/>
      <c r="MD19" s="78"/>
      <c r="ME19" s="78"/>
      <c r="MF19" s="78"/>
      <c r="MG19" s="78"/>
      <c r="MH19" s="78"/>
      <c r="MI19" s="78"/>
      <c r="MJ19" s="78"/>
      <c r="MK19" s="78"/>
      <c r="ML19" s="78"/>
      <c r="MM19" s="78"/>
      <c r="MN19" s="78"/>
      <c r="MO19" s="78"/>
      <c r="MP19" s="78"/>
      <c r="MQ19" s="78"/>
      <c r="MR19" s="78"/>
      <c r="MS19" s="78"/>
      <c r="MT19" s="78"/>
      <c r="MU19" s="78"/>
      <c r="MV19" s="78"/>
      <c r="MW19" s="78"/>
      <c r="MX19" s="78"/>
      <c r="MY19" s="78"/>
      <c r="MZ19" s="78"/>
      <c r="NA19" s="78"/>
      <c r="NB19" s="78"/>
      <c r="NC19" s="78"/>
      <c r="ND19" s="78"/>
      <c r="NE19" s="78"/>
      <c r="NF19" s="78"/>
      <c r="NG19" s="78"/>
      <c r="NH19" s="78"/>
      <c r="NI19" s="78"/>
      <c r="NJ19" s="78"/>
      <c r="NK19" s="78"/>
      <c r="NL19" s="78"/>
      <c r="NM19" s="78"/>
      <c r="NN19" s="78"/>
      <c r="NO19" s="78"/>
      <c r="NP19" s="78"/>
      <c r="NQ19" s="78"/>
      <c r="NR19" s="78"/>
      <c r="NS19" s="78"/>
      <c r="NT19" s="78"/>
    </row>
    <row r="20" spans="1:384" s="69" customFormat="1" ht="15" customHeight="1">
      <c r="A20" s="518">
        <v>10121</v>
      </c>
      <c r="B20" s="1968" t="s">
        <v>15</v>
      </c>
      <c r="C20" s="1946">
        <v>2</v>
      </c>
      <c r="D20" s="1933">
        <v>1</v>
      </c>
      <c r="E20" s="1933">
        <v>1</v>
      </c>
      <c r="F20" s="234"/>
      <c r="G20" s="1933">
        <v>4</v>
      </c>
      <c r="H20" s="1950">
        <v>5</v>
      </c>
      <c r="I20" s="1106"/>
      <c r="J20" s="1938">
        <v>5</v>
      </c>
      <c r="K20" s="982"/>
      <c r="L20" s="1008"/>
      <c r="M20" s="983"/>
      <c r="N20" s="1008"/>
      <c r="O20" s="984"/>
      <c r="P20" s="597" t="s">
        <v>89</v>
      </c>
      <c r="Q20" s="598">
        <v>0.6</v>
      </c>
      <c r="R20" s="1948" t="s">
        <v>121</v>
      </c>
      <c r="S20" s="1553"/>
      <c r="T20" s="1554"/>
      <c r="U20" s="403"/>
      <c r="V20" s="399"/>
      <c r="W20" s="590"/>
      <c r="X20" s="1634" t="str">
        <f>IF(OR(COUNTIF(U20:W20,"&gt;=50")&gt;1,COUNTIF(U21:W21,"&gt;=50")&gt;1),"FEHLER",IF(OR(MAX(U20:W20)&gt;100,MAX(U21:W21)&gt;100),"FEHLER",IF(OR(U20="",U21=""),"OFFEN",IF(AND(MAX(U20:W20)&gt;=50,MAX(U21:W21)&gt;=50),"BE",IF(OR(MAX(U20:W20)&lt;50,MAX(U21:W21)&lt;50),"NB","OFFEN")))))</f>
        <v>OFFEN</v>
      </c>
      <c r="Y20" s="1635">
        <f>ROUNDUP(AG20,2)</f>
        <v>0</v>
      </c>
      <c r="Z20" s="1633" t="str">
        <f>IF(X20="OFFEN","OFFEN",IF(X20="FEHLER","FEHLER",IF(X20="NB",5,ROUND(1+3/50*(100-(Y20*100)),1))))</f>
        <v>OFFEN</v>
      </c>
      <c r="AA20" s="1496">
        <f>IF(X20="BE",H20,0)</f>
        <v>0</v>
      </c>
      <c r="AB20" s="1668">
        <f t="shared" si="0"/>
        <v>0</v>
      </c>
      <c r="AC20" s="246">
        <f t="shared" si="1"/>
        <v>0</v>
      </c>
      <c r="AD20" s="246"/>
      <c r="AE20" s="1237">
        <f>IF(AC20=0,0,AC20/$AC$79)</f>
        <v>0</v>
      </c>
      <c r="AF20" s="1237">
        <f>IF(AC20=0,0,(Y20*100)*AE20)</f>
        <v>0</v>
      </c>
      <c r="AG20" s="246">
        <f>IF(U20="",0,(MAX(U20:W20)*Q20/100))+IF(U21="",0,(MAX(U21:W21)*Q21/100))</f>
        <v>0</v>
      </c>
      <c r="AH20" s="246">
        <v>2</v>
      </c>
      <c r="AI20" s="1238" t="str">
        <f>IF(AH20&lt;=$AC$3,"JA","NEIN")</f>
        <v>JA</v>
      </c>
      <c r="AJ20" s="246"/>
      <c r="AK20" s="439"/>
      <c r="AL20" s="439"/>
      <c r="AM20" s="439"/>
      <c r="AN20" s="439"/>
      <c r="AO20" s="439"/>
      <c r="AP20" s="439"/>
      <c r="AQ20" s="439"/>
      <c r="AR20" s="439"/>
      <c r="AS20" s="439"/>
      <c r="AT20" s="439"/>
      <c r="AU20" s="439"/>
      <c r="AV20" s="439"/>
      <c r="AW20" s="78"/>
      <c r="AX20" s="78"/>
      <c r="AY20" s="78"/>
      <c r="AZ20" s="78"/>
      <c r="BA20" s="78"/>
      <c r="BB20" s="78"/>
      <c r="BC20" s="78"/>
      <c r="BD20" s="78"/>
      <c r="BE20" s="78"/>
      <c r="BF20" s="78"/>
      <c r="BG20" s="78"/>
      <c r="BH20" s="78"/>
      <c r="BI20" s="78"/>
      <c r="BJ20" s="78"/>
      <c r="BK20" s="78"/>
      <c r="BL20" s="78"/>
      <c r="BM20" s="78"/>
      <c r="BN20" s="78"/>
      <c r="BO20" s="78"/>
      <c r="BP20" s="78"/>
      <c r="BQ20" s="78"/>
      <c r="BR20" s="78"/>
      <c r="BS20" s="78"/>
      <c r="BT20" s="78"/>
      <c r="BU20" s="78"/>
      <c r="BV20" s="78"/>
      <c r="BW20" s="78"/>
      <c r="BX20" s="78"/>
      <c r="BY20" s="78"/>
      <c r="BZ20" s="78"/>
      <c r="CA20" s="78"/>
      <c r="CB20" s="78"/>
      <c r="CC20" s="78"/>
      <c r="CD20" s="78"/>
      <c r="CE20" s="78"/>
      <c r="CF20" s="78"/>
      <c r="CG20" s="78"/>
      <c r="CH20" s="78"/>
      <c r="CI20" s="78"/>
      <c r="CJ20" s="78"/>
      <c r="CK20" s="78"/>
      <c r="CL20" s="78"/>
      <c r="CM20" s="78"/>
      <c r="CN20" s="78"/>
      <c r="CO20" s="78"/>
      <c r="CP20" s="78"/>
      <c r="CQ20" s="78"/>
      <c r="CR20" s="78"/>
      <c r="CS20" s="78"/>
      <c r="CT20" s="78"/>
      <c r="CU20" s="78"/>
      <c r="CV20" s="78"/>
      <c r="CW20" s="78"/>
      <c r="CX20" s="78"/>
      <c r="CY20" s="78"/>
      <c r="CZ20" s="78"/>
      <c r="DA20" s="78"/>
      <c r="DB20" s="78"/>
      <c r="DC20" s="78"/>
      <c r="DD20" s="78"/>
      <c r="DE20" s="78"/>
      <c r="DF20" s="78"/>
      <c r="DG20" s="78"/>
      <c r="DH20" s="78"/>
      <c r="DI20" s="78"/>
      <c r="DJ20" s="78"/>
      <c r="DK20" s="78"/>
      <c r="DL20" s="78"/>
      <c r="DM20" s="78"/>
      <c r="DN20" s="78"/>
      <c r="DO20" s="78"/>
      <c r="DP20" s="78"/>
      <c r="DQ20" s="78"/>
      <c r="DR20" s="78"/>
      <c r="DS20" s="78"/>
      <c r="DT20" s="78"/>
      <c r="DU20" s="78"/>
      <c r="DV20" s="78"/>
      <c r="DW20" s="78"/>
      <c r="DX20" s="78"/>
      <c r="DY20" s="78"/>
      <c r="DZ20" s="78"/>
      <c r="EA20" s="78"/>
      <c r="EB20" s="78"/>
      <c r="EC20" s="78"/>
      <c r="ED20" s="78"/>
      <c r="EE20" s="78"/>
      <c r="EF20" s="78"/>
      <c r="EG20" s="78"/>
      <c r="EH20" s="78"/>
      <c r="EI20" s="78"/>
      <c r="EJ20" s="78"/>
      <c r="EK20" s="78"/>
      <c r="EL20" s="78"/>
      <c r="EM20" s="78"/>
      <c r="EN20" s="78"/>
      <c r="EO20" s="78"/>
      <c r="EP20" s="78"/>
      <c r="EQ20" s="78"/>
      <c r="ER20" s="78"/>
      <c r="ES20" s="78"/>
      <c r="ET20" s="78"/>
      <c r="EU20" s="78"/>
      <c r="EV20" s="78"/>
      <c r="EW20" s="78"/>
      <c r="EX20" s="78"/>
      <c r="EY20" s="78"/>
      <c r="EZ20" s="78"/>
      <c r="FA20" s="78"/>
      <c r="FB20" s="78"/>
      <c r="FC20" s="78"/>
      <c r="FD20" s="78"/>
      <c r="FE20" s="78"/>
      <c r="FF20" s="78"/>
      <c r="FG20" s="78"/>
      <c r="FH20" s="78"/>
      <c r="FI20" s="78"/>
      <c r="FJ20" s="78"/>
      <c r="FK20" s="78"/>
      <c r="FL20" s="78"/>
      <c r="FM20" s="78"/>
      <c r="FN20" s="78"/>
      <c r="FO20" s="78"/>
      <c r="FP20" s="78"/>
      <c r="FQ20" s="78"/>
      <c r="FR20" s="78"/>
      <c r="FS20" s="78"/>
      <c r="FT20" s="78"/>
      <c r="FU20" s="78"/>
      <c r="FV20" s="78"/>
      <c r="FW20" s="78"/>
      <c r="FX20" s="78"/>
      <c r="FY20" s="78"/>
      <c r="FZ20" s="78"/>
      <c r="GA20" s="78"/>
      <c r="GB20" s="78"/>
      <c r="GC20" s="78"/>
      <c r="GD20" s="78"/>
      <c r="GE20" s="78"/>
      <c r="GF20" s="78"/>
      <c r="GG20" s="78"/>
      <c r="GH20" s="78"/>
      <c r="GI20" s="78"/>
      <c r="GJ20" s="78"/>
      <c r="GK20" s="78"/>
      <c r="GL20" s="78"/>
      <c r="GM20" s="78"/>
      <c r="GN20" s="78"/>
      <c r="GO20" s="78"/>
      <c r="GP20" s="78"/>
      <c r="GQ20" s="78"/>
      <c r="GR20" s="78"/>
      <c r="GS20" s="78"/>
      <c r="GT20" s="78"/>
      <c r="GU20" s="78"/>
      <c r="GV20" s="78"/>
      <c r="GW20" s="78"/>
      <c r="GX20" s="78"/>
      <c r="GY20" s="78"/>
      <c r="GZ20" s="78"/>
      <c r="HA20" s="78"/>
      <c r="HB20" s="78"/>
      <c r="HC20" s="78"/>
      <c r="HD20" s="78"/>
      <c r="HE20" s="78"/>
      <c r="HF20" s="78"/>
      <c r="HG20" s="78"/>
      <c r="HH20" s="78"/>
      <c r="HI20" s="78"/>
      <c r="HJ20" s="78"/>
      <c r="HK20" s="78"/>
      <c r="HL20" s="78"/>
      <c r="HM20" s="78"/>
      <c r="HN20" s="78"/>
      <c r="HO20" s="78"/>
      <c r="HP20" s="78"/>
      <c r="HQ20" s="78"/>
      <c r="HR20" s="78"/>
      <c r="HS20" s="78"/>
      <c r="HT20" s="78"/>
      <c r="HU20" s="78"/>
      <c r="HV20" s="78"/>
      <c r="HW20" s="78"/>
      <c r="HX20" s="78"/>
      <c r="HY20" s="78"/>
      <c r="HZ20" s="78"/>
      <c r="IA20" s="78"/>
      <c r="IB20" s="78"/>
      <c r="IC20" s="78"/>
      <c r="ID20" s="78"/>
      <c r="IE20" s="78"/>
      <c r="IF20" s="78"/>
      <c r="IG20" s="78"/>
      <c r="IH20" s="78"/>
      <c r="II20" s="78"/>
      <c r="IJ20" s="78"/>
      <c r="IK20" s="78"/>
      <c r="IL20" s="78"/>
      <c r="IM20" s="78"/>
      <c r="IN20" s="78"/>
      <c r="IO20" s="78"/>
      <c r="IP20" s="78"/>
      <c r="IQ20" s="78"/>
      <c r="IR20" s="78"/>
      <c r="IS20" s="78"/>
      <c r="IT20" s="78"/>
      <c r="IU20" s="78"/>
      <c r="IV20" s="78"/>
      <c r="IW20" s="78"/>
      <c r="IX20" s="78"/>
      <c r="IY20" s="78"/>
      <c r="IZ20" s="78"/>
      <c r="JA20" s="78"/>
      <c r="JB20" s="78"/>
      <c r="JC20" s="78"/>
      <c r="JD20" s="78"/>
      <c r="JE20" s="78"/>
      <c r="JF20" s="78"/>
      <c r="JG20" s="78"/>
      <c r="JH20" s="78"/>
      <c r="JI20" s="78"/>
      <c r="JJ20" s="78"/>
      <c r="JK20" s="78"/>
      <c r="JL20" s="78"/>
      <c r="JM20" s="78"/>
      <c r="JN20" s="78"/>
      <c r="JO20" s="78"/>
      <c r="JP20" s="78"/>
      <c r="JQ20" s="78"/>
      <c r="JR20" s="78"/>
      <c r="JS20" s="78"/>
      <c r="JT20" s="78"/>
      <c r="JU20" s="78"/>
      <c r="JV20" s="78"/>
      <c r="JW20" s="78"/>
      <c r="JX20" s="78"/>
      <c r="JY20" s="78"/>
      <c r="JZ20" s="78"/>
      <c r="KA20" s="78"/>
      <c r="KB20" s="78"/>
      <c r="KC20" s="78"/>
      <c r="KD20" s="78"/>
      <c r="KE20" s="78"/>
      <c r="KF20" s="78"/>
      <c r="KG20" s="78"/>
      <c r="KH20" s="78"/>
      <c r="KI20" s="78"/>
      <c r="KJ20" s="78"/>
      <c r="KK20" s="78"/>
      <c r="KL20" s="78"/>
      <c r="KM20" s="78"/>
      <c r="KN20" s="78"/>
      <c r="KO20" s="78"/>
      <c r="KP20" s="78"/>
      <c r="KQ20" s="78"/>
      <c r="KR20" s="78"/>
      <c r="KS20" s="78"/>
      <c r="KT20" s="78"/>
      <c r="KU20" s="78"/>
      <c r="KV20" s="78"/>
      <c r="KW20" s="78"/>
      <c r="KX20" s="78"/>
      <c r="KY20" s="78"/>
      <c r="KZ20" s="78"/>
      <c r="LA20" s="78"/>
      <c r="LB20" s="78"/>
      <c r="LC20" s="78"/>
      <c r="LD20" s="78"/>
      <c r="LE20" s="78"/>
      <c r="LF20" s="78"/>
      <c r="LG20" s="78"/>
      <c r="LH20" s="78"/>
      <c r="LI20" s="78"/>
      <c r="LJ20" s="78"/>
      <c r="LK20" s="78"/>
      <c r="LL20" s="78"/>
      <c r="LM20" s="78"/>
      <c r="LN20" s="78"/>
      <c r="LO20" s="78"/>
      <c r="LP20" s="78"/>
      <c r="LQ20" s="78"/>
      <c r="LR20" s="78"/>
      <c r="LS20" s="78"/>
      <c r="LT20" s="78"/>
      <c r="LU20" s="78"/>
      <c r="LV20" s="78"/>
      <c r="LW20" s="78"/>
      <c r="LX20" s="78"/>
      <c r="LY20" s="78"/>
      <c r="LZ20" s="78"/>
      <c r="MA20" s="78"/>
      <c r="MB20" s="78"/>
      <c r="MC20" s="78"/>
      <c r="MD20" s="78"/>
      <c r="ME20" s="78"/>
      <c r="MF20" s="78"/>
      <c r="MG20" s="78"/>
      <c r="MH20" s="78"/>
      <c r="MI20" s="78"/>
      <c r="MJ20" s="78"/>
      <c r="MK20" s="78"/>
      <c r="ML20" s="78"/>
      <c r="MM20" s="78"/>
      <c r="MN20" s="78"/>
      <c r="MO20" s="78"/>
      <c r="MP20" s="78"/>
      <c r="MQ20" s="78"/>
      <c r="MR20" s="78"/>
      <c r="MS20" s="78"/>
      <c r="MT20" s="78"/>
      <c r="MU20" s="78"/>
      <c r="MV20" s="78"/>
      <c r="MW20" s="78"/>
      <c r="MX20" s="78"/>
      <c r="MY20" s="78"/>
      <c r="MZ20" s="78"/>
      <c r="NA20" s="78"/>
      <c r="NB20" s="78"/>
      <c r="NC20" s="78"/>
      <c r="ND20" s="78"/>
      <c r="NE20" s="78"/>
      <c r="NF20" s="78"/>
      <c r="NG20" s="78"/>
      <c r="NH20" s="78"/>
      <c r="NI20" s="78"/>
      <c r="NJ20" s="78"/>
      <c r="NK20" s="78"/>
      <c r="NL20" s="78"/>
      <c r="NM20" s="78"/>
      <c r="NN20" s="78"/>
      <c r="NO20" s="78"/>
      <c r="NP20" s="78"/>
      <c r="NQ20" s="78"/>
      <c r="NR20" s="78"/>
      <c r="NS20" s="78"/>
      <c r="NT20" s="78"/>
    </row>
    <row r="21" spans="1:384" s="69" customFormat="1" ht="15" customHeight="1" thickBot="1">
      <c r="A21" s="519">
        <v>10122</v>
      </c>
      <c r="B21" s="1977"/>
      <c r="C21" s="1964"/>
      <c r="D21" s="1947"/>
      <c r="E21" s="1947"/>
      <c r="F21" s="1173"/>
      <c r="G21" s="1947"/>
      <c r="H21" s="1951"/>
      <c r="I21" s="1174" t="s">
        <v>16</v>
      </c>
      <c r="J21" s="1939"/>
      <c r="K21" s="1175"/>
      <c r="L21" s="1176"/>
      <c r="M21" s="226"/>
      <c r="N21" s="1176"/>
      <c r="O21" s="1177"/>
      <c r="P21" s="721" t="s">
        <v>90</v>
      </c>
      <c r="Q21" s="722">
        <v>0.4</v>
      </c>
      <c r="R21" s="1646"/>
      <c r="S21" s="1555"/>
      <c r="T21" s="1556"/>
      <c r="U21" s="1380"/>
      <c r="V21" s="1381"/>
      <c r="W21" s="1382"/>
      <c r="X21" s="1945"/>
      <c r="Y21" s="1930"/>
      <c r="Z21" s="1932"/>
      <c r="AA21" s="1940"/>
      <c r="AB21" s="1668"/>
      <c r="AC21" s="246"/>
      <c r="AD21" s="246"/>
      <c r="AE21" s="1237"/>
      <c r="AF21" s="1237"/>
      <c r="AG21" s="246"/>
      <c r="AH21" s="246"/>
      <c r="AI21" s="246"/>
      <c r="AJ21" s="246"/>
      <c r="AK21" s="439"/>
      <c r="AL21" s="439"/>
      <c r="AM21" s="439"/>
      <c r="AN21" s="439"/>
      <c r="AO21" s="439"/>
      <c r="AP21" s="439"/>
      <c r="AQ21" s="439"/>
      <c r="AR21" s="439"/>
      <c r="AS21" s="439"/>
      <c r="AT21" s="439"/>
      <c r="AU21" s="439"/>
      <c r="AV21" s="439"/>
      <c r="AW21" s="78"/>
      <c r="AX21" s="78"/>
      <c r="AY21" s="78"/>
      <c r="AZ21" s="78"/>
      <c r="BA21" s="78"/>
      <c r="BB21" s="78"/>
      <c r="BC21" s="78"/>
      <c r="BD21" s="78"/>
      <c r="BE21" s="78"/>
      <c r="BF21" s="78"/>
      <c r="BG21" s="78"/>
      <c r="BH21" s="78"/>
      <c r="BI21" s="78"/>
      <c r="BJ21" s="78"/>
      <c r="BK21" s="78"/>
      <c r="BL21" s="78"/>
      <c r="BM21" s="78"/>
      <c r="BN21" s="78"/>
      <c r="BO21" s="78"/>
      <c r="BP21" s="78"/>
      <c r="BQ21" s="78"/>
      <c r="BR21" s="78"/>
      <c r="BS21" s="78"/>
      <c r="BT21" s="78"/>
      <c r="BU21" s="78"/>
      <c r="BV21" s="78"/>
      <c r="BW21" s="78"/>
      <c r="BX21" s="78"/>
      <c r="BY21" s="78"/>
      <c r="BZ21" s="78"/>
      <c r="CA21" s="78"/>
      <c r="CB21" s="78"/>
      <c r="CC21" s="78"/>
      <c r="CD21" s="78"/>
      <c r="CE21" s="78"/>
      <c r="CF21" s="78"/>
      <c r="CG21" s="78"/>
      <c r="CH21" s="78"/>
      <c r="CI21" s="78"/>
      <c r="CJ21" s="78"/>
      <c r="CK21" s="78"/>
      <c r="CL21" s="78"/>
      <c r="CM21" s="78"/>
      <c r="CN21" s="78"/>
      <c r="CO21" s="78"/>
      <c r="CP21" s="78"/>
      <c r="CQ21" s="78"/>
      <c r="CR21" s="78"/>
      <c r="CS21" s="78"/>
      <c r="CT21" s="78"/>
      <c r="CU21" s="78"/>
      <c r="CV21" s="78"/>
      <c r="CW21" s="78"/>
      <c r="CX21" s="78"/>
      <c r="CY21" s="78"/>
      <c r="CZ21" s="78"/>
      <c r="DA21" s="78"/>
      <c r="DB21" s="78"/>
      <c r="DC21" s="78"/>
      <c r="DD21" s="78"/>
      <c r="DE21" s="78"/>
      <c r="DF21" s="78"/>
      <c r="DG21" s="78"/>
      <c r="DH21" s="78"/>
      <c r="DI21" s="78"/>
      <c r="DJ21" s="78"/>
      <c r="DK21" s="78"/>
      <c r="DL21" s="78"/>
      <c r="DM21" s="78"/>
      <c r="DN21" s="78"/>
      <c r="DO21" s="78"/>
      <c r="DP21" s="78"/>
      <c r="DQ21" s="78"/>
      <c r="DR21" s="78"/>
      <c r="DS21" s="78"/>
      <c r="DT21" s="78"/>
      <c r="DU21" s="78"/>
      <c r="DV21" s="78"/>
      <c r="DW21" s="78"/>
      <c r="DX21" s="78"/>
      <c r="DY21" s="78"/>
      <c r="DZ21" s="78"/>
      <c r="EA21" s="78"/>
      <c r="EB21" s="78"/>
      <c r="EC21" s="78"/>
      <c r="ED21" s="78"/>
      <c r="EE21" s="78"/>
      <c r="EF21" s="78"/>
      <c r="EG21" s="78"/>
      <c r="EH21" s="78"/>
      <c r="EI21" s="78"/>
      <c r="EJ21" s="78"/>
      <c r="EK21" s="78"/>
      <c r="EL21" s="78"/>
      <c r="EM21" s="78"/>
      <c r="EN21" s="78"/>
      <c r="EO21" s="78"/>
      <c r="EP21" s="78"/>
      <c r="EQ21" s="78"/>
      <c r="ER21" s="78"/>
      <c r="ES21" s="78"/>
      <c r="ET21" s="78"/>
      <c r="EU21" s="78"/>
      <c r="EV21" s="78"/>
      <c r="EW21" s="78"/>
      <c r="EX21" s="78"/>
      <c r="EY21" s="78"/>
      <c r="EZ21" s="78"/>
      <c r="FA21" s="78"/>
      <c r="FB21" s="78"/>
      <c r="FC21" s="78"/>
      <c r="FD21" s="78"/>
      <c r="FE21" s="78"/>
      <c r="FF21" s="78"/>
      <c r="FG21" s="78"/>
      <c r="FH21" s="78"/>
      <c r="FI21" s="78"/>
      <c r="FJ21" s="78"/>
      <c r="FK21" s="78"/>
      <c r="FL21" s="78"/>
      <c r="FM21" s="78"/>
      <c r="FN21" s="78"/>
      <c r="FO21" s="78"/>
      <c r="FP21" s="78"/>
      <c r="FQ21" s="78"/>
      <c r="FR21" s="78"/>
      <c r="FS21" s="78"/>
      <c r="FT21" s="78"/>
      <c r="FU21" s="78"/>
      <c r="FV21" s="78"/>
      <c r="FW21" s="78"/>
      <c r="FX21" s="78"/>
      <c r="FY21" s="78"/>
      <c r="FZ21" s="78"/>
      <c r="GA21" s="78"/>
      <c r="GB21" s="78"/>
      <c r="GC21" s="78"/>
      <c r="GD21" s="78"/>
      <c r="GE21" s="78"/>
      <c r="GF21" s="78"/>
      <c r="GG21" s="78"/>
      <c r="GH21" s="78"/>
      <c r="GI21" s="78"/>
      <c r="GJ21" s="78"/>
      <c r="GK21" s="78"/>
      <c r="GL21" s="78"/>
      <c r="GM21" s="78"/>
      <c r="GN21" s="78"/>
      <c r="GO21" s="78"/>
      <c r="GP21" s="78"/>
      <c r="GQ21" s="78"/>
      <c r="GR21" s="78"/>
      <c r="GS21" s="78"/>
      <c r="GT21" s="78"/>
      <c r="GU21" s="78"/>
      <c r="GV21" s="78"/>
      <c r="GW21" s="78"/>
      <c r="GX21" s="78"/>
      <c r="GY21" s="78"/>
      <c r="GZ21" s="78"/>
      <c r="HA21" s="78"/>
      <c r="HB21" s="78"/>
      <c r="HC21" s="78"/>
      <c r="HD21" s="78"/>
      <c r="HE21" s="78"/>
      <c r="HF21" s="78"/>
      <c r="HG21" s="78"/>
      <c r="HH21" s="78"/>
      <c r="HI21" s="78"/>
      <c r="HJ21" s="78"/>
      <c r="HK21" s="78"/>
      <c r="HL21" s="78"/>
      <c r="HM21" s="78"/>
      <c r="HN21" s="78"/>
      <c r="HO21" s="78"/>
      <c r="HP21" s="78"/>
      <c r="HQ21" s="78"/>
      <c r="HR21" s="78"/>
      <c r="HS21" s="78"/>
      <c r="HT21" s="78"/>
      <c r="HU21" s="78"/>
      <c r="HV21" s="78"/>
      <c r="HW21" s="78"/>
      <c r="HX21" s="78"/>
      <c r="HY21" s="78"/>
      <c r="HZ21" s="78"/>
      <c r="IA21" s="78"/>
      <c r="IB21" s="78"/>
      <c r="IC21" s="78"/>
      <c r="ID21" s="78"/>
      <c r="IE21" s="78"/>
      <c r="IF21" s="78"/>
      <c r="IG21" s="78"/>
      <c r="IH21" s="78"/>
      <c r="II21" s="78"/>
      <c r="IJ21" s="78"/>
      <c r="IK21" s="78"/>
      <c r="IL21" s="78"/>
      <c r="IM21" s="78"/>
      <c r="IN21" s="78"/>
      <c r="IO21" s="78"/>
      <c r="IP21" s="78"/>
      <c r="IQ21" s="78"/>
      <c r="IR21" s="78"/>
      <c r="IS21" s="78"/>
      <c r="IT21" s="78"/>
      <c r="IU21" s="78"/>
      <c r="IV21" s="78"/>
      <c r="IW21" s="78"/>
      <c r="IX21" s="78"/>
      <c r="IY21" s="78"/>
      <c r="IZ21" s="78"/>
      <c r="JA21" s="78"/>
      <c r="JB21" s="78"/>
      <c r="JC21" s="78"/>
      <c r="JD21" s="78"/>
      <c r="JE21" s="78"/>
      <c r="JF21" s="78"/>
      <c r="JG21" s="78"/>
      <c r="JH21" s="78"/>
      <c r="JI21" s="78"/>
      <c r="JJ21" s="78"/>
      <c r="JK21" s="78"/>
      <c r="JL21" s="78"/>
      <c r="JM21" s="78"/>
      <c r="JN21" s="78"/>
      <c r="JO21" s="78"/>
      <c r="JP21" s="78"/>
      <c r="JQ21" s="78"/>
      <c r="JR21" s="78"/>
      <c r="JS21" s="78"/>
      <c r="JT21" s="78"/>
      <c r="JU21" s="78"/>
      <c r="JV21" s="78"/>
      <c r="JW21" s="78"/>
      <c r="JX21" s="78"/>
      <c r="JY21" s="78"/>
      <c r="JZ21" s="78"/>
      <c r="KA21" s="78"/>
      <c r="KB21" s="78"/>
      <c r="KC21" s="78"/>
      <c r="KD21" s="78"/>
      <c r="KE21" s="78"/>
      <c r="KF21" s="78"/>
      <c r="KG21" s="78"/>
      <c r="KH21" s="78"/>
      <c r="KI21" s="78"/>
      <c r="KJ21" s="78"/>
      <c r="KK21" s="78"/>
      <c r="KL21" s="78"/>
      <c r="KM21" s="78"/>
      <c r="KN21" s="78"/>
      <c r="KO21" s="78"/>
      <c r="KP21" s="78"/>
      <c r="KQ21" s="78"/>
      <c r="KR21" s="78"/>
      <c r="KS21" s="78"/>
      <c r="KT21" s="78"/>
      <c r="KU21" s="78"/>
      <c r="KV21" s="78"/>
      <c r="KW21" s="78"/>
      <c r="KX21" s="78"/>
      <c r="KY21" s="78"/>
      <c r="KZ21" s="78"/>
      <c r="LA21" s="78"/>
      <c r="LB21" s="78"/>
      <c r="LC21" s="78"/>
      <c r="LD21" s="78"/>
      <c r="LE21" s="78"/>
      <c r="LF21" s="78"/>
      <c r="LG21" s="78"/>
      <c r="LH21" s="78"/>
      <c r="LI21" s="78"/>
      <c r="LJ21" s="78"/>
      <c r="LK21" s="78"/>
      <c r="LL21" s="78"/>
      <c r="LM21" s="78"/>
      <c r="LN21" s="78"/>
      <c r="LO21" s="78"/>
      <c r="LP21" s="78"/>
      <c r="LQ21" s="78"/>
      <c r="LR21" s="78"/>
      <c r="LS21" s="78"/>
      <c r="LT21" s="78"/>
      <c r="LU21" s="78"/>
      <c r="LV21" s="78"/>
      <c r="LW21" s="78"/>
      <c r="LX21" s="78"/>
      <c r="LY21" s="78"/>
      <c r="LZ21" s="78"/>
      <c r="MA21" s="78"/>
      <c r="MB21" s="78"/>
      <c r="MC21" s="78"/>
      <c r="MD21" s="78"/>
      <c r="ME21" s="78"/>
      <c r="MF21" s="78"/>
      <c r="MG21" s="78"/>
      <c r="MH21" s="78"/>
      <c r="MI21" s="78"/>
      <c r="MJ21" s="78"/>
      <c r="MK21" s="78"/>
      <c r="ML21" s="78"/>
      <c r="MM21" s="78"/>
      <c r="MN21" s="78"/>
      <c r="MO21" s="78"/>
      <c r="MP21" s="78"/>
      <c r="MQ21" s="78"/>
      <c r="MR21" s="78"/>
      <c r="MS21" s="78"/>
      <c r="MT21" s="78"/>
      <c r="MU21" s="78"/>
      <c r="MV21" s="78"/>
      <c r="MW21" s="78"/>
      <c r="MX21" s="78"/>
      <c r="MY21" s="78"/>
      <c r="MZ21" s="78"/>
      <c r="NA21" s="78"/>
      <c r="NB21" s="78"/>
      <c r="NC21" s="78"/>
      <c r="ND21" s="78"/>
      <c r="NE21" s="78"/>
      <c r="NF21" s="78"/>
      <c r="NG21" s="78"/>
      <c r="NH21" s="78"/>
      <c r="NI21" s="78"/>
      <c r="NJ21" s="78"/>
      <c r="NK21" s="78"/>
      <c r="NL21" s="78"/>
      <c r="NM21" s="78"/>
      <c r="NN21" s="78"/>
      <c r="NO21" s="78"/>
      <c r="NP21" s="78"/>
      <c r="NQ21" s="78"/>
      <c r="NR21" s="78"/>
      <c r="NS21" s="78"/>
      <c r="NT21" s="78"/>
    </row>
    <row r="22" spans="1:384" s="69" customFormat="1" ht="17.100000000000001" customHeight="1" thickBot="1">
      <c r="A22" s="416">
        <v>1020</v>
      </c>
      <c r="B22" s="1160" t="s">
        <v>18</v>
      </c>
      <c r="C22" s="1160"/>
      <c r="D22" s="1160"/>
      <c r="E22" s="1160"/>
      <c r="F22" s="1160"/>
      <c r="G22" s="1160"/>
      <c r="H22" s="1160"/>
      <c r="I22" s="1160"/>
      <c r="J22" s="1160"/>
      <c r="K22" s="1160"/>
      <c r="L22" s="1160"/>
      <c r="M22" s="1160"/>
      <c r="N22" s="1160"/>
      <c r="O22" s="1160"/>
      <c r="P22" s="1160"/>
      <c r="Q22" s="1160"/>
      <c r="R22" s="1160"/>
      <c r="S22" s="1160"/>
      <c r="T22" s="1160"/>
      <c r="U22" s="1385"/>
      <c r="V22" s="1385"/>
      <c r="W22" s="1385"/>
      <c r="X22" s="1317"/>
      <c r="Y22" s="1317"/>
      <c r="Z22" s="1317"/>
      <c r="AA22" s="1318"/>
      <c r="AB22" s="246"/>
      <c r="AC22" s="246"/>
      <c r="AD22" s="246"/>
      <c r="AE22" s="1237"/>
      <c r="AF22" s="1237"/>
      <c r="AG22" s="246"/>
      <c r="AH22" s="246"/>
      <c r="AI22" s="246"/>
      <c r="AJ22" s="246"/>
      <c r="AK22" s="439"/>
      <c r="AL22" s="439"/>
      <c r="AM22" s="439"/>
      <c r="AN22" s="439"/>
      <c r="AO22" s="439"/>
      <c r="AP22" s="439"/>
      <c r="AQ22" s="439"/>
      <c r="AR22" s="439"/>
      <c r="AS22" s="439"/>
      <c r="AT22" s="439"/>
      <c r="AU22" s="439"/>
      <c r="AV22" s="439"/>
      <c r="AW22" s="78"/>
      <c r="AX22" s="78"/>
      <c r="AY22" s="78"/>
      <c r="AZ22" s="78"/>
      <c r="BA22" s="78"/>
      <c r="BB22" s="78"/>
      <c r="BC22" s="78"/>
      <c r="BD22" s="78"/>
      <c r="BE22" s="78"/>
      <c r="BF22" s="78"/>
      <c r="BG22" s="78"/>
      <c r="BH22" s="78"/>
      <c r="BI22" s="78"/>
      <c r="BJ22" s="78"/>
      <c r="BK22" s="78"/>
      <c r="BL22" s="78"/>
      <c r="BM22" s="78"/>
      <c r="BN22" s="78"/>
      <c r="BO22" s="78"/>
      <c r="BP22" s="78"/>
      <c r="BQ22" s="78"/>
      <c r="BR22" s="78"/>
      <c r="BS22" s="78"/>
      <c r="BT22" s="78"/>
      <c r="BU22" s="78"/>
      <c r="BV22" s="78"/>
      <c r="BW22" s="78"/>
      <c r="BX22" s="78"/>
      <c r="BY22" s="78"/>
      <c r="BZ22" s="78"/>
      <c r="CA22" s="78"/>
      <c r="CB22" s="78"/>
      <c r="CC22" s="78"/>
      <c r="CD22" s="78"/>
      <c r="CE22" s="78"/>
      <c r="CF22" s="78"/>
      <c r="CG22" s="78"/>
      <c r="CH22" s="78"/>
      <c r="CI22" s="78"/>
      <c r="CJ22" s="78"/>
      <c r="CK22" s="78"/>
      <c r="CL22" s="78"/>
      <c r="CM22" s="78"/>
      <c r="CN22" s="78"/>
      <c r="CO22" s="78"/>
      <c r="CP22" s="78"/>
      <c r="CQ22" s="78"/>
      <c r="CR22" s="78"/>
      <c r="CS22" s="78"/>
      <c r="CT22" s="78"/>
      <c r="CU22" s="78"/>
      <c r="CV22" s="78"/>
      <c r="CW22" s="78"/>
      <c r="CX22" s="78"/>
      <c r="CY22" s="78"/>
      <c r="CZ22" s="78"/>
      <c r="DA22" s="78"/>
      <c r="DB22" s="78"/>
      <c r="DC22" s="78"/>
      <c r="DD22" s="78"/>
      <c r="DE22" s="78"/>
      <c r="DF22" s="78"/>
      <c r="DG22" s="78"/>
      <c r="DH22" s="78"/>
      <c r="DI22" s="78"/>
      <c r="DJ22" s="78"/>
      <c r="DK22" s="78"/>
      <c r="DL22" s="78"/>
      <c r="DM22" s="78"/>
      <c r="DN22" s="78"/>
      <c r="DO22" s="78"/>
      <c r="DP22" s="78"/>
      <c r="DQ22" s="78"/>
      <c r="DR22" s="78"/>
      <c r="DS22" s="78"/>
      <c r="DT22" s="78"/>
      <c r="DU22" s="78"/>
      <c r="DV22" s="78"/>
      <c r="DW22" s="78"/>
      <c r="DX22" s="78"/>
      <c r="DY22" s="78"/>
      <c r="DZ22" s="78"/>
      <c r="EA22" s="78"/>
      <c r="EB22" s="78"/>
      <c r="EC22" s="78"/>
      <c r="ED22" s="78"/>
      <c r="EE22" s="78"/>
      <c r="EF22" s="78"/>
      <c r="EG22" s="78"/>
      <c r="EH22" s="78"/>
      <c r="EI22" s="78"/>
      <c r="EJ22" s="78"/>
      <c r="EK22" s="78"/>
      <c r="EL22" s="78"/>
      <c r="EM22" s="78"/>
      <c r="EN22" s="78"/>
      <c r="EO22" s="78"/>
      <c r="EP22" s="78"/>
      <c r="EQ22" s="78"/>
      <c r="ER22" s="78"/>
      <c r="ES22" s="78"/>
      <c r="ET22" s="78"/>
      <c r="EU22" s="78"/>
      <c r="EV22" s="78"/>
      <c r="EW22" s="78"/>
      <c r="EX22" s="78"/>
      <c r="EY22" s="78"/>
      <c r="EZ22" s="78"/>
      <c r="FA22" s="78"/>
      <c r="FB22" s="78"/>
      <c r="FC22" s="78"/>
      <c r="FD22" s="78"/>
      <c r="FE22" s="78"/>
      <c r="FF22" s="78"/>
      <c r="FG22" s="78"/>
      <c r="FH22" s="78"/>
      <c r="FI22" s="78"/>
      <c r="FJ22" s="78"/>
      <c r="FK22" s="78"/>
      <c r="FL22" s="78"/>
      <c r="FM22" s="78"/>
      <c r="FN22" s="78"/>
      <c r="FO22" s="78"/>
      <c r="FP22" s="78"/>
      <c r="FQ22" s="78"/>
      <c r="FR22" s="78"/>
      <c r="FS22" s="78"/>
      <c r="FT22" s="78"/>
      <c r="FU22" s="78"/>
      <c r="FV22" s="78"/>
      <c r="FW22" s="78"/>
      <c r="FX22" s="78"/>
      <c r="FY22" s="78"/>
      <c r="FZ22" s="78"/>
      <c r="GA22" s="78"/>
      <c r="GB22" s="78"/>
      <c r="GC22" s="78"/>
      <c r="GD22" s="78"/>
      <c r="GE22" s="78"/>
      <c r="GF22" s="78"/>
      <c r="GG22" s="78"/>
      <c r="GH22" s="78"/>
      <c r="GI22" s="78"/>
      <c r="GJ22" s="78"/>
      <c r="GK22" s="78"/>
      <c r="GL22" s="78"/>
      <c r="GM22" s="78"/>
      <c r="GN22" s="78"/>
      <c r="GO22" s="78"/>
      <c r="GP22" s="78"/>
      <c r="GQ22" s="78"/>
      <c r="GR22" s="78"/>
      <c r="GS22" s="78"/>
      <c r="GT22" s="78"/>
      <c r="GU22" s="78"/>
      <c r="GV22" s="78"/>
      <c r="GW22" s="78"/>
      <c r="GX22" s="78"/>
      <c r="GY22" s="78"/>
      <c r="GZ22" s="78"/>
      <c r="HA22" s="78"/>
      <c r="HB22" s="78"/>
      <c r="HC22" s="78"/>
      <c r="HD22" s="78"/>
      <c r="HE22" s="78"/>
      <c r="HF22" s="78"/>
      <c r="HG22" s="78"/>
      <c r="HH22" s="78"/>
      <c r="HI22" s="78"/>
      <c r="HJ22" s="78"/>
      <c r="HK22" s="78"/>
      <c r="HL22" s="78"/>
      <c r="HM22" s="78"/>
      <c r="HN22" s="78"/>
      <c r="HO22" s="78"/>
      <c r="HP22" s="78"/>
      <c r="HQ22" s="78"/>
      <c r="HR22" s="78"/>
      <c r="HS22" s="78"/>
      <c r="HT22" s="78"/>
      <c r="HU22" s="78"/>
      <c r="HV22" s="78"/>
      <c r="HW22" s="78"/>
      <c r="HX22" s="78"/>
      <c r="HY22" s="78"/>
      <c r="HZ22" s="78"/>
      <c r="IA22" s="78"/>
      <c r="IB22" s="78"/>
      <c r="IC22" s="78"/>
      <c r="ID22" s="78"/>
      <c r="IE22" s="78"/>
      <c r="IF22" s="78"/>
      <c r="IG22" s="78"/>
      <c r="IH22" s="78"/>
      <c r="II22" s="78"/>
      <c r="IJ22" s="78"/>
      <c r="IK22" s="78"/>
      <c r="IL22" s="78"/>
      <c r="IM22" s="78"/>
      <c r="IN22" s="78"/>
      <c r="IO22" s="78"/>
      <c r="IP22" s="78"/>
      <c r="IQ22" s="78"/>
      <c r="IR22" s="78"/>
      <c r="IS22" s="78"/>
      <c r="IT22" s="78"/>
      <c r="IU22" s="78"/>
      <c r="IV22" s="78"/>
      <c r="IW22" s="78"/>
      <c r="IX22" s="78"/>
      <c r="IY22" s="78"/>
      <c r="IZ22" s="78"/>
      <c r="JA22" s="78"/>
      <c r="JB22" s="78"/>
      <c r="JC22" s="78"/>
      <c r="JD22" s="78"/>
      <c r="JE22" s="78"/>
      <c r="JF22" s="78"/>
      <c r="JG22" s="78"/>
      <c r="JH22" s="78"/>
      <c r="JI22" s="78"/>
      <c r="JJ22" s="78"/>
      <c r="JK22" s="78"/>
      <c r="JL22" s="78"/>
      <c r="JM22" s="78"/>
      <c r="JN22" s="78"/>
      <c r="JO22" s="78"/>
      <c r="JP22" s="78"/>
      <c r="JQ22" s="78"/>
      <c r="JR22" s="78"/>
      <c r="JS22" s="78"/>
      <c r="JT22" s="78"/>
      <c r="JU22" s="78"/>
      <c r="JV22" s="78"/>
      <c r="JW22" s="78"/>
      <c r="JX22" s="78"/>
      <c r="JY22" s="78"/>
      <c r="JZ22" s="78"/>
      <c r="KA22" s="78"/>
      <c r="KB22" s="78"/>
      <c r="KC22" s="78"/>
      <c r="KD22" s="78"/>
      <c r="KE22" s="78"/>
      <c r="KF22" s="78"/>
      <c r="KG22" s="78"/>
      <c r="KH22" s="78"/>
      <c r="KI22" s="78"/>
      <c r="KJ22" s="78"/>
      <c r="KK22" s="78"/>
      <c r="KL22" s="78"/>
      <c r="KM22" s="78"/>
      <c r="KN22" s="78"/>
      <c r="KO22" s="78"/>
      <c r="KP22" s="78"/>
      <c r="KQ22" s="78"/>
      <c r="KR22" s="78"/>
      <c r="KS22" s="78"/>
      <c r="KT22" s="78"/>
      <c r="KU22" s="78"/>
      <c r="KV22" s="78"/>
      <c r="KW22" s="78"/>
      <c r="KX22" s="78"/>
      <c r="KY22" s="78"/>
      <c r="KZ22" s="78"/>
      <c r="LA22" s="78"/>
      <c r="LB22" s="78"/>
      <c r="LC22" s="78"/>
      <c r="LD22" s="78"/>
      <c r="LE22" s="78"/>
      <c r="LF22" s="78"/>
      <c r="LG22" s="78"/>
      <c r="LH22" s="78"/>
      <c r="LI22" s="78"/>
      <c r="LJ22" s="78"/>
      <c r="LK22" s="78"/>
      <c r="LL22" s="78"/>
      <c r="LM22" s="78"/>
      <c r="LN22" s="78"/>
      <c r="LO22" s="78"/>
      <c r="LP22" s="78"/>
      <c r="LQ22" s="78"/>
      <c r="LR22" s="78"/>
      <c r="LS22" s="78"/>
      <c r="LT22" s="78"/>
      <c r="LU22" s="78"/>
      <c r="LV22" s="78"/>
      <c r="LW22" s="78"/>
      <c r="LX22" s="78"/>
      <c r="LY22" s="78"/>
      <c r="LZ22" s="78"/>
      <c r="MA22" s="78"/>
      <c r="MB22" s="78"/>
      <c r="MC22" s="78"/>
      <c r="MD22" s="78"/>
      <c r="ME22" s="78"/>
      <c r="MF22" s="78"/>
      <c r="MG22" s="78"/>
      <c r="MH22" s="78"/>
      <c r="MI22" s="78"/>
      <c r="MJ22" s="78"/>
      <c r="MK22" s="78"/>
      <c r="ML22" s="78"/>
      <c r="MM22" s="78"/>
      <c r="MN22" s="78"/>
      <c r="MO22" s="78"/>
      <c r="MP22" s="78"/>
      <c r="MQ22" s="78"/>
      <c r="MR22" s="78"/>
      <c r="MS22" s="78"/>
      <c r="MT22" s="78"/>
      <c r="MU22" s="78"/>
      <c r="MV22" s="78"/>
      <c r="MW22" s="78"/>
      <c r="MX22" s="78"/>
      <c r="MY22" s="78"/>
      <c r="MZ22" s="78"/>
      <c r="NA22" s="78"/>
      <c r="NB22" s="78"/>
      <c r="NC22" s="78"/>
      <c r="ND22" s="78"/>
      <c r="NE22" s="78"/>
      <c r="NF22" s="78"/>
      <c r="NG22" s="78"/>
      <c r="NH22" s="78"/>
      <c r="NI22" s="78"/>
      <c r="NJ22" s="78"/>
      <c r="NK22" s="78"/>
      <c r="NL22" s="78"/>
      <c r="NM22" s="78"/>
      <c r="NN22" s="78"/>
      <c r="NO22" s="78"/>
      <c r="NP22" s="78"/>
      <c r="NQ22" s="78"/>
      <c r="NR22" s="78"/>
      <c r="NS22" s="78"/>
      <c r="NT22" s="78"/>
    </row>
    <row r="23" spans="1:384" s="69" customFormat="1" ht="15" customHeight="1">
      <c r="A23" s="520">
        <v>10211</v>
      </c>
      <c r="B23" s="510" t="s">
        <v>19</v>
      </c>
      <c r="C23" s="295">
        <v>2</v>
      </c>
      <c r="D23" s="223">
        <v>2</v>
      </c>
      <c r="E23" s="223"/>
      <c r="F23" s="223"/>
      <c r="G23" s="223">
        <f>SUM(C23:F23)</f>
        <v>4</v>
      </c>
      <c r="H23" s="339">
        <v>4</v>
      </c>
      <c r="I23" s="1105">
        <v>4</v>
      </c>
      <c r="J23" s="1003"/>
      <c r="K23" s="975"/>
      <c r="L23" s="1003"/>
      <c r="M23" s="561"/>
      <c r="N23" s="1007"/>
      <c r="O23" s="981"/>
      <c r="P23" s="548" t="s">
        <v>89</v>
      </c>
      <c r="Q23" s="549">
        <v>1</v>
      </c>
      <c r="R23" s="657" t="s">
        <v>121</v>
      </c>
      <c r="S23" s="1549"/>
      <c r="T23" s="1883"/>
      <c r="U23" s="377"/>
      <c r="V23" s="372"/>
      <c r="W23" s="394"/>
      <c r="X23" s="1295" t="str">
        <f>IF(COUNTIF(U23:W23,"&gt;=50")&gt;1,"FEHLER",IF(MAX(U23:W23)&gt;100,"FEHLER",IF(U23="","OFFEN",IF(MAX(U23:W23)&gt;=50,"BE",IF(MAX(U23:W23)&lt;50,"NB","OFFEN")))))</f>
        <v>OFFEN</v>
      </c>
      <c r="Y23" s="1296">
        <f>IF(U23="",0,(MAX(U23:W23)*Q23/100))</f>
        <v>0</v>
      </c>
      <c r="Z23" s="1297" t="str">
        <f>IF(X23="OFFEN","OFFEN",IF(X23="FEHLER","FEHLER",IF(X23="NB",5,ROUND(1+3/50*(100-(Y23*100)),1))))</f>
        <v>OFFEN</v>
      </c>
      <c r="AA23" s="1298">
        <f>IF(X23="BE",H23,0)</f>
        <v>0</v>
      </c>
      <c r="AB23" s="246">
        <f t="shared" si="0"/>
        <v>0</v>
      </c>
      <c r="AC23" s="246">
        <f t="shared" si="1"/>
        <v>0</v>
      </c>
      <c r="AD23" s="246"/>
      <c r="AE23" s="1237">
        <f>IF(AC23=0,0,AC23/$AC$79)</f>
        <v>0</v>
      </c>
      <c r="AF23" s="1237">
        <f t="shared" si="3"/>
        <v>0</v>
      </c>
      <c r="AG23" s="246"/>
      <c r="AH23" s="246">
        <v>1</v>
      </c>
      <c r="AI23" s="1238" t="str">
        <f>IF(AH23&lt;=$AC$3,"JA","NEIN")</f>
        <v>JA</v>
      </c>
      <c r="AJ23" s="246"/>
      <c r="AK23" s="439"/>
      <c r="AL23" s="439"/>
      <c r="AM23" s="439"/>
      <c r="AN23" s="439"/>
      <c r="AO23" s="439"/>
      <c r="AP23" s="439"/>
      <c r="AQ23" s="439"/>
      <c r="AR23" s="439"/>
      <c r="AS23" s="439"/>
      <c r="AT23" s="439"/>
      <c r="AU23" s="439"/>
      <c r="AV23" s="439"/>
      <c r="AW23" s="78"/>
      <c r="AX23" s="78"/>
      <c r="AY23" s="78"/>
      <c r="AZ23" s="78"/>
      <c r="BA23" s="78"/>
      <c r="BB23" s="78"/>
      <c r="BC23" s="78"/>
      <c r="BD23" s="78"/>
      <c r="BE23" s="78"/>
      <c r="BF23" s="78"/>
      <c r="BG23" s="78"/>
      <c r="BH23" s="78"/>
      <c r="BI23" s="78"/>
      <c r="BJ23" s="78"/>
      <c r="BK23" s="78"/>
      <c r="BL23" s="78"/>
      <c r="BM23" s="78"/>
      <c r="BN23" s="78"/>
      <c r="BO23" s="78"/>
      <c r="BP23" s="78"/>
      <c r="BQ23" s="78"/>
      <c r="BR23" s="78"/>
      <c r="BS23" s="78"/>
      <c r="BT23" s="78"/>
      <c r="BU23" s="78"/>
      <c r="BV23" s="78"/>
      <c r="BW23" s="78"/>
      <c r="BX23" s="78"/>
      <c r="BY23" s="78"/>
      <c r="BZ23" s="78"/>
      <c r="CA23" s="78"/>
      <c r="CB23" s="78"/>
      <c r="CC23" s="78"/>
      <c r="CD23" s="78"/>
      <c r="CE23" s="78"/>
      <c r="CF23" s="78"/>
      <c r="CG23" s="78"/>
      <c r="CH23" s="78"/>
      <c r="CI23" s="78"/>
      <c r="CJ23" s="78"/>
      <c r="CK23" s="78"/>
      <c r="CL23" s="78"/>
      <c r="CM23" s="78"/>
      <c r="CN23" s="78"/>
      <c r="CO23" s="78"/>
      <c r="CP23" s="78"/>
      <c r="CQ23" s="78"/>
      <c r="CR23" s="78"/>
      <c r="CS23" s="78"/>
      <c r="CT23" s="78"/>
      <c r="CU23" s="78"/>
      <c r="CV23" s="78"/>
      <c r="CW23" s="78"/>
      <c r="CX23" s="78"/>
      <c r="CY23" s="78"/>
      <c r="CZ23" s="78"/>
      <c r="DA23" s="78"/>
      <c r="DB23" s="78"/>
      <c r="DC23" s="78"/>
      <c r="DD23" s="78"/>
      <c r="DE23" s="78"/>
      <c r="DF23" s="78"/>
      <c r="DG23" s="78"/>
      <c r="DH23" s="78"/>
      <c r="DI23" s="78"/>
      <c r="DJ23" s="78"/>
      <c r="DK23" s="78"/>
      <c r="DL23" s="78"/>
      <c r="DM23" s="78"/>
      <c r="DN23" s="78"/>
      <c r="DO23" s="78"/>
      <c r="DP23" s="78"/>
      <c r="DQ23" s="78"/>
      <c r="DR23" s="78"/>
      <c r="DS23" s="78"/>
      <c r="DT23" s="78"/>
      <c r="DU23" s="78"/>
      <c r="DV23" s="78"/>
      <c r="DW23" s="78"/>
      <c r="DX23" s="78"/>
      <c r="DY23" s="78"/>
      <c r="DZ23" s="78"/>
      <c r="EA23" s="78"/>
      <c r="EB23" s="78"/>
      <c r="EC23" s="78"/>
      <c r="ED23" s="78"/>
      <c r="EE23" s="78"/>
      <c r="EF23" s="78"/>
      <c r="EG23" s="78"/>
      <c r="EH23" s="78"/>
      <c r="EI23" s="78"/>
      <c r="EJ23" s="78"/>
      <c r="EK23" s="78"/>
      <c r="EL23" s="78"/>
      <c r="EM23" s="78"/>
      <c r="EN23" s="78"/>
      <c r="EO23" s="78"/>
      <c r="EP23" s="78"/>
      <c r="EQ23" s="78"/>
      <c r="ER23" s="78"/>
      <c r="ES23" s="78"/>
      <c r="ET23" s="78"/>
      <c r="EU23" s="78"/>
      <c r="EV23" s="78"/>
      <c r="EW23" s="78"/>
      <c r="EX23" s="78"/>
      <c r="EY23" s="78"/>
      <c r="EZ23" s="78"/>
      <c r="FA23" s="78"/>
      <c r="FB23" s="78"/>
      <c r="FC23" s="78"/>
      <c r="FD23" s="78"/>
      <c r="FE23" s="78"/>
      <c r="FF23" s="78"/>
      <c r="FG23" s="78"/>
      <c r="FH23" s="78"/>
      <c r="FI23" s="78"/>
      <c r="FJ23" s="78"/>
      <c r="FK23" s="78"/>
      <c r="FL23" s="78"/>
      <c r="FM23" s="78"/>
      <c r="FN23" s="78"/>
      <c r="FO23" s="78"/>
      <c r="FP23" s="78"/>
      <c r="FQ23" s="78"/>
      <c r="FR23" s="78"/>
      <c r="FS23" s="78"/>
      <c r="FT23" s="78"/>
      <c r="FU23" s="78"/>
      <c r="FV23" s="78"/>
      <c r="FW23" s="78"/>
      <c r="FX23" s="78"/>
      <c r="FY23" s="78"/>
      <c r="FZ23" s="78"/>
      <c r="GA23" s="78"/>
      <c r="GB23" s="78"/>
      <c r="GC23" s="78"/>
      <c r="GD23" s="78"/>
      <c r="GE23" s="78"/>
      <c r="GF23" s="78"/>
      <c r="GG23" s="78"/>
      <c r="GH23" s="78"/>
      <c r="GI23" s="78"/>
      <c r="GJ23" s="78"/>
      <c r="GK23" s="78"/>
      <c r="GL23" s="78"/>
      <c r="GM23" s="78"/>
      <c r="GN23" s="78"/>
      <c r="GO23" s="78"/>
      <c r="GP23" s="78"/>
      <c r="GQ23" s="78"/>
      <c r="GR23" s="78"/>
      <c r="GS23" s="78"/>
      <c r="GT23" s="78"/>
      <c r="GU23" s="78"/>
      <c r="GV23" s="78"/>
      <c r="GW23" s="78"/>
      <c r="GX23" s="78"/>
      <c r="GY23" s="78"/>
      <c r="GZ23" s="78"/>
      <c r="HA23" s="78"/>
      <c r="HB23" s="78"/>
      <c r="HC23" s="78"/>
      <c r="HD23" s="78"/>
      <c r="HE23" s="78"/>
      <c r="HF23" s="78"/>
      <c r="HG23" s="78"/>
      <c r="HH23" s="78"/>
      <c r="HI23" s="78"/>
      <c r="HJ23" s="78"/>
      <c r="HK23" s="78"/>
      <c r="HL23" s="78"/>
      <c r="HM23" s="78"/>
      <c r="HN23" s="78"/>
      <c r="HO23" s="78"/>
      <c r="HP23" s="78"/>
      <c r="HQ23" s="78"/>
      <c r="HR23" s="78"/>
      <c r="HS23" s="78"/>
      <c r="HT23" s="78"/>
      <c r="HU23" s="78"/>
      <c r="HV23" s="78"/>
      <c r="HW23" s="78"/>
      <c r="HX23" s="78"/>
      <c r="HY23" s="78"/>
      <c r="HZ23" s="78"/>
      <c r="IA23" s="78"/>
      <c r="IB23" s="78"/>
      <c r="IC23" s="78"/>
      <c r="ID23" s="78"/>
      <c r="IE23" s="78"/>
      <c r="IF23" s="78"/>
      <c r="IG23" s="78"/>
      <c r="IH23" s="78"/>
      <c r="II23" s="78"/>
      <c r="IJ23" s="78"/>
      <c r="IK23" s="78"/>
      <c r="IL23" s="78"/>
      <c r="IM23" s="78"/>
      <c r="IN23" s="78"/>
      <c r="IO23" s="78"/>
      <c r="IP23" s="78"/>
      <c r="IQ23" s="78"/>
      <c r="IR23" s="78"/>
      <c r="IS23" s="78"/>
      <c r="IT23" s="78"/>
      <c r="IU23" s="78"/>
      <c r="IV23" s="78"/>
      <c r="IW23" s="78"/>
      <c r="IX23" s="78"/>
      <c r="IY23" s="78"/>
      <c r="IZ23" s="78"/>
      <c r="JA23" s="78"/>
      <c r="JB23" s="78"/>
      <c r="JC23" s="78"/>
      <c r="JD23" s="78"/>
      <c r="JE23" s="78"/>
      <c r="JF23" s="78"/>
      <c r="JG23" s="78"/>
      <c r="JH23" s="78"/>
      <c r="JI23" s="78"/>
      <c r="JJ23" s="78"/>
      <c r="JK23" s="78"/>
      <c r="JL23" s="78"/>
      <c r="JM23" s="78"/>
      <c r="JN23" s="78"/>
      <c r="JO23" s="78"/>
      <c r="JP23" s="78"/>
      <c r="JQ23" s="78"/>
      <c r="JR23" s="78"/>
      <c r="JS23" s="78"/>
      <c r="JT23" s="78"/>
      <c r="JU23" s="78"/>
      <c r="JV23" s="78"/>
      <c r="JW23" s="78"/>
      <c r="JX23" s="78"/>
      <c r="JY23" s="78"/>
      <c r="JZ23" s="78"/>
      <c r="KA23" s="78"/>
      <c r="KB23" s="78"/>
      <c r="KC23" s="78"/>
      <c r="KD23" s="78"/>
      <c r="KE23" s="78"/>
      <c r="KF23" s="78"/>
      <c r="KG23" s="78"/>
      <c r="KH23" s="78"/>
      <c r="KI23" s="78"/>
      <c r="KJ23" s="78"/>
      <c r="KK23" s="78"/>
      <c r="KL23" s="78"/>
      <c r="KM23" s="78"/>
      <c r="KN23" s="78"/>
      <c r="KO23" s="78"/>
      <c r="KP23" s="78"/>
      <c r="KQ23" s="78"/>
      <c r="KR23" s="78"/>
      <c r="KS23" s="78"/>
      <c r="KT23" s="78"/>
      <c r="KU23" s="78"/>
      <c r="KV23" s="78"/>
      <c r="KW23" s="78"/>
      <c r="KX23" s="78"/>
      <c r="KY23" s="78"/>
      <c r="KZ23" s="78"/>
      <c r="LA23" s="78"/>
      <c r="LB23" s="78"/>
      <c r="LC23" s="78"/>
      <c r="LD23" s="78"/>
      <c r="LE23" s="78"/>
      <c r="LF23" s="78"/>
      <c r="LG23" s="78"/>
      <c r="LH23" s="78"/>
      <c r="LI23" s="78"/>
      <c r="LJ23" s="78"/>
      <c r="LK23" s="78"/>
      <c r="LL23" s="78"/>
      <c r="LM23" s="78"/>
      <c r="LN23" s="78"/>
      <c r="LO23" s="78"/>
      <c r="LP23" s="78"/>
      <c r="LQ23" s="78"/>
      <c r="LR23" s="78"/>
      <c r="LS23" s="78"/>
      <c r="LT23" s="78"/>
      <c r="LU23" s="78"/>
      <c r="LV23" s="78"/>
      <c r="LW23" s="78"/>
      <c r="LX23" s="78"/>
      <c r="LY23" s="78"/>
      <c r="LZ23" s="78"/>
      <c r="MA23" s="78"/>
      <c r="MB23" s="78"/>
      <c r="MC23" s="78"/>
      <c r="MD23" s="78"/>
      <c r="ME23" s="78"/>
      <c r="MF23" s="78"/>
      <c r="MG23" s="78"/>
      <c r="MH23" s="78"/>
      <c r="MI23" s="78"/>
      <c r="MJ23" s="78"/>
      <c r="MK23" s="78"/>
      <c r="ML23" s="78"/>
      <c r="MM23" s="78"/>
      <c r="MN23" s="78"/>
      <c r="MO23" s="78"/>
      <c r="MP23" s="78"/>
      <c r="MQ23" s="78"/>
      <c r="MR23" s="78"/>
      <c r="MS23" s="78"/>
      <c r="MT23" s="78"/>
      <c r="MU23" s="78"/>
      <c r="MV23" s="78"/>
      <c r="MW23" s="78"/>
      <c r="MX23" s="78"/>
      <c r="MY23" s="78"/>
      <c r="MZ23" s="78"/>
      <c r="NA23" s="78"/>
      <c r="NB23" s="78"/>
      <c r="NC23" s="78"/>
      <c r="ND23" s="78"/>
      <c r="NE23" s="78"/>
      <c r="NF23" s="78"/>
      <c r="NG23" s="78"/>
      <c r="NH23" s="78"/>
      <c r="NI23" s="78"/>
      <c r="NJ23" s="78"/>
      <c r="NK23" s="78"/>
      <c r="NL23" s="78"/>
      <c r="NM23" s="78"/>
      <c r="NN23" s="78"/>
      <c r="NO23" s="78"/>
      <c r="NP23" s="78"/>
      <c r="NQ23" s="78"/>
      <c r="NR23" s="78"/>
      <c r="NS23" s="78"/>
      <c r="NT23" s="78"/>
    </row>
    <row r="24" spans="1:384" s="69" customFormat="1" ht="15" customHeight="1">
      <c r="A24" s="518">
        <v>10221</v>
      </c>
      <c r="B24" s="1978" t="s">
        <v>20</v>
      </c>
      <c r="C24" s="1946">
        <v>1</v>
      </c>
      <c r="D24" s="1933">
        <v>1</v>
      </c>
      <c r="E24" s="1933">
        <v>2</v>
      </c>
      <c r="F24" s="234"/>
      <c r="G24" s="1933">
        <f>SUM(C24:F24)</f>
        <v>4</v>
      </c>
      <c r="H24" s="1950">
        <v>5</v>
      </c>
      <c r="I24" s="1106" t="s">
        <v>16</v>
      </c>
      <c r="J24" s="1938">
        <v>5</v>
      </c>
      <c r="K24" s="982"/>
      <c r="L24" s="1010"/>
      <c r="M24" s="983"/>
      <c r="N24" s="1008"/>
      <c r="O24" s="989"/>
      <c r="P24" s="597" t="s">
        <v>89</v>
      </c>
      <c r="Q24" s="598">
        <v>0.5</v>
      </c>
      <c r="R24" s="1506" t="s">
        <v>121</v>
      </c>
      <c r="S24" s="1553"/>
      <c r="T24" s="1554"/>
      <c r="U24" s="403"/>
      <c r="V24" s="399"/>
      <c r="W24" s="590"/>
      <c r="X24" s="1634" t="str">
        <f>IF(OR(COUNTIF(U24:W24,"&gt;=50")&gt;1,COUNTIF(U25:W25,"&gt;=50")&gt;1),"FEHLER",IF(OR(MAX(U24:W24)&gt;100,MAX(U25:W25)&gt;100),"FEHLER",IF(OR(U24="",U25=""),"OFFEN",IF(AND(MAX(U24:W24)&gt;=50,MAX(U25:W25)&gt;=50),"BE",IF(OR(MAX(U24:W24)&lt;50,MAX(U25:W25)&lt;50),"NB","OFFEN")))))</f>
        <v>OFFEN</v>
      </c>
      <c r="Y24" s="1635">
        <f>ROUNDUP(AG24,2)</f>
        <v>0</v>
      </c>
      <c r="Z24" s="1633" t="str">
        <f>IF(X24="OFFEN","OFFEN",IF(X24="FEHLER","FEHLER",IF(X24="NB",5,ROUND(1+3/50*(100-(Y24*100)),1))))</f>
        <v>OFFEN</v>
      </c>
      <c r="AA24" s="1496">
        <f>IF(X24="BE",H24,0)</f>
        <v>0</v>
      </c>
      <c r="AB24" s="1668">
        <f t="shared" si="0"/>
        <v>0</v>
      </c>
      <c r="AC24" s="246">
        <f t="shared" si="1"/>
        <v>0</v>
      </c>
      <c r="AD24" s="246"/>
      <c r="AE24" s="1237">
        <f>IF(AC24=0,0,AC24/$AC$79)</f>
        <v>0</v>
      </c>
      <c r="AF24" s="1237">
        <f>IF(AC24=0,0,(Y24*100)*AE24)</f>
        <v>0</v>
      </c>
      <c r="AG24" s="246">
        <f>IF(U24="",0,(MAX(U24:W24)*Q24/100))+IF(U25="",0,(MAX(U25:W25)*Q25/100))</f>
        <v>0</v>
      </c>
      <c r="AH24" s="246">
        <v>2</v>
      </c>
      <c r="AI24" s="1238" t="str">
        <f>IF(AH24&lt;=$AC$3,"JA","NEIN")</f>
        <v>JA</v>
      </c>
      <c r="AJ24" s="246"/>
      <c r="AK24" s="439"/>
      <c r="AL24" s="439"/>
      <c r="AM24" s="439"/>
      <c r="AN24" s="439"/>
      <c r="AO24" s="439"/>
      <c r="AP24" s="439"/>
      <c r="AQ24" s="439"/>
      <c r="AR24" s="439"/>
      <c r="AS24" s="439"/>
      <c r="AT24" s="439"/>
      <c r="AU24" s="439"/>
      <c r="AV24" s="439"/>
      <c r="AW24" s="78"/>
      <c r="AX24" s="78"/>
      <c r="AY24" s="78"/>
      <c r="AZ24" s="78"/>
      <c r="BA24" s="78"/>
      <c r="BB24" s="78"/>
      <c r="BC24" s="78"/>
      <c r="BD24" s="78"/>
      <c r="BE24" s="78"/>
      <c r="BF24" s="78"/>
      <c r="BG24" s="78"/>
      <c r="BH24" s="78"/>
      <c r="BI24" s="78"/>
      <c r="BJ24" s="78"/>
      <c r="BK24" s="78"/>
      <c r="BL24" s="78"/>
      <c r="BM24" s="78"/>
      <c r="BN24" s="78"/>
      <c r="BO24" s="78"/>
      <c r="BP24" s="78"/>
      <c r="BQ24" s="78"/>
      <c r="BR24" s="78"/>
      <c r="BS24" s="78"/>
      <c r="BT24" s="78"/>
      <c r="BU24" s="78"/>
      <c r="BV24" s="78"/>
      <c r="BW24" s="78"/>
      <c r="BX24" s="78"/>
      <c r="BY24" s="78"/>
      <c r="BZ24" s="78"/>
      <c r="CA24" s="78"/>
      <c r="CB24" s="78"/>
      <c r="CC24" s="78"/>
      <c r="CD24" s="78"/>
      <c r="CE24" s="78"/>
      <c r="CF24" s="78"/>
      <c r="CG24" s="78"/>
      <c r="CH24" s="78"/>
      <c r="CI24" s="78"/>
      <c r="CJ24" s="78"/>
      <c r="CK24" s="78"/>
      <c r="CL24" s="78"/>
      <c r="CM24" s="78"/>
      <c r="CN24" s="78"/>
      <c r="CO24" s="78"/>
      <c r="CP24" s="78"/>
      <c r="CQ24" s="78"/>
      <c r="CR24" s="78"/>
      <c r="CS24" s="78"/>
      <c r="CT24" s="78"/>
      <c r="CU24" s="78"/>
      <c r="CV24" s="78"/>
      <c r="CW24" s="78"/>
      <c r="CX24" s="78"/>
      <c r="CY24" s="78"/>
      <c r="CZ24" s="78"/>
      <c r="DA24" s="78"/>
      <c r="DB24" s="78"/>
      <c r="DC24" s="78"/>
      <c r="DD24" s="78"/>
      <c r="DE24" s="78"/>
      <c r="DF24" s="78"/>
      <c r="DG24" s="78"/>
      <c r="DH24" s="78"/>
      <c r="DI24" s="78"/>
      <c r="DJ24" s="78"/>
      <c r="DK24" s="78"/>
      <c r="DL24" s="78"/>
      <c r="DM24" s="78"/>
      <c r="DN24" s="78"/>
      <c r="DO24" s="78"/>
      <c r="DP24" s="78"/>
      <c r="DQ24" s="78"/>
      <c r="DR24" s="78"/>
      <c r="DS24" s="78"/>
      <c r="DT24" s="78"/>
      <c r="DU24" s="78"/>
      <c r="DV24" s="78"/>
      <c r="DW24" s="78"/>
      <c r="DX24" s="78"/>
      <c r="DY24" s="78"/>
      <c r="DZ24" s="78"/>
      <c r="EA24" s="78"/>
      <c r="EB24" s="78"/>
      <c r="EC24" s="78"/>
      <c r="ED24" s="78"/>
      <c r="EE24" s="78"/>
      <c r="EF24" s="78"/>
      <c r="EG24" s="78"/>
      <c r="EH24" s="78"/>
      <c r="EI24" s="78"/>
      <c r="EJ24" s="78"/>
      <c r="EK24" s="78"/>
      <c r="EL24" s="78"/>
      <c r="EM24" s="78"/>
      <c r="EN24" s="78"/>
      <c r="EO24" s="78"/>
      <c r="EP24" s="78"/>
      <c r="EQ24" s="78"/>
      <c r="ER24" s="78"/>
      <c r="ES24" s="78"/>
      <c r="ET24" s="78"/>
      <c r="EU24" s="78"/>
      <c r="EV24" s="78"/>
      <c r="EW24" s="78"/>
      <c r="EX24" s="78"/>
      <c r="EY24" s="78"/>
      <c r="EZ24" s="78"/>
      <c r="FA24" s="78"/>
      <c r="FB24" s="78"/>
      <c r="FC24" s="78"/>
      <c r="FD24" s="78"/>
      <c r="FE24" s="78"/>
      <c r="FF24" s="78"/>
      <c r="FG24" s="78"/>
      <c r="FH24" s="78"/>
      <c r="FI24" s="78"/>
      <c r="FJ24" s="78"/>
      <c r="FK24" s="78"/>
      <c r="FL24" s="78"/>
      <c r="FM24" s="78"/>
      <c r="FN24" s="78"/>
      <c r="FO24" s="78"/>
      <c r="FP24" s="78"/>
      <c r="FQ24" s="78"/>
      <c r="FR24" s="78"/>
      <c r="FS24" s="78"/>
      <c r="FT24" s="78"/>
      <c r="FU24" s="78"/>
      <c r="FV24" s="78"/>
      <c r="FW24" s="78"/>
      <c r="FX24" s="78"/>
      <c r="FY24" s="78"/>
      <c r="FZ24" s="78"/>
      <c r="GA24" s="78"/>
      <c r="GB24" s="78"/>
      <c r="GC24" s="78"/>
      <c r="GD24" s="78"/>
      <c r="GE24" s="78"/>
      <c r="GF24" s="78"/>
      <c r="GG24" s="78"/>
      <c r="GH24" s="78"/>
      <c r="GI24" s="78"/>
      <c r="GJ24" s="78"/>
      <c r="GK24" s="78"/>
      <c r="GL24" s="78"/>
      <c r="GM24" s="78"/>
      <c r="GN24" s="78"/>
      <c r="GO24" s="78"/>
      <c r="GP24" s="78"/>
      <c r="GQ24" s="78"/>
      <c r="GR24" s="78"/>
      <c r="GS24" s="78"/>
      <c r="GT24" s="78"/>
      <c r="GU24" s="78"/>
      <c r="GV24" s="78"/>
      <c r="GW24" s="78"/>
      <c r="GX24" s="78"/>
      <c r="GY24" s="78"/>
      <c r="GZ24" s="78"/>
      <c r="HA24" s="78"/>
      <c r="HB24" s="78"/>
      <c r="HC24" s="78"/>
      <c r="HD24" s="78"/>
      <c r="HE24" s="78"/>
      <c r="HF24" s="78"/>
      <c r="HG24" s="78"/>
      <c r="HH24" s="78"/>
      <c r="HI24" s="78"/>
      <c r="HJ24" s="78"/>
      <c r="HK24" s="78"/>
      <c r="HL24" s="78"/>
      <c r="HM24" s="78"/>
      <c r="HN24" s="78"/>
      <c r="HO24" s="78"/>
      <c r="HP24" s="78"/>
      <c r="HQ24" s="78"/>
      <c r="HR24" s="78"/>
      <c r="HS24" s="78"/>
      <c r="HT24" s="78"/>
      <c r="HU24" s="78"/>
      <c r="HV24" s="78"/>
      <c r="HW24" s="78"/>
      <c r="HX24" s="78"/>
      <c r="HY24" s="78"/>
      <c r="HZ24" s="78"/>
      <c r="IA24" s="78"/>
      <c r="IB24" s="78"/>
      <c r="IC24" s="78"/>
      <c r="ID24" s="78"/>
      <c r="IE24" s="78"/>
      <c r="IF24" s="78"/>
      <c r="IG24" s="78"/>
      <c r="IH24" s="78"/>
      <c r="II24" s="78"/>
      <c r="IJ24" s="78"/>
      <c r="IK24" s="78"/>
      <c r="IL24" s="78"/>
      <c r="IM24" s="78"/>
      <c r="IN24" s="78"/>
      <c r="IO24" s="78"/>
      <c r="IP24" s="78"/>
      <c r="IQ24" s="78"/>
      <c r="IR24" s="78"/>
      <c r="IS24" s="78"/>
      <c r="IT24" s="78"/>
      <c r="IU24" s="78"/>
      <c r="IV24" s="78"/>
      <c r="IW24" s="78"/>
      <c r="IX24" s="78"/>
      <c r="IY24" s="78"/>
      <c r="IZ24" s="78"/>
      <c r="JA24" s="78"/>
      <c r="JB24" s="78"/>
      <c r="JC24" s="78"/>
      <c r="JD24" s="78"/>
      <c r="JE24" s="78"/>
      <c r="JF24" s="78"/>
      <c r="JG24" s="78"/>
      <c r="JH24" s="78"/>
      <c r="JI24" s="78"/>
      <c r="JJ24" s="78"/>
      <c r="JK24" s="78"/>
      <c r="JL24" s="78"/>
      <c r="JM24" s="78"/>
      <c r="JN24" s="78"/>
      <c r="JO24" s="78"/>
      <c r="JP24" s="78"/>
      <c r="JQ24" s="78"/>
      <c r="JR24" s="78"/>
      <c r="JS24" s="78"/>
      <c r="JT24" s="78"/>
      <c r="JU24" s="78"/>
      <c r="JV24" s="78"/>
      <c r="JW24" s="78"/>
      <c r="JX24" s="78"/>
      <c r="JY24" s="78"/>
      <c r="JZ24" s="78"/>
      <c r="KA24" s="78"/>
      <c r="KB24" s="78"/>
      <c r="KC24" s="78"/>
      <c r="KD24" s="78"/>
      <c r="KE24" s="78"/>
      <c r="KF24" s="78"/>
      <c r="KG24" s="78"/>
      <c r="KH24" s="78"/>
      <c r="KI24" s="78"/>
      <c r="KJ24" s="78"/>
      <c r="KK24" s="78"/>
      <c r="KL24" s="78"/>
      <c r="KM24" s="78"/>
      <c r="KN24" s="78"/>
      <c r="KO24" s="78"/>
      <c r="KP24" s="78"/>
      <c r="KQ24" s="78"/>
      <c r="KR24" s="78"/>
      <c r="KS24" s="78"/>
      <c r="KT24" s="78"/>
      <c r="KU24" s="78"/>
      <c r="KV24" s="78"/>
      <c r="KW24" s="78"/>
      <c r="KX24" s="78"/>
      <c r="KY24" s="78"/>
      <c r="KZ24" s="78"/>
      <c r="LA24" s="78"/>
      <c r="LB24" s="78"/>
      <c r="LC24" s="78"/>
      <c r="LD24" s="78"/>
      <c r="LE24" s="78"/>
      <c r="LF24" s="78"/>
      <c r="LG24" s="78"/>
      <c r="LH24" s="78"/>
      <c r="LI24" s="78"/>
      <c r="LJ24" s="78"/>
      <c r="LK24" s="78"/>
      <c r="LL24" s="78"/>
      <c r="LM24" s="78"/>
      <c r="LN24" s="78"/>
      <c r="LO24" s="78"/>
      <c r="LP24" s="78"/>
      <c r="LQ24" s="78"/>
      <c r="LR24" s="78"/>
      <c r="LS24" s="78"/>
      <c r="LT24" s="78"/>
      <c r="LU24" s="78"/>
      <c r="LV24" s="78"/>
      <c r="LW24" s="78"/>
      <c r="LX24" s="78"/>
      <c r="LY24" s="78"/>
      <c r="LZ24" s="78"/>
      <c r="MA24" s="78"/>
      <c r="MB24" s="78"/>
      <c r="MC24" s="78"/>
      <c r="MD24" s="78"/>
      <c r="ME24" s="78"/>
      <c r="MF24" s="78"/>
      <c r="MG24" s="78"/>
      <c r="MH24" s="78"/>
      <c r="MI24" s="78"/>
      <c r="MJ24" s="78"/>
      <c r="MK24" s="78"/>
      <c r="ML24" s="78"/>
      <c r="MM24" s="78"/>
      <c r="MN24" s="78"/>
      <c r="MO24" s="78"/>
      <c r="MP24" s="78"/>
      <c r="MQ24" s="78"/>
      <c r="MR24" s="78"/>
      <c r="MS24" s="78"/>
      <c r="MT24" s="78"/>
      <c r="MU24" s="78"/>
      <c r="MV24" s="78"/>
      <c r="MW24" s="78"/>
      <c r="MX24" s="78"/>
      <c r="MY24" s="78"/>
      <c r="MZ24" s="78"/>
      <c r="NA24" s="78"/>
      <c r="NB24" s="78"/>
      <c r="NC24" s="78"/>
      <c r="ND24" s="78"/>
      <c r="NE24" s="78"/>
      <c r="NF24" s="78"/>
      <c r="NG24" s="78"/>
      <c r="NH24" s="78"/>
      <c r="NI24" s="78"/>
      <c r="NJ24" s="78"/>
      <c r="NK24" s="78"/>
      <c r="NL24" s="78"/>
      <c r="NM24" s="78"/>
      <c r="NN24" s="78"/>
      <c r="NO24" s="78"/>
      <c r="NP24" s="78"/>
      <c r="NQ24" s="78"/>
      <c r="NR24" s="78"/>
      <c r="NS24" s="78"/>
      <c r="NT24" s="78"/>
    </row>
    <row r="25" spans="1:384" s="69" customFormat="1" ht="15" customHeight="1">
      <c r="A25" s="515">
        <v>10222</v>
      </c>
      <c r="B25" s="1978"/>
      <c r="C25" s="1946"/>
      <c r="D25" s="1933"/>
      <c r="E25" s="1933"/>
      <c r="F25" s="233"/>
      <c r="G25" s="1933"/>
      <c r="H25" s="1950"/>
      <c r="I25" s="1107"/>
      <c r="J25" s="1938"/>
      <c r="K25" s="985"/>
      <c r="L25" s="1011"/>
      <c r="M25" s="987"/>
      <c r="N25" s="1012"/>
      <c r="O25" s="990"/>
      <c r="P25" s="599" t="s">
        <v>90</v>
      </c>
      <c r="Q25" s="600">
        <v>0.5</v>
      </c>
      <c r="R25" s="1507"/>
      <c r="S25" s="1555"/>
      <c r="T25" s="1556"/>
      <c r="U25" s="1243"/>
      <c r="V25" s="1244"/>
      <c r="W25" s="1245"/>
      <c r="X25" s="1634"/>
      <c r="Y25" s="1930"/>
      <c r="Z25" s="1633"/>
      <c r="AA25" s="1496"/>
      <c r="AB25" s="1668"/>
      <c r="AC25" s="246"/>
      <c r="AD25" s="246"/>
      <c r="AE25" s="1237"/>
      <c r="AF25" s="1237"/>
      <c r="AG25" s="246"/>
      <c r="AH25" s="246"/>
      <c r="AI25" s="246"/>
      <c r="AJ25" s="246"/>
      <c r="AK25" s="439"/>
      <c r="AL25" s="439"/>
      <c r="AM25" s="439"/>
      <c r="AN25" s="439"/>
      <c r="AO25" s="439"/>
      <c r="AP25" s="439"/>
      <c r="AQ25" s="439"/>
      <c r="AR25" s="439"/>
      <c r="AS25" s="439"/>
      <c r="AT25" s="439"/>
      <c r="AU25" s="439"/>
      <c r="AV25" s="439"/>
      <c r="AW25" s="78"/>
      <c r="AX25" s="78"/>
      <c r="AY25" s="78"/>
      <c r="AZ25" s="78"/>
      <c r="BA25" s="78"/>
      <c r="BB25" s="78"/>
      <c r="BC25" s="78"/>
      <c r="BD25" s="78"/>
      <c r="BE25" s="78"/>
      <c r="BF25" s="78"/>
      <c r="BG25" s="78"/>
      <c r="BH25" s="78"/>
      <c r="BI25" s="78"/>
      <c r="BJ25" s="78"/>
      <c r="BK25" s="78"/>
      <c r="BL25" s="78"/>
      <c r="BM25" s="78"/>
      <c r="BN25" s="78"/>
      <c r="BO25" s="78"/>
      <c r="BP25" s="78"/>
      <c r="BQ25" s="78"/>
      <c r="BR25" s="78"/>
      <c r="BS25" s="78"/>
      <c r="BT25" s="78"/>
      <c r="BU25" s="78"/>
      <c r="BV25" s="78"/>
      <c r="BW25" s="78"/>
      <c r="BX25" s="78"/>
      <c r="BY25" s="78"/>
      <c r="BZ25" s="78"/>
      <c r="CA25" s="78"/>
      <c r="CB25" s="78"/>
      <c r="CC25" s="78"/>
      <c r="CD25" s="78"/>
      <c r="CE25" s="78"/>
      <c r="CF25" s="78"/>
      <c r="CG25" s="78"/>
      <c r="CH25" s="78"/>
      <c r="CI25" s="78"/>
      <c r="CJ25" s="78"/>
      <c r="CK25" s="78"/>
      <c r="CL25" s="78"/>
      <c r="CM25" s="78"/>
      <c r="CN25" s="78"/>
      <c r="CO25" s="78"/>
      <c r="CP25" s="78"/>
      <c r="CQ25" s="78"/>
      <c r="CR25" s="78"/>
      <c r="CS25" s="78"/>
      <c r="CT25" s="78"/>
      <c r="CU25" s="78"/>
      <c r="CV25" s="78"/>
      <c r="CW25" s="78"/>
      <c r="CX25" s="78"/>
      <c r="CY25" s="78"/>
      <c r="CZ25" s="78"/>
      <c r="DA25" s="78"/>
      <c r="DB25" s="78"/>
      <c r="DC25" s="78"/>
      <c r="DD25" s="78"/>
      <c r="DE25" s="78"/>
      <c r="DF25" s="78"/>
      <c r="DG25" s="78"/>
      <c r="DH25" s="78"/>
      <c r="DI25" s="78"/>
      <c r="DJ25" s="78"/>
      <c r="DK25" s="78"/>
      <c r="DL25" s="78"/>
      <c r="DM25" s="78"/>
      <c r="DN25" s="78"/>
      <c r="DO25" s="78"/>
      <c r="DP25" s="78"/>
      <c r="DQ25" s="78"/>
      <c r="DR25" s="78"/>
      <c r="DS25" s="78"/>
      <c r="DT25" s="78"/>
      <c r="DU25" s="78"/>
      <c r="DV25" s="78"/>
      <c r="DW25" s="78"/>
      <c r="DX25" s="78"/>
      <c r="DY25" s="78"/>
      <c r="DZ25" s="78"/>
      <c r="EA25" s="78"/>
      <c r="EB25" s="78"/>
      <c r="EC25" s="78"/>
      <c r="ED25" s="78"/>
      <c r="EE25" s="78"/>
      <c r="EF25" s="78"/>
      <c r="EG25" s="78"/>
      <c r="EH25" s="78"/>
      <c r="EI25" s="78"/>
      <c r="EJ25" s="78"/>
      <c r="EK25" s="78"/>
      <c r="EL25" s="78"/>
      <c r="EM25" s="78"/>
      <c r="EN25" s="78"/>
      <c r="EO25" s="78"/>
      <c r="EP25" s="78"/>
      <c r="EQ25" s="78"/>
      <c r="ER25" s="78"/>
      <c r="ES25" s="78"/>
      <c r="ET25" s="78"/>
      <c r="EU25" s="78"/>
      <c r="EV25" s="78"/>
      <c r="EW25" s="78"/>
      <c r="EX25" s="78"/>
      <c r="EY25" s="78"/>
      <c r="EZ25" s="78"/>
      <c r="FA25" s="78"/>
      <c r="FB25" s="78"/>
      <c r="FC25" s="78"/>
      <c r="FD25" s="78"/>
      <c r="FE25" s="78"/>
      <c r="FF25" s="78"/>
      <c r="FG25" s="78"/>
      <c r="FH25" s="78"/>
      <c r="FI25" s="78"/>
      <c r="FJ25" s="78"/>
      <c r="FK25" s="78"/>
      <c r="FL25" s="78"/>
      <c r="FM25" s="78"/>
      <c r="FN25" s="78"/>
      <c r="FO25" s="78"/>
      <c r="FP25" s="78"/>
      <c r="FQ25" s="78"/>
      <c r="FR25" s="78"/>
      <c r="FS25" s="78"/>
      <c r="FT25" s="78"/>
      <c r="FU25" s="78"/>
      <c r="FV25" s="78"/>
      <c r="FW25" s="78"/>
      <c r="FX25" s="78"/>
      <c r="FY25" s="78"/>
      <c r="FZ25" s="78"/>
      <c r="GA25" s="78"/>
      <c r="GB25" s="78"/>
      <c r="GC25" s="78"/>
      <c r="GD25" s="78"/>
      <c r="GE25" s="78"/>
      <c r="GF25" s="78"/>
      <c r="GG25" s="78"/>
      <c r="GH25" s="78"/>
      <c r="GI25" s="78"/>
      <c r="GJ25" s="78"/>
      <c r="GK25" s="78"/>
      <c r="GL25" s="78"/>
      <c r="GM25" s="78"/>
      <c r="GN25" s="78"/>
      <c r="GO25" s="78"/>
      <c r="GP25" s="78"/>
      <c r="GQ25" s="78"/>
      <c r="GR25" s="78"/>
      <c r="GS25" s="78"/>
      <c r="GT25" s="78"/>
      <c r="GU25" s="78"/>
      <c r="GV25" s="78"/>
      <c r="GW25" s="78"/>
      <c r="GX25" s="78"/>
      <c r="GY25" s="78"/>
      <c r="GZ25" s="78"/>
      <c r="HA25" s="78"/>
      <c r="HB25" s="78"/>
      <c r="HC25" s="78"/>
      <c r="HD25" s="78"/>
      <c r="HE25" s="78"/>
      <c r="HF25" s="78"/>
      <c r="HG25" s="78"/>
      <c r="HH25" s="78"/>
      <c r="HI25" s="78"/>
      <c r="HJ25" s="78"/>
      <c r="HK25" s="78"/>
      <c r="HL25" s="78"/>
      <c r="HM25" s="78"/>
      <c r="HN25" s="78"/>
      <c r="HO25" s="78"/>
      <c r="HP25" s="78"/>
      <c r="HQ25" s="78"/>
      <c r="HR25" s="78"/>
      <c r="HS25" s="78"/>
      <c r="HT25" s="78"/>
      <c r="HU25" s="78"/>
      <c r="HV25" s="78"/>
      <c r="HW25" s="78"/>
      <c r="HX25" s="78"/>
      <c r="HY25" s="78"/>
      <c r="HZ25" s="78"/>
      <c r="IA25" s="78"/>
      <c r="IB25" s="78"/>
      <c r="IC25" s="78"/>
      <c r="ID25" s="78"/>
      <c r="IE25" s="78"/>
      <c r="IF25" s="78"/>
      <c r="IG25" s="78"/>
      <c r="IH25" s="78"/>
      <c r="II25" s="78"/>
      <c r="IJ25" s="78"/>
      <c r="IK25" s="78"/>
      <c r="IL25" s="78"/>
      <c r="IM25" s="78"/>
      <c r="IN25" s="78"/>
      <c r="IO25" s="78"/>
      <c r="IP25" s="78"/>
      <c r="IQ25" s="78"/>
      <c r="IR25" s="78"/>
      <c r="IS25" s="78"/>
      <c r="IT25" s="78"/>
      <c r="IU25" s="78"/>
      <c r="IV25" s="78"/>
      <c r="IW25" s="78"/>
      <c r="IX25" s="78"/>
      <c r="IY25" s="78"/>
      <c r="IZ25" s="78"/>
      <c r="JA25" s="78"/>
      <c r="JB25" s="78"/>
      <c r="JC25" s="78"/>
      <c r="JD25" s="78"/>
      <c r="JE25" s="78"/>
      <c r="JF25" s="78"/>
      <c r="JG25" s="78"/>
      <c r="JH25" s="78"/>
      <c r="JI25" s="78"/>
      <c r="JJ25" s="78"/>
      <c r="JK25" s="78"/>
      <c r="JL25" s="78"/>
      <c r="JM25" s="78"/>
      <c r="JN25" s="78"/>
      <c r="JO25" s="78"/>
      <c r="JP25" s="78"/>
      <c r="JQ25" s="78"/>
      <c r="JR25" s="78"/>
      <c r="JS25" s="78"/>
      <c r="JT25" s="78"/>
      <c r="JU25" s="78"/>
      <c r="JV25" s="78"/>
      <c r="JW25" s="78"/>
      <c r="JX25" s="78"/>
      <c r="JY25" s="78"/>
      <c r="JZ25" s="78"/>
      <c r="KA25" s="78"/>
      <c r="KB25" s="78"/>
      <c r="KC25" s="78"/>
      <c r="KD25" s="78"/>
      <c r="KE25" s="78"/>
      <c r="KF25" s="78"/>
      <c r="KG25" s="78"/>
      <c r="KH25" s="78"/>
      <c r="KI25" s="78"/>
      <c r="KJ25" s="78"/>
      <c r="KK25" s="78"/>
      <c r="KL25" s="78"/>
      <c r="KM25" s="78"/>
      <c r="KN25" s="78"/>
      <c r="KO25" s="78"/>
      <c r="KP25" s="78"/>
      <c r="KQ25" s="78"/>
      <c r="KR25" s="78"/>
      <c r="KS25" s="78"/>
      <c r="KT25" s="78"/>
      <c r="KU25" s="78"/>
      <c r="KV25" s="78"/>
      <c r="KW25" s="78"/>
      <c r="KX25" s="78"/>
      <c r="KY25" s="78"/>
      <c r="KZ25" s="78"/>
      <c r="LA25" s="78"/>
      <c r="LB25" s="78"/>
      <c r="LC25" s="78"/>
      <c r="LD25" s="78"/>
      <c r="LE25" s="78"/>
      <c r="LF25" s="78"/>
      <c r="LG25" s="78"/>
      <c r="LH25" s="78"/>
      <c r="LI25" s="78"/>
      <c r="LJ25" s="78"/>
      <c r="LK25" s="78"/>
      <c r="LL25" s="78"/>
      <c r="LM25" s="78"/>
      <c r="LN25" s="78"/>
      <c r="LO25" s="78"/>
      <c r="LP25" s="78"/>
      <c r="LQ25" s="78"/>
      <c r="LR25" s="78"/>
      <c r="LS25" s="78"/>
      <c r="LT25" s="78"/>
      <c r="LU25" s="78"/>
      <c r="LV25" s="78"/>
      <c r="LW25" s="78"/>
      <c r="LX25" s="78"/>
      <c r="LY25" s="78"/>
      <c r="LZ25" s="78"/>
      <c r="MA25" s="78"/>
      <c r="MB25" s="78"/>
      <c r="MC25" s="78"/>
      <c r="MD25" s="78"/>
      <c r="ME25" s="78"/>
      <c r="MF25" s="78"/>
      <c r="MG25" s="78"/>
      <c r="MH25" s="78"/>
      <c r="MI25" s="78"/>
      <c r="MJ25" s="78"/>
      <c r="MK25" s="78"/>
      <c r="ML25" s="78"/>
      <c r="MM25" s="78"/>
      <c r="MN25" s="78"/>
      <c r="MO25" s="78"/>
      <c r="MP25" s="78"/>
      <c r="MQ25" s="78"/>
      <c r="MR25" s="78"/>
      <c r="MS25" s="78"/>
      <c r="MT25" s="78"/>
      <c r="MU25" s="78"/>
      <c r="MV25" s="78"/>
      <c r="MW25" s="78"/>
      <c r="MX25" s="78"/>
      <c r="MY25" s="78"/>
      <c r="MZ25" s="78"/>
      <c r="NA25" s="78"/>
      <c r="NB25" s="78"/>
      <c r="NC25" s="78"/>
      <c r="ND25" s="78"/>
      <c r="NE25" s="78"/>
      <c r="NF25" s="78"/>
      <c r="NG25" s="78"/>
      <c r="NH25" s="78"/>
      <c r="NI25" s="78"/>
      <c r="NJ25" s="78"/>
      <c r="NK25" s="78"/>
      <c r="NL25" s="78"/>
      <c r="NM25" s="78"/>
      <c r="NN25" s="78"/>
      <c r="NO25" s="78"/>
      <c r="NP25" s="78"/>
      <c r="NQ25" s="78"/>
      <c r="NR25" s="78"/>
      <c r="NS25" s="78"/>
      <c r="NT25" s="78"/>
    </row>
    <row r="26" spans="1:384" s="69" customFormat="1" ht="15" customHeight="1">
      <c r="A26" s="516">
        <v>10231</v>
      </c>
      <c r="B26" s="735" t="s">
        <v>21</v>
      </c>
      <c r="C26" s="384">
        <v>2</v>
      </c>
      <c r="D26" s="382">
        <v>1</v>
      </c>
      <c r="E26" s="382"/>
      <c r="F26" s="382"/>
      <c r="G26" s="382">
        <f>SUM(C26:F26)</f>
        <v>3</v>
      </c>
      <c r="H26" s="355">
        <v>3</v>
      </c>
      <c r="I26" s="1108"/>
      <c r="J26" s="1009">
        <v>3</v>
      </c>
      <c r="K26" s="986"/>
      <c r="L26" s="1009"/>
      <c r="M26" s="988"/>
      <c r="N26" s="1013"/>
      <c r="O26" s="991"/>
      <c r="P26" s="658" t="s">
        <v>89</v>
      </c>
      <c r="Q26" s="659">
        <v>1</v>
      </c>
      <c r="R26" s="660" t="s">
        <v>121</v>
      </c>
      <c r="S26" s="1678"/>
      <c r="T26" s="1679"/>
      <c r="U26" s="164"/>
      <c r="V26" s="150"/>
      <c r="W26" s="163"/>
      <c r="X26" s="1258" t="str">
        <f>IF(COUNTIF(U26:W26,"&gt;=50")&gt;1,"FEHLER",IF(MAX(U26:W26)&gt;100,"FEHLER",IF(U26="","OFFEN",IF(MAX(U26:W26)&gt;=50,"BE",IF(MAX(U26:W26)&lt;50,"NB","OFFEN")))))</f>
        <v>OFFEN</v>
      </c>
      <c r="Y26" s="1262">
        <f>IF(U26="",0,(MAX(U26:W26)*Q26/100))</f>
        <v>0</v>
      </c>
      <c r="Z26" s="1260" t="str">
        <f>IF(X26="OFFEN","OFFEN",IF(X26="FEHLER","FEHLER",IF(X26="NB",5,ROUND(1+3/50*(100-(Y26*100)),1))))</f>
        <v>OFFEN</v>
      </c>
      <c r="AA26" s="1261">
        <f>IF(X26="BE",H26,0)</f>
        <v>0</v>
      </c>
      <c r="AB26" s="246">
        <f t="shared" si="0"/>
        <v>0</v>
      </c>
      <c r="AC26" s="246">
        <f t="shared" si="1"/>
        <v>0</v>
      </c>
      <c r="AD26" s="246"/>
      <c r="AE26" s="1237">
        <f>IF(AC26=0,0,AC26/$AC$79)</f>
        <v>0</v>
      </c>
      <c r="AF26" s="1237">
        <f t="shared" si="3"/>
        <v>0</v>
      </c>
      <c r="AG26" s="246"/>
      <c r="AH26" s="246">
        <v>2</v>
      </c>
      <c r="AI26" s="1238" t="str">
        <f>IF(AH26&lt;=$AC$3,"JA","NEIN")</f>
        <v>JA</v>
      </c>
      <c r="AJ26" s="246"/>
      <c r="AK26" s="439"/>
      <c r="AL26" s="439"/>
      <c r="AM26" s="439"/>
      <c r="AN26" s="439"/>
      <c r="AO26" s="439"/>
      <c r="AP26" s="439"/>
      <c r="AQ26" s="439"/>
      <c r="AR26" s="439"/>
      <c r="AS26" s="439"/>
      <c r="AT26" s="439"/>
      <c r="AU26" s="439"/>
      <c r="AV26" s="439"/>
      <c r="AW26" s="78"/>
      <c r="AX26" s="78"/>
      <c r="AY26" s="78"/>
      <c r="AZ26" s="78"/>
      <c r="BA26" s="78"/>
      <c r="BB26" s="78"/>
      <c r="BC26" s="78"/>
      <c r="BD26" s="78"/>
      <c r="BE26" s="78"/>
      <c r="BF26" s="78"/>
      <c r="BG26" s="78"/>
      <c r="BH26" s="78"/>
      <c r="BI26" s="78"/>
      <c r="BJ26" s="78"/>
      <c r="BK26" s="78"/>
      <c r="BL26" s="78"/>
      <c r="BM26" s="78"/>
      <c r="BN26" s="78"/>
      <c r="BO26" s="78"/>
      <c r="BP26" s="78"/>
      <c r="BQ26" s="78"/>
      <c r="BR26" s="78"/>
      <c r="BS26" s="78"/>
      <c r="BT26" s="78"/>
      <c r="BU26" s="78"/>
      <c r="BV26" s="78"/>
      <c r="BW26" s="78"/>
      <c r="BX26" s="78"/>
      <c r="BY26" s="78"/>
      <c r="BZ26" s="78"/>
      <c r="CA26" s="78"/>
      <c r="CB26" s="78"/>
      <c r="CC26" s="78"/>
      <c r="CD26" s="78"/>
      <c r="CE26" s="78"/>
      <c r="CF26" s="78"/>
      <c r="CG26" s="78"/>
      <c r="CH26" s="78"/>
      <c r="CI26" s="78"/>
      <c r="CJ26" s="78"/>
      <c r="CK26" s="78"/>
      <c r="CL26" s="78"/>
      <c r="CM26" s="78"/>
      <c r="CN26" s="78"/>
      <c r="CO26" s="78"/>
      <c r="CP26" s="78"/>
      <c r="CQ26" s="78"/>
      <c r="CR26" s="78"/>
      <c r="CS26" s="78"/>
      <c r="CT26" s="78"/>
      <c r="CU26" s="78"/>
      <c r="CV26" s="78"/>
      <c r="CW26" s="78"/>
      <c r="CX26" s="78"/>
      <c r="CY26" s="78"/>
      <c r="CZ26" s="78"/>
      <c r="DA26" s="78"/>
      <c r="DB26" s="78"/>
      <c r="DC26" s="78"/>
      <c r="DD26" s="78"/>
      <c r="DE26" s="78"/>
      <c r="DF26" s="78"/>
      <c r="DG26" s="78"/>
      <c r="DH26" s="78"/>
      <c r="DI26" s="78"/>
      <c r="DJ26" s="78"/>
      <c r="DK26" s="78"/>
      <c r="DL26" s="78"/>
      <c r="DM26" s="78"/>
      <c r="DN26" s="78"/>
      <c r="DO26" s="78"/>
      <c r="DP26" s="78"/>
      <c r="DQ26" s="78"/>
      <c r="DR26" s="78"/>
      <c r="DS26" s="78"/>
      <c r="DT26" s="78"/>
      <c r="DU26" s="78"/>
      <c r="DV26" s="78"/>
      <c r="DW26" s="78"/>
      <c r="DX26" s="78"/>
      <c r="DY26" s="78"/>
      <c r="DZ26" s="78"/>
      <c r="EA26" s="78"/>
      <c r="EB26" s="78"/>
      <c r="EC26" s="78"/>
      <c r="ED26" s="78"/>
      <c r="EE26" s="78"/>
      <c r="EF26" s="78"/>
      <c r="EG26" s="78"/>
      <c r="EH26" s="78"/>
      <c r="EI26" s="78"/>
      <c r="EJ26" s="78"/>
      <c r="EK26" s="78"/>
      <c r="EL26" s="78"/>
      <c r="EM26" s="78"/>
      <c r="EN26" s="78"/>
      <c r="EO26" s="78"/>
      <c r="EP26" s="78"/>
      <c r="EQ26" s="78"/>
      <c r="ER26" s="78"/>
      <c r="ES26" s="78"/>
      <c r="ET26" s="78"/>
      <c r="EU26" s="78"/>
      <c r="EV26" s="78"/>
      <c r="EW26" s="78"/>
      <c r="EX26" s="78"/>
      <c r="EY26" s="78"/>
      <c r="EZ26" s="78"/>
      <c r="FA26" s="78"/>
      <c r="FB26" s="78"/>
      <c r="FC26" s="78"/>
      <c r="FD26" s="78"/>
      <c r="FE26" s="78"/>
      <c r="FF26" s="78"/>
      <c r="FG26" s="78"/>
      <c r="FH26" s="78"/>
      <c r="FI26" s="78"/>
      <c r="FJ26" s="78"/>
      <c r="FK26" s="78"/>
      <c r="FL26" s="78"/>
      <c r="FM26" s="78"/>
      <c r="FN26" s="78"/>
      <c r="FO26" s="78"/>
      <c r="FP26" s="78"/>
      <c r="FQ26" s="78"/>
      <c r="FR26" s="78"/>
      <c r="FS26" s="78"/>
      <c r="FT26" s="78"/>
      <c r="FU26" s="78"/>
      <c r="FV26" s="78"/>
      <c r="FW26" s="78"/>
      <c r="FX26" s="78"/>
      <c r="FY26" s="78"/>
      <c r="FZ26" s="78"/>
      <c r="GA26" s="78"/>
      <c r="GB26" s="78"/>
      <c r="GC26" s="78"/>
      <c r="GD26" s="78"/>
      <c r="GE26" s="78"/>
      <c r="GF26" s="78"/>
      <c r="GG26" s="78"/>
      <c r="GH26" s="78"/>
      <c r="GI26" s="78"/>
      <c r="GJ26" s="78"/>
      <c r="GK26" s="78"/>
      <c r="GL26" s="78"/>
      <c r="GM26" s="78"/>
      <c r="GN26" s="78"/>
      <c r="GO26" s="78"/>
      <c r="GP26" s="78"/>
      <c r="GQ26" s="78"/>
      <c r="GR26" s="78"/>
      <c r="GS26" s="78"/>
      <c r="GT26" s="78"/>
      <c r="GU26" s="78"/>
      <c r="GV26" s="78"/>
      <c r="GW26" s="78"/>
      <c r="GX26" s="78"/>
      <c r="GY26" s="78"/>
      <c r="GZ26" s="78"/>
      <c r="HA26" s="78"/>
      <c r="HB26" s="78"/>
      <c r="HC26" s="78"/>
      <c r="HD26" s="78"/>
      <c r="HE26" s="78"/>
      <c r="HF26" s="78"/>
      <c r="HG26" s="78"/>
      <c r="HH26" s="78"/>
      <c r="HI26" s="78"/>
      <c r="HJ26" s="78"/>
      <c r="HK26" s="78"/>
      <c r="HL26" s="78"/>
      <c r="HM26" s="78"/>
      <c r="HN26" s="78"/>
      <c r="HO26" s="78"/>
      <c r="HP26" s="78"/>
      <c r="HQ26" s="78"/>
      <c r="HR26" s="78"/>
      <c r="HS26" s="78"/>
      <c r="HT26" s="78"/>
      <c r="HU26" s="78"/>
      <c r="HV26" s="78"/>
      <c r="HW26" s="78"/>
      <c r="HX26" s="78"/>
      <c r="HY26" s="78"/>
      <c r="HZ26" s="78"/>
      <c r="IA26" s="78"/>
      <c r="IB26" s="78"/>
      <c r="IC26" s="78"/>
      <c r="ID26" s="78"/>
      <c r="IE26" s="78"/>
      <c r="IF26" s="78"/>
      <c r="IG26" s="78"/>
      <c r="IH26" s="78"/>
      <c r="II26" s="78"/>
      <c r="IJ26" s="78"/>
      <c r="IK26" s="78"/>
      <c r="IL26" s="78"/>
      <c r="IM26" s="78"/>
      <c r="IN26" s="78"/>
      <c r="IO26" s="78"/>
      <c r="IP26" s="78"/>
      <c r="IQ26" s="78"/>
      <c r="IR26" s="78"/>
      <c r="IS26" s="78"/>
      <c r="IT26" s="78"/>
      <c r="IU26" s="78"/>
      <c r="IV26" s="78"/>
      <c r="IW26" s="78"/>
      <c r="IX26" s="78"/>
      <c r="IY26" s="78"/>
      <c r="IZ26" s="78"/>
      <c r="JA26" s="78"/>
      <c r="JB26" s="78"/>
      <c r="JC26" s="78"/>
      <c r="JD26" s="78"/>
      <c r="JE26" s="78"/>
      <c r="JF26" s="78"/>
      <c r="JG26" s="78"/>
      <c r="JH26" s="78"/>
      <c r="JI26" s="78"/>
      <c r="JJ26" s="78"/>
      <c r="JK26" s="78"/>
      <c r="JL26" s="78"/>
      <c r="JM26" s="78"/>
      <c r="JN26" s="78"/>
      <c r="JO26" s="78"/>
      <c r="JP26" s="78"/>
      <c r="JQ26" s="78"/>
      <c r="JR26" s="78"/>
      <c r="JS26" s="78"/>
      <c r="JT26" s="78"/>
      <c r="JU26" s="78"/>
      <c r="JV26" s="78"/>
      <c r="JW26" s="78"/>
      <c r="JX26" s="78"/>
      <c r="JY26" s="78"/>
      <c r="JZ26" s="78"/>
      <c r="KA26" s="78"/>
      <c r="KB26" s="78"/>
      <c r="KC26" s="78"/>
      <c r="KD26" s="78"/>
      <c r="KE26" s="78"/>
      <c r="KF26" s="78"/>
      <c r="KG26" s="78"/>
      <c r="KH26" s="78"/>
      <c r="KI26" s="78"/>
      <c r="KJ26" s="78"/>
      <c r="KK26" s="78"/>
      <c r="KL26" s="78"/>
      <c r="KM26" s="78"/>
      <c r="KN26" s="78"/>
      <c r="KO26" s="78"/>
      <c r="KP26" s="78"/>
      <c r="KQ26" s="78"/>
      <c r="KR26" s="78"/>
      <c r="KS26" s="78"/>
      <c r="KT26" s="78"/>
      <c r="KU26" s="78"/>
      <c r="KV26" s="78"/>
      <c r="KW26" s="78"/>
      <c r="KX26" s="78"/>
      <c r="KY26" s="78"/>
      <c r="KZ26" s="78"/>
      <c r="LA26" s="78"/>
      <c r="LB26" s="78"/>
      <c r="LC26" s="78"/>
      <c r="LD26" s="78"/>
      <c r="LE26" s="78"/>
      <c r="LF26" s="78"/>
      <c r="LG26" s="78"/>
      <c r="LH26" s="78"/>
      <c r="LI26" s="78"/>
      <c r="LJ26" s="78"/>
      <c r="LK26" s="78"/>
      <c r="LL26" s="78"/>
      <c r="LM26" s="78"/>
      <c r="LN26" s="78"/>
      <c r="LO26" s="78"/>
      <c r="LP26" s="78"/>
      <c r="LQ26" s="78"/>
      <c r="LR26" s="78"/>
      <c r="LS26" s="78"/>
      <c r="LT26" s="78"/>
      <c r="LU26" s="78"/>
      <c r="LV26" s="78"/>
      <c r="LW26" s="78"/>
      <c r="LX26" s="78"/>
      <c r="LY26" s="78"/>
      <c r="LZ26" s="78"/>
      <c r="MA26" s="78"/>
      <c r="MB26" s="78"/>
      <c r="MC26" s="78"/>
      <c r="MD26" s="78"/>
      <c r="ME26" s="78"/>
      <c r="MF26" s="78"/>
      <c r="MG26" s="78"/>
      <c r="MH26" s="78"/>
      <c r="MI26" s="78"/>
      <c r="MJ26" s="78"/>
      <c r="MK26" s="78"/>
      <c r="ML26" s="78"/>
      <c r="MM26" s="78"/>
      <c r="MN26" s="78"/>
      <c r="MO26" s="78"/>
      <c r="MP26" s="78"/>
      <c r="MQ26" s="78"/>
      <c r="MR26" s="78"/>
      <c r="MS26" s="78"/>
      <c r="MT26" s="78"/>
      <c r="MU26" s="78"/>
      <c r="MV26" s="78"/>
      <c r="MW26" s="78"/>
      <c r="MX26" s="78"/>
      <c r="MY26" s="78"/>
      <c r="MZ26" s="78"/>
      <c r="NA26" s="78"/>
      <c r="NB26" s="78"/>
      <c r="NC26" s="78"/>
      <c r="ND26" s="78"/>
      <c r="NE26" s="78"/>
      <c r="NF26" s="78"/>
      <c r="NG26" s="78"/>
      <c r="NH26" s="78"/>
      <c r="NI26" s="78"/>
      <c r="NJ26" s="78"/>
      <c r="NK26" s="78"/>
      <c r="NL26" s="78"/>
      <c r="NM26" s="78"/>
      <c r="NN26" s="78"/>
      <c r="NO26" s="78"/>
      <c r="NP26" s="78"/>
      <c r="NQ26" s="78"/>
      <c r="NR26" s="78"/>
      <c r="NS26" s="78"/>
      <c r="NT26" s="78"/>
    </row>
    <row r="27" spans="1:384" s="69" customFormat="1" ht="15" customHeight="1" thickBot="1">
      <c r="A27" s="524">
        <v>10261</v>
      </c>
      <c r="B27" s="552" t="s">
        <v>41</v>
      </c>
      <c r="C27" s="235">
        <v>2</v>
      </c>
      <c r="D27" s="401">
        <v>2</v>
      </c>
      <c r="E27" s="401"/>
      <c r="F27" s="401"/>
      <c r="G27" s="401">
        <f>SUM(C27:F27)</f>
        <v>4</v>
      </c>
      <c r="H27" s="553">
        <v>4</v>
      </c>
      <c r="I27" s="1106"/>
      <c r="J27" s="1010">
        <v>4</v>
      </c>
      <c r="K27" s="982"/>
      <c r="L27" s="1010"/>
      <c r="M27" s="983"/>
      <c r="N27" s="1008"/>
      <c r="O27" s="989"/>
      <c r="P27" s="597" t="s">
        <v>89</v>
      </c>
      <c r="Q27" s="598">
        <v>1</v>
      </c>
      <c r="R27" s="683" t="s">
        <v>121</v>
      </c>
      <c r="S27" s="1841"/>
      <c r="T27" s="1973"/>
      <c r="U27" s="403"/>
      <c r="V27" s="399"/>
      <c r="W27" s="590"/>
      <c r="X27" s="1299" t="str">
        <f>IF(COUNTIF(U27:W27,"&gt;=50")&gt;1,"FEHLER",IF(MAX(U27:W27)&gt;100,"FEHLER",IF(U27="","OFFEN",IF(MAX(U27:W27)&gt;=50,"BE",IF(MAX(U27:W27)&lt;50,"NB","OFFEN")))))</f>
        <v>OFFEN</v>
      </c>
      <c r="Y27" s="1300">
        <f>IF(U27="",0,(MAX(U27:W27)*Q27/100))</f>
        <v>0</v>
      </c>
      <c r="Z27" s="1301" t="str">
        <f>IF(X27="OFFEN","OFFEN",IF(X27="FEHLER","FEHLER",IF(X27="NB",5,ROUND(1+3/50*(100-(Y27*100)),1))))</f>
        <v>OFFEN</v>
      </c>
      <c r="AA27" s="1302">
        <f>IF(X27="BE",H27,0)</f>
        <v>0</v>
      </c>
      <c r="AB27" s="246">
        <f t="shared" si="0"/>
        <v>0</v>
      </c>
      <c r="AC27" s="246">
        <f t="shared" si="1"/>
        <v>0</v>
      </c>
      <c r="AD27" s="246"/>
      <c r="AE27" s="1237">
        <f>IF(AC27=0,0,AC27/$AC$79)</f>
        <v>0</v>
      </c>
      <c r="AF27" s="1237">
        <f t="shared" si="3"/>
        <v>0</v>
      </c>
      <c r="AG27" s="246"/>
      <c r="AH27" s="246">
        <v>2</v>
      </c>
      <c r="AI27" s="1238" t="str">
        <f>IF(AH27&lt;=$AC$3,"JA","NEIN")</f>
        <v>JA</v>
      </c>
      <c r="AJ27" s="246"/>
      <c r="AK27" s="439"/>
      <c r="AL27" s="439"/>
      <c r="AM27" s="439"/>
      <c r="AN27" s="439"/>
      <c r="AO27" s="439"/>
      <c r="AP27" s="439"/>
      <c r="AQ27" s="439"/>
      <c r="AR27" s="439"/>
      <c r="AS27" s="439"/>
      <c r="AT27" s="439"/>
      <c r="AU27" s="439"/>
      <c r="AV27" s="439"/>
      <c r="AW27" s="78"/>
      <c r="AX27" s="78"/>
      <c r="AY27" s="78"/>
      <c r="AZ27" s="78"/>
      <c r="BA27" s="78"/>
      <c r="BB27" s="78"/>
      <c r="BC27" s="78"/>
      <c r="BD27" s="78"/>
      <c r="BE27" s="78"/>
      <c r="BF27" s="78"/>
      <c r="BG27" s="78"/>
      <c r="BH27" s="78"/>
      <c r="BI27" s="78"/>
      <c r="BJ27" s="78"/>
      <c r="BK27" s="78"/>
      <c r="BL27" s="78"/>
      <c r="BM27" s="78"/>
      <c r="BN27" s="78"/>
      <c r="BO27" s="78"/>
      <c r="BP27" s="78"/>
      <c r="BQ27" s="78"/>
      <c r="BR27" s="78"/>
      <c r="BS27" s="78"/>
      <c r="BT27" s="78"/>
      <c r="BU27" s="78"/>
      <c r="BV27" s="78"/>
      <c r="BW27" s="78"/>
      <c r="BX27" s="78"/>
      <c r="BY27" s="78"/>
      <c r="BZ27" s="78"/>
      <c r="CA27" s="78"/>
      <c r="CB27" s="78"/>
      <c r="CC27" s="78"/>
      <c r="CD27" s="78"/>
      <c r="CE27" s="78"/>
      <c r="CF27" s="78"/>
      <c r="CG27" s="78"/>
      <c r="CH27" s="78"/>
      <c r="CI27" s="78"/>
      <c r="CJ27" s="78"/>
      <c r="CK27" s="78"/>
      <c r="CL27" s="78"/>
      <c r="CM27" s="78"/>
      <c r="CN27" s="78"/>
      <c r="CO27" s="78"/>
      <c r="CP27" s="78"/>
      <c r="CQ27" s="78"/>
      <c r="CR27" s="78"/>
      <c r="CS27" s="78"/>
      <c r="CT27" s="78"/>
      <c r="CU27" s="78"/>
      <c r="CV27" s="78"/>
      <c r="CW27" s="78"/>
      <c r="CX27" s="78"/>
      <c r="CY27" s="78"/>
      <c r="CZ27" s="78"/>
      <c r="DA27" s="78"/>
      <c r="DB27" s="78"/>
      <c r="DC27" s="78"/>
      <c r="DD27" s="78"/>
      <c r="DE27" s="78"/>
      <c r="DF27" s="78"/>
      <c r="DG27" s="78"/>
      <c r="DH27" s="78"/>
      <c r="DI27" s="78"/>
      <c r="DJ27" s="78"/>
      <c r="DK27" s="78"/>
      <c r="DL27" s="78"/>
      <c r="DM27" s="78"/>
      <c r="DN27" s="78"/>
      <c r="DO27" s="78"/>
      <c r="DP27" s="78"/>
      <c r="DQ27" s="78"/>
      <c r="DR27" s="78"/>
      <c r="DS27" s="78"/>
      <c r="DT27" s="78"/>
      <c r="DU27" s="78"/>
      <c r="DV27" s="78"/>
      <c r="DW27" s="78"/>
      <c r="DX27" s="78"/>
      <c r="DY27" s="78"/>
      <c r="DZ27" s="78"/>
      <c r="EA27" s="78"/>
      <c r="EB27" s="78"/>
      <c r="EC27" s="78"/>
      <c r="ED27" s="78"/>
      <c r="EE27" s="78"/>
      <c r="EF27" s="78"/>
      <c r="EG27" s="78"/>
      <c r="EH27" s="78"/>
      <c r="EI27" s="78"/>
      <c r="EJ27" s="78"/>
      <c r="EK27" s="78"/>
      <c r="EL27" s="78"/>
      <c r="EM27" s="78"/>
      <c r="EN27" s="78"/>
      <c r="EO27" s="78"/>
      <c r="EP27" s="78"/>
      <c r="EQ27" s="78"/>
      <c r="ER27" s="78"/>
      <c r="ES27" s="78"/>
      <c r="ET27" s="78"/>
      <c r="EU27" s="78"/>
      <c r="EV27" s="78"/>
      <c r="EW27" s="78"/>
      <c r="EX27" s="78"/>
      <c r="EY27" s="78"/>
      <c r="EZ27" s="78"/>
      <c r="FA27" s="78"/>
      <c r="FB27" s="78"/>
      <c r="FC27" s="78"/>
      <c r="FD27" s="78"/>
      <c r="FE27" s="78"/>
      <c r="FF27" s="78"/>
      <c r="FG27" s="78"/>
      <c r="FH27" s="78"/>
      <c r="FI27" s="78"/>
      <c r="FJ27" s="78"/>
      <c r="FK27" s="78"/>
      <c r="FL27" s="78"/>
      <c r="FM27" s="78"/>
      <c r="FN27" s="78"/>
      <c r="FO27" s="78"/>
      <c r="FP27" s="78"/>
      <c r="FQ27" s="78"/>
      <c r="FR27" s="78"/>
      <c r="FS27" s="78"/>
      <c r="FT27" s="78"/>
      <c r="FU27" s="78"/>
      <c r="FV27" s="78"/>
      <c r="FW27" s="78"/>
      <c r="FX27" s="78"/>
      <c r="FY27" s="78"/>
      <c r="FZ27" s="78"/>
      <c r="GA27" s="78"/>
      <c r="GB27" s="78"/>
      <c r="GC27" s="78"/>
      <c r="GD27" s="78"/>
      <c r="GE27" s="78"/>
      <c r="GF27" s="78"/>
      <c r="GG27" s="78"/>
      <c r="GH27" s="78"/>
      <c r="GI27" s="78"/>
      <c r="GJ27" s="78"/>
      <c r="GK27" s="78"/>
      <c r="GL27" s="78"/>
      <c r="GM27" s="78"/>
      <c r="GN27" s="78"/>
      <c r="GO27" s="78"/>
      <c r="GP27" s="78"/>
      <c r="GQ27" s="78"/>
      <c r="GR27" s="78"/>
      <c r="GS27" s="78"/>
      <c r="GT27" s="78"/>
      <c r="GU27" s="78"/>
      <c r="GV27" s="78"/>
      <c r="GW27" s="78"/>
      <c r="GX27" s="78"/>
      <c r="GY27" s="78"/>
      <c r="GZ27" s="78"/>
      <c r="HA27" s="78"/>
      <c r="HB27" s="78"/>
      <c r="HC27" s="78"/>
      <c r="HD27" s="78"/>
      <c r="HE27" s="78"/>
      <c r="HF27" s="78"/>
      <c r="HG27" s="78"/>
      <c r="HH27" s="78"/>
      <c r="HI27" s="78"/>
      <c r="HJ27" s="78"/>
      <c r="HK27" s="78"/>
      <c r="HL27" s="78"/>
      <c r="HM27" s="78"/>
      <c r="HN27" s="78"/>
      <c r="HO27" s="78"/>
      <c r="HP27" s="78"/>
      <c r="HQ27" s="78"/>
      <c r="HR27" s="78"/>
      <c r="HS27" s="78"/>
      <c r="HT27" s="78"/>
      <c r="HU27" s="78"/>
      <c r="HV27" s="78"/>
      <c r="HW27" s="78"/>
      <c r="HX27" s="78"/>
      <c r="HY27" s="78"/>
      <c r="HZ27" s="78"/>
      <c r="IA27" s="78"/>
      <c r="IB27" s="78"/>
      <c r="IC27" s="78"/>
      <c r="ID27" s="78"/>
      <c r="IE27" s="78"/>
      <c r="IF27" s="78"/>
      <c r="IG27" s="78"/>
      <c r="IH27" s="78"/>
      <c r="II27" s="78"/>
      <c r="IJ27" s="78"/>
      <c r="IK27" s="78"/>
      <c r="IL27" s="78"/>
      <c r="IM27" s="78"/>
      <c r="IN27" s="78"/>
      <c r="IO27" s="78"/>
      <c r="IP27" s="78"/>
      <c r="IQ27" s="78"/>
      <c r="IR27" s="78"/>
      <c r="IS27" s="78"/>
      <c r="IT27" s="78"/>
      <c r="IU27" s="78"/>
      <c r="IV27" s="78"/>
      <c r="IW27" s="78"/>
      <c r="IX27" s="78"/>
      <c r="IY27" s="78"/>
      <c r="IZ27" s="78"/>
      <c r="JA27" s="78"/>
      <c r="JB27" s="78"/>
      <c r="JC27" s="78"/>
      <c r="JD27" s="78"/>
      <c r="JE27" s="78"/>
      <c r="JF27" s="78"/>
      <c r="JG27" s="78"/>
      <c r="JH27" s="78"/>
      <c r="JI27" s="78"/>
      <c r="JJ27" s="78"/>
      <c r="JK27" s="78"/>
      <c r="JL27" s="78"/>
      <c r="JM27" s="78"/>
      <c r="JN27" s="78"/>
      <c r="JO27" s="78"/>
      <c r="JP27" s="78"/>
      <c r="JQ27" s="78"/>
      <c r="JR27" s="78"/>
      <c r="JS27" s="78"/>
      <c r="JT27" s="78"/>
      <c r="JU27" s="78"/>
      <c r="JV27" s="78"/>
      <c r="JW27" s="78"/>
      <c r="JX27" s="78"/>
      <c r="JY27" s="78"/>
      <c r="JZ27" s="78"/>
      <c r="KA27" s="78"/>
      <c r="KB27" s="78"/>
      <c r="KC27" s="78"/>
      <c r="KD27" s="78"/>
      <c r="KE27" s="78"/>
      <c r="KF27" s="78"/>
      <c r="KG27" s="78"/>
      <c r="KH27" s="78"/>
      <c r="KI27" s="78"/>
      <c r="KJ27" s="78"/>
      <c r="KK27" s="78"/>
      <c r="KL27" s="78"/>
      <c r="KM27" s="78"/>
      <c r="KN27" s="78"/>
      <c r="KO27" s="78"/>
      <c r="KP27" s="78"/>
      <c r="KQ27" s="78"/>
      <c r="KR27" s="78"/>
      <c r="KS27" s="78"/>
      <c r="KT27" s="78"/>
      <c r="KU27" s="78"/>
      <c r="KV27" s="78"/>
      <c r="KW27" s="78"/>
      <c r="KX27" s="78"/>
      <c r="KY27" s="78"/>
      <c r="KZ27" s="78"/>
      <c r="LA27" s="78"/>
      <c r="LB27" s="78"/>
      <c r="LC27" s="78"/>
      <c r="LD27" s="78"/>
      <c r="LE27" s="78"/>
      <c r="LF27" s="78"/>
      <c r="LG27" s="78"/>
      <c r="LH27" s="78"/>
      <c r="LI27" s="78"/>
      <c r="LJ27" s="78"/>
      <c r="LK27" s="78"/>
      <c r="LL27" s="78"/>
      <c r="LM27" s="78"/>
      <c r="LN27" s="78"/>
      <c r="LO27" s="78"/>
      <c r="LP27" s="78"/>
      <c r="LQ27" s="78"/>
      <c r="LR27" s="78"/>
      <c r="LS27" s="78"/>
      <c r="LT27" s="78"/>
      <c r="LU27" s="78"/>
      <c r="LV27" s="78"/>
      <c r="LW27" s="78"/>
      <c r="LX27" s="78"/>
      <c r="LY27" s="78"/>
      <c r="LZ27" s="78"/>
      <c r="MA27" s="78"/>
      <c r="MB27" s="78"/>
      <c r="MC27" s="78"/>
      <c r="MD27" s="78"/>
      <c r="ME27" s="78"/>
      <c r="MF27" s="78"/>
      <c r="MG27" s="78"/>
      <c r="MH27" s="78"/>
      <c r="MI27" s="78"/>
      <c r="MJ27" s="78"/>
      <c r="MK27" s="78"/>
      <c r="ML27" s="78"/>
      <c r="MM27" s="78"/>
      <c r="MN27" s="78"/>
      <c r="MO27" s="78"/>
      <c r="MP27" s="78"/>
      <c r="MQ27" s="78"/>
      <c r="MR27" s="78"/>
      <c r="MS27" s="78"/>
      <c r="MT27" s="78"/>
      <c r="MU27" s="78"/>
      <c r="MV27" s="78"/>
      <c r="MW27" s="78"/>
      <c r="MX27" s="78"/>
      <c r="MY27" s="78"/>
      <c r="MZ27" s="78"/>
      <c r="NA27" s="78"/>
      <c r="NB27" s="78"/>
      <c r="NC27" s="78"/>
      <c r="ND27" s="78"/>
      <c r="NE27" s="78"/>
      <c r="NF27" s="78"/>
      <c r="NG27" s="78"/>
      <c r="NH27" s="78"/>
      <c r="NI27" s="78"/>
      <c r="NJ27" s="78"/>
      <c r="NK27" s="78"/>
      <c r="NL27" s="78"/>
      <c r="NM27" s="78"/>
      <c r="NN27" s="78"/>
      <c r="NO27" s="78"/>
      <c r="NP27" s="78"/>
      <c r="NQ27" s="78"/>
      <c r="NR27" s="78"/>
      <c r="NS27" s="78"/>
      <c r="NT27" s="78"/>
    </row>
    <row r="28" spans="1:384" s="69" customFormat="1" ht="17.100000000000001" customHeight="1" thickBot="1">
      <c r="A28" s="416">
        <v>1030</v>
      </c>
      <c r="B28" s="1160" t="s">
        <v>25</v>
      </c>
      <c r="C28" s="1160"/>
      <c r="D28" s="1160"/>
      <c r="E28" s="1160"/>
      <c r="F28" s="1160"/>
      <c r="G28" s="1160"/>
      <c r="H28" s="1160"/>
      <c r="I28" s="1160"/>
      <c r="J28" s="1160"/>
      <c r="K28" s="1160"/>
      <c r="L28" s="1160"/>
      <c r="M28" s="1160"/>
      <c r="N28" s="1160"/>
      <c r="O28" s="1160"/>
      <c r="P28" s="1160"/>
      <c r="Q28" s="1160"/>
      <c r="R28" s="1160"/>
      <c r="S28" s="1160"/>
      <c r="T28" s="1160"/>
      <c r="U28" s="1385"/>
      <c r="V28" s="1385"/>
      <c r="W28" s="1385"/>
      <c r="X28" s="1317"/>
      <c r="Y28" s="1317"/>
      <c r="Z28" s="1317"/>
      <c r="AA28" s="1318"/>
      <c r="AB28" s="246"/>
      <c r="AC28" s="246"/>
      <c r="AD28" s="246"/>
      <c r="AE28" s="1237"/>
      <c r="AF28" s="1237"/>
      <c r="AG28" s="246"/>
      <c r="AH28" s="246"/>
      <c r="AI28" s="246"/>
      <c r="AJ28" s="246"/>
      <c r="AK28" s="439"/>
      <c r="AL28" s="439"/>
      <c r="AM28" s="439"/>
      <c r="AN28" s="439"/>
      <c r="AO28" s="439"/>
      <c r="AP28" s="439"/>
      <c r="AQ28" s="439"/>
      <c r="AR28" s="439"/>
      <c r="AS28" s="439"/>
      <c r="AT28" s="439"/>
      <c r="AU28" s="439"/>
      <c r="AV28" s="439"/>
      <c r="AW28" s="78"/>
      <c r="AX28" s="78"/>
      <c r="AY28" s="78"/>
      <c r="AZ28" s="78"/>
      <c r="BA28" s="78"/>
      <c r="BB28" s="78"/>
      <c r="BC28" s="78"/>
      <c r="BD28" s="78"/>
      <c r="BE28" s="78"/>
      <c r="BF28" s="78"/>
      <c r="BG28" s="78"/>
      <c r="BH28" s="78"/>
      <c r="BI28" s="78"/>
      <c r="BJ28" s="78"/>
      <c r="BK28" s="78"/>
      <c r="BL28" s="78"/>
      <c r="BM28" s="78"/>
      <c r="BN28" s="78"/>
      <c r="BO28" s="78"/>
      <c r="BP28" s="78"/>
      <c r="BQ28" s="78"/>
      <c r="BR28" s="78"/>
      <c r="BS28" s="78"/>
      <c r="BT28" s="78"/>
      <c r="BU28" s="78"/>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c r="EO28" s="78"/>
      <c r="EP28" s="78"/>
      <c r="EQ28" s="78"/>
      <c r="ER28" s="78"/>
      <c r="ES28" s="78"/>
      <c r="ET28" s="78"/>
      <c r="EU28" s="78"/>
      <c r="EV28" s="78"/>
      <c r="EW28" s="78"/>
      <c r="EX28" s="78"/>
      <c r="EY28" s="78"/>
      <c r="EZ28" s="78"/>
      <c r="FA28" s="78"/>
      <c r="FB28" s="78"/>
      <c r="FC28" s="78"/>
      <c r="FD28" s="78"/>
      <c r="FE28" s="78"/>
      <c r="FF28" s="78"/>
      <c r="FG28" s="78"/>
      <c r="FH28" s="78"/>
      <c r="FI28" s="78"/>
      <c r="FJ28" s="78"/>
      <c r="FK28" s="78"/>
      <c r="FL28" s="78"/>
      <c r="FM28" s="78"/>
      <c r="FN28" s="78"/>
      <c r="FO28" s="78"/>
      <c r="FP28" s="78"/>
      <c r="FQ28" s="78"/>
      <c r="FR28" s="78"/>
      <c r="FS28" s="78"/>
      <c r="FT28" s="78"/>
      <c r="FU28" s="78"/>
      <c r="FV28" s="78"/>
      <c r="FW28" s="78"/>
      <c r="FX28" s="78"/>
      <c r="FY28" s="78"/>
      <c r="FZ28" s="78"/>
      <c r="GA28" s="78"/>
      <c r="GB28" s="78"/>
      <c r="GC28" s="78"/>
      <c r="GD28" s="78"/>
      <c r="GE28" s="78"/>
      <c r="GF28" s="78"/>
      <c r="GG28" s="78"/>
      <c r="GH28" s="78"/>
      <c r="GI28" s="78"/>
      <c r="GJ28" s="78"/>
      <c r="GK28" s="78"/>
      <c r="GL28" s="78"/>
      <c r="GM28" s="78"/>
      <c r="GN28" s="78"/>
      <c r="GO28" s="78"/>
      <c r="GP28" s="78"/>
      <c r="GQ28" s="78"/>
      <c r="GR28" s="78"/>
      <c r="GS28" s="78"/>
      <c r="GT28" s="78"/>
      <c r="GU28" s="78"/>
      <c r="GV28" s="78"/>
      <c r="GW28" s="78"/>
      <c r="GX28" s="78"/>
      <c r="GY28" s="78"/>
      <c r="GZ28" s="78"/>
      <c r="HA28" s="78"/>
      <c r="HB28" s="78"/>
      <c r="HC28" s="78"/>
      <c r="HD28" s="78"/>
      <c r="HE28" s="78"/>
      <c r="HF28" s="78"/>
      <c r="HG28" s="78"/>
      <c r="HH28" s="78"/>
      <c r="HI28" s="78"/>
      <c r="HJ28" s="78"/>
      <c r="HK28" s="78"/>
      <c r="HL28" s="78"/>
      <c r="HM28" s="78"/>
      <c r="HN28" s="78"/>
      <c r="HO28" s="78"/>
      <c r="HP28" s="78"/>
      <c r="HQ28" s="78"/>
      <c r="HR28" s="78"/>
      <c r="HS28" s="78"/>
      <c r="HT28" s="78"/>
      <c r="HU28" s="78"/>
      <c r="HV28" s="78"/>
      <c r="HW28" s="78"/>
      <c r="HX28" s="78"/>
      <c r="HY28" s="78"/>
      <c r="HZ28" s="78"/>
      <c r="IA28" s="78"/>
      <c r="IB28" s="78"/>
      <c r="IC28" s="78"/>
      <c r="ID28" s="78"/>
      <c r="IE28" s="78"/>
      <c r="IF28" s="78"/>
      <c r="IG28" s="78"/>
      <c r="IH28" s="78"/>
      <c r="II28" s="78"/>
      <c r="IJ28" s="78"/>
      <c r="IK28" s="78"/>
      <c r="IL28" s="78"/>
      <c r="IM28" s="78"/>
      <c r="IN28" s="78"/>
      <c r="IO28" s="78"/>
      <c r="IP28" s="78"/>
      <c r="IQ28" s="78"/>
      <c r="IR28" s="78"/>
      <c r="IS28" s="78"/>
      <c r="IT28" s="78"/>
      <c r="IU28" s="78"/>
      <c r="IV28" s="78"/>
      <c r="IW28" s="78"/>
      <c r="IX28" s="78"/>
      <c r="IY28" s="78"/>
      <c r="IZ28" s="78"/>
      <c r="JA28" s="78"/>
      <c r="JB28" s="78"/>
      <c r="JC28" s="78"/>
      <c r="JD28" s="78"/>
      <c r="JE28" s="78"/>
      <c r="JF28" s="78"/>
      <c r="JG28" s="78"/>
      <c r="JH28" s="78"/>
      <c r="JI28" s="78"/>
      <c r="JJ28" s="78"/>
      <c r="JK28" s="78"/>
      <c r="JL28" s="78"/>
      <c r="JM28" s="78"/>
      <c r="JN28" s="78"/>
      <c r="JO28" s="78"/>
      <c r="JP28" s="78"/>
      <c r="JQ28" s="78"/>
      <c r="JR28" s="78"/>
      <c r="JS28" s="78"/>
      <c r="JT28" s="78"/>
      <c r="JU28" s="78"/>
      <c r="JV28" s="78"/>
      <c r="JW28" s="78"/>
      <c r="JX28" s="78"/>
      <c r="JY28" s="78"/>
      <c r="JZ28" s="78"/>
      <c r="KA28" s="78"/>
      <c r="KB28" s="78"/>
      <c r="KC28" s="78"/>
      <c r="KD28" s="78"/>
      <c r="KE28" s="78"/>
      <c r="KF28" s="78"/>
      <c r="KG28" s="78"/>
      <c r="KH28" s="78"/>
      <c r="KI28" s="78"/>
      <c r="KJ28" s="78"/>
      <c r="KK28" s="78"/>
      <c r="KL28" s="78"/>
      <c r="KM28" s="78"/>
      <c r="KN28" s="78"/>
      <c r="KO28" s="78"/>
      <c r="KP28" s="78"/>
      <c r="KQ28" s="78"/>
      <c r="KR28" s="78"/>
      <c r="KS28" s="78"/>
      <c r="KT28" s="78"/>
      <c r="KU28" s="78"/>
      <c r="KV28" s="78"/>
      <c r="KW28" s="78"/>
      <c r="KX28" s="78"/>
      <c r="KY28" s="78"/>
      <c r="KZ28" s="78"/>
      <c r="LA28" s="78"/>
      <c r="LB28" s="78"/>
      <c r="LC28" s="78"/>
      <c r="LD28" s="78"/>
      <c r="LE28" s="78"/>
      <c r="LF28" s="78"/>
      <c r="LG28" s="78"/>
      <c r="LH28" s="78"/>
      <c r="LI28" s="78"/>
      <c r="LJ28" s="78"/>
      <c r="LK28" s="78"/>
      <c r="LL28" s="78"/>
      <c r="LM28" s="78"/>
      <c r="LN28" s="78"/>
      <c r="LO28" s="78"/>
      <c r="LP28" s="78"/>
      <c r="LQ28" s="78"/>
      <c r="LR28" s="78"/>
      <c r="LS28" s="78"/>
      <c r="LT28" s="78"/>
      <c r="LU28" s="78"/>
      <c r="LV28" s="78"/>
      <c r="LW28" s="78"/>
      <c r="LX28" s="78"/>
      <c r="LY28" s="78"/>
      <c r="LZ28" s="78"/>
      <c r="MA28" s="78"/>
      <c r="MB28" s="78"/>
      <c r="MC28" s="78"/>
      <c r="MD28" s="78"/>
      <c r="ME28" s="78"/>
      <c r="MF28" s="78"/>
      <c r="MG28" s="78"/>
      <c r="MH28" s="78"/>
      <c r="MI28" s="78"/>
      <c r="MJ28" s="78"/>
      <c r="MK28" s="78"/>
      <c r="ML28" s="78"/>
      <c r="MM28" s="78"/>
      <c r="MN28" s="78"/>
      <c r="MO28" s="78"/>
      <c r="MP28" s="78"/>
      <c r="MQ28" s="78"/>
      <c r="MR28" s="78"/>
      <c r="MS28" s="78"/>
      <c r="MT28" s="78"/>
      <c r="MU28" s="78"/>
      <c r="MV28" s="78"/>
      <c r="MW28" s="78"/>
      <c r="MX28" s="78"/>
      <c r="MY28" s="78"/>
      <c r="MZ28" s="78"/>
      <c r="NA28" s="78"/>
      <c r="NB28" s="78"/>
      <c r="NC28" s="78"/>
      <c r="ND28" s="78"/>
      <c r="NE28" s="78"/>
      <c r="NF28" s="78"/>
      <c r="NG28" s="78"/>
      <c r="NH28" s="78"/>
      <c r="NI28" s="78"/>
      <c r="NJ28" s="78"/>
      <c r="NK28" s="78"/>
      <c r="NL28" s="78"/>
      <c r="NM28" s="78"/>
      <c r="NN28" s="78"/>
      <c r="NO28" s="78"/>
      <c r="NP28" s="78"/>
      <c r="NQ28" s="78"/>
      <c r="NR28" s="78"/>
      <c r="NS28" s="78"/>
      <c r="NT28" s="78"/>
    </row>
    <row r="29" spans="1:384" s="459" customFormat="1" ht="15" customHeight="1">
      <c r="A29" s="520">
        <v>10311</v>
      </c>
      <c r="B29" s="514" t="s">
        <v>27</v>
      </c>
      <c r="C29" s="423">
        <v>2</v>
      </c>
      <c r="D29" s="223">
        <v>2</v>
      </c>
      <c r="E29" s="223"/>
      <c r="F29" s="223"/>
      <c r="G29" s="223">
        <v>4</v>
      </c>
      <c r="H29" s="339">
        <v>5</v>
      </c>
      <c r="I29" s="1105">
        <v>5</v>
      </c>
      <c r="J29" s="1003"/>
      <c r="K29" s="975"/>
      <c r="L29" s="1007"/>
      <c r="M29" s="561"/>
      <c r="N29" s="1007"/>
      <c r="O29" s="997"/>
      <c r="P29" s="548" t="s">
        <v>89</v>
      </c>
      <c r="Q29" s="549">
        <v>1</v>
      </c>
      <c r="R29" s="662" t="s">
        <v>121</v>
      </c>
      <c r="S29" s="1884"/>
      <c r="T29" s="1885"/>
      <c r="U29" s="377"/>
      <c r="V29" s="372"/>
      <c r="W29" s="394"/>
      <c r="X29" s="1295" t="str">
        <f>IF(COUNTIF(U29:W29,"&gt;=50")&gt;1,"FEHLER",IF(MAX(U29:W29)&gt;100,"FEHLER",IF(U29="","OFFEN",IF(MAX(U29:W29)&gt;=50,"BE",IF(MAX(U29:W29)&lt;50,"NB","OFFEN")))))</f>
        <v>OFFEN</v>
      </c>
      <c r="Y29" s="1296">
        <f>IF(U29="",0,(MAX(U29:W29)*Q29/100))</f>
        <v>0</v>
      </c>
      <c r="Z29" s="1297" t="str">
        <f>IF(X29="OFFEN","OFFEN",IF(X29="FEHLER","FEHLER",IF(X29="NB",5,ROUND(1+3/50*(100-(Y29*100)),1))))</f>
        <v>OFFEN</v>
      </c>
      <c r="AA29" s="1298">
        <f>IF(X29="BE",H29,0)</f>
        <v>0</v>
      </c>
      <c r="AB29" s="246">
        <f t="shared" si="0"/>
        <v>0</v>
      </c>
      <c r="AC29" s="246">
        <f t="shared" si="1"/>
        <v>0</v>
      </c>
      <c r="AD29" s="246"/>
      <c r="AE29" s="1237">
        <f>IF(AC29=0,0,AC29/$AC$79)</f>
        <v>0</v>
      </c>
      <c r="AF29" s="1237">
        <f t="shared" si="3"/>
        <v>0</v>
      </c>
      <c r="AG29" s="246"/>
      <c r="AH29" s="246">
        <v>1</v>
      </c>
      <c r="AI29" s="1238" t="str">
        <f>IF(AH29&lt;=$AC$3,"JA","NEIN")</f>
        <v>JA</v>
      </c>
      <c r="AJ29" s="246"/>
      <c r="AK29" s="439"/>
      <c r="AL29" s="439"/>
      <c r="AM29" s="439"/>
      <c r="AN29" s="439"/>
      <c r="AO29" s="439"/>
      <c r="AP29" s="439"/>
      <c r="AQ29" s="439"/>
      <c r="AR29" s="439"/>
      <c r="AS29" s="439"/>
      <c r="AT29" s="439"/>
      <c r="AU29" s="439"/>
      <c r="AV29" s="439"/>
      <c r="AW29" s="352"/>
      <c r="AX29" s="352"/>
      <c r="AY29" s="352"/>
      <c r="AZ29" s="352"/>
      <c r="BA29" s="352"/>
      <c r="BB29" s="352"/>
      <c r="BC29" s="352"/>
      <c r="BD29" s="352"/>
      <c r="BE29" s="352"/>
      <c r="BF29" s="352"/>
      <c r="BG29" s="352"/>
      <c r="BH29" s="352"/>
      <c r="BI29" s="352"/>
      <c r="BJ29" s="352"/>
      <c r="BK29" s="352"/>
      <c r="BL29" s="352"/>
      <c r="BM29" s="352"/>
      <c r="BN29" s="352"/>
      <c r="BO29" s="352"/>
      <c r="BP29" s="352"/>
      <c r="BQ29" s="352"/>
      <c r="BR29" s="352"/>
      <c r="BS29" s="352"/>
      <c r="BT29" s="352"/>
      <c r="BU29" s="352"/>
      <c r="BV29" s="352"/>
      <c r="BW29" s="352"/>
      <c r="BX29" s="352"/>
      <c r="BY29" s="352"/>
      <c r="BZ29" s="352"/>
      <c r="CA29" s="352"/>
      <c r="CB29" s="352"/>
      <c r="CC29" s="352"/>
      <c r="CD29" s="352"/>
      <c r="CE29" s="352"/>
      <c r="CF29" s="352"/>
      <c r="CG29" s="352"/>
      <c r="CH29" s="352"/>
      <c r="CI29" s="352"/>
      <c r="CJ29" s="352"/>
      <c r="CK29" s="352"/>
      <c r="CL29" s="352"/>
      <c r="CM29" s="352"/>
      <c r="CN29" s="352"/>
      <c r="CO29" s="352"/>
      <c r="CP29" s="352"/>
      <c r="CQ29" s="352"/>
      <c r="CR29" s="352"/>
      <c r="CS29" s="352"/>
      <c r="CT29" s="352"/>
      <c r="CU29" s="352"/>
      <c r="CV29" s="352"/>
      <c r="CW29" s="352"/>
      <c r="CX29" s="352"/>
      <c r="CY29" s="352"/>
      <c r="CZ29" s="352"/>
      <c r="DA29" s="352"/>
      <c r="DB29" s="352"/>
      <c r="DC29" s="352"/>
      <c r="DD29" s="352"/>
      <c r="DE29" s="352"/>
      <c r="DF29" s="352"/>
      <c r="DG29" s="352"/>
      <c r="DH29" s="352"/>
      <c r="DI29" s="352"/>
      <c r="DJ29" s="352"/>
      <c r="DK29" s="352"/>
      <c r="DL29" s="352"/>
      <c r="DM29" s="352"/>
      <c r="DN29" s="352"/>
      <c r="DO29" s="352"/>
      <c r="DP29" s="352"/>
      <c r="DQ29" s="352"/>
      <c r="DR29" s="352"/>
      <c r="DS29" s="352"/>
      <c r="DT29" s="352"/>
      <c r="DU29" s="352"/>
      <c r="DV29" s="352"/>
      <c r="DW29" s="352"/>
      <c r="DX29" s="352"/>
      <c r="DY29" s="352"/>
      <c r="DZ29" s="352"/>
      <c r="EA29" s="352"/>
      <c r="EB29" s="352"/>
      <c r="EC29" s="352"/>
      <c r="ED29" s="352"/>
      <c r="EE29" s="352"/>
      <c r="EF29" s="352"/>
      <c r="EG29" s="352"/>
      <c r="EH29" s="352"/>
      <c r="EI29" s="352"/>
      <c r="EJ29" s="352"/>
      <c r="EK29" s="352"/>
      <c r="EL29" s="352"/>
      <c r="EM29" s="352"/>
      <c r="EN29" s="352"/>
      <c r="EO29" s="352"/>
      <c r="EP29" s="352"/>
      <c r="EQ29" s="352"/>
      <c r="ER29" s="352"/>
      <c r="ES29" s="352"/>
      <c r="ET29" s="352"/>
      <c r="EU29" s="352"/>
      <c r="EV29" s="352"/>
      <c r="EW29" s="352"/>
      <c r="EX29" s="352"/>
      <c r="EY29" s="352"/>
      <c r="EZ29" s="352"/>
      <c r="FA29" s="352"/>
      <c r="FB29" s="352"/>
      <c r="FC29" s="352"/>
      <c r="FD29" s="352"/>
      <c r="FE29" s="352"/>
      <c r="FF29" s="352"/>
      <c r="FG29" s="352"/>
      <c r="FH29" s="352"/>
      <c r="FI29" s="352"/>
      <c r="FJ29" s="352"/>
      <c r="FK29" s="352"/>
      <c r="FL29" s="352"/>
      <c r="FM29" s="352"/>
      <c r="FN29" s="352"/>
      <c r="FO29" s="352"/>
      <c r="FP29" s="352"/>
      <c r="FQ29" s="352"/>
      <c r="FR29" s="352"/>
      <c r="FS29" s="352"/>
      <c r="FT29" s="352"/>
      <c r="FU29" s="352"/>
      <c r="FV29" s="352"/>
      <c r="FW29" s="352"/>
      <c r="FX29" s="352"/>
      <c r="FY29" s="352"/>
      <c r="FZ29" s="352"/>
      <c r="GA29" s="352"/>
      <c r="GB29" s="352"/>
      <c r="GC29" s="352"/>
      <c r="GD29" s="352"/>
      <c r="GE29" s="352"/>
      <c r="GF29" s="352"/>
      <c r="GG29" s="352"/>
      <c r="GH29" s="352"/>
      <c r="GI29" s="352"/>
      <c r="GJ29" s="352"/>
      <c r="GK29" s="352"/>
      <c r="GL29" s="352"/>
      <c r="GM29" s="352"/>
      <c r="GN29" s="352"/>
      <c r="GO29" s="352"/>
      <c r="GP29" s="352"/>
      <c r="GQ29" s="352"/>
      <c r="GR29" s="352"/>
      <c r="GS29" s="352"/>
      <c r="GT29" s="352"/>
      <c r="GU29" s="352"/>
      <c r="GV29" s="352"/>
      <c r="GW29" s="352"/>
      <c r="GX29" s="352"/>
      <c r="GY29" s="352"/>
      <c r="GZ29" s="352"/>
      <c r="HA29" s="352"/>
      <c r="HB29" s="352"/>
      <c r="HC29" s="352"/>
      <c r="HD29" s="352"/>
      <c r="HE29" s="352"/>
      <c r="HF29" s="352"/>
      <c r="HG29" s="352"/>
      <c r="HH29" s="352"/>
      <c r="HI29" s="352"/>
      <c r="HJ29" s="352"/>
      <c r="HK29" s="352"/>
      <c r="HL29" s="352"/>
      <c r="HM29" s="352"/>
      <c r="HN29" s="352"/>
      <c r="HO29" s="352"/>
      <c r="HP29" s="352"/>
      <c r="HQ29" s="352"/>
      <c r="HR29" s="352"/>
      <c r="HS29" s="352"/>
      <c r="HT29" s="352"/>
      <c r="HU29" s="352"/>
      <c r="HV29" s="352"/>
      <c r="HW29" s="352"/>
      <c r="HX29" s="352"/>
      <c r="HY29" s="352"/>
      <c r="HZ29" s="352"/>
      <c r="IA29" s="352"/>
      <c r="IB29" s="352"/>
      <c r="IC29" s="352"/>
      <c r="ID29" s="352"/>
      <c r="IE29" s="352"/>
      <c r="IF29" s="352"/>
      <c r="IG29" s="352"/>
      <c r="IH29" s="352"/>
      <c r="II29" s="352"/>
      <c r="IJ29" s="352"/>
      <c r="IK29" s="352"/>
      <c r="IL29" s="352"/>
      <c r="IM29" s="352"/>
      <c r="IN29" s="352"/>
      <c r="IO29" s="352"/>
      <c r="IP29" s="352"/>
      <c r="IQ29" s="352"/>
      <c r="IR29" s="352"/>
      <c r="IS29" s="352"/>
      <c r="IT29" s="352"/>
      <c r="IU29" s="352"/>
      <c r="IV29" s="352"/>
      <c r="IW29" s="352"/>
      <c r="IX29" s="352"/>
      <c r="IY29" s="352"/>
      <c r="IZ29" s="352"/>
      <c r="JA29" s="352"/>
      <c r="JB29" s="352"/>
      <c r="JC29" s="352"/>
      <c r="JD29" s="352"/>
      <c r="JE29" s="352"/>
      <c r="JF29" s="352"/>
      <c r="JG29" s="352"/>
      <c r="JH29" s="352"/>
      <c r="JI29" s="352"/>
      <c r="JJ29" s="352"/>
      <c r="JK29" s="352"/>
      <c r="JL29" s="352"/>
      <c r="JM29" s="352"/>
      <c r="JN29" s="352"/>
      <c r="JO29" s="352"/>
      <c r="JP29" s="352"/>
      <c r="JQ29" s="352"/>
      <c r="JR29" s="352"/>
      <c r="JS29" s="352"/>
      <c r="JT29" s="352"/>
      <c r="JU29" s="352"/>
      <c r="JV29" s="352"/>
      <c r="JW29" s="352"/>
      <c r="JX29" s="352"/>
      <c r="JY29" s="352"/>
      <c r="JZ29" s="352"/>
      <c r="KA29" s="352"/>
      <c r="KB29" s="352"/>
      <c r="KC29" s="352"/>
      <c r="KD29" s="352"/>
      <c r="KE29" s="352"/>
      <c r="KF29" s="352"/>
      <c r="KG29" s="352"/>
      <c r="KH29" s="352"/>
      <c r="KI29" s="352"/>
      <c r="KJ29" s="352"/>
      <c r="KK29" s="352"/>
      <c r="KL29" s="352"/>
      <c r="KM29" s="352"/>
      <c r="KN29" s="352"/>
      <c r="KO29" s="352"/>
      <c r="KP29" s="352"/>
      <c r="KQ29" s="352"/>
      <c r="KR29" s="352"/>
      <c r="KS29" s="352"/>
      <c r="KT29" s="352"/>
      <c r="KU29" s="352"/>
      <c r="KV29" s="352"/>
      <c r="KW29" s="352"/>
      <c r="KX29" s="352"/>
      <c r="KY29" s="352"/>
      <c r="KZ29" s="352"/>
      <c r="LA29" s="352"/>
      <c r="LB29" s="352"/>
      <c r="LC29" s="352"/>
      <c r="LD29" s="352"/>
      <c r="LE29" s="352"/>
      <c r="LF29" s="352"/>
      <c r="LG29" s="352"/>
      <c r="LH29" s="352"/>
      <c r="LI29" s="352"/>
      <c r="LJ29" s="352"/>
      <c r="LK29" s="352"/>
      <c r="LL29" s="352"/>
      <c r="LM29" s="352"/>
      <c r="LN29" s="352"/>
      <c r="LO29" s="352"/>
      <c r="LP29" s="352"/>
      <c r="LQ29" s="352"/>
      <c r="LR29" s="352"/>
      <c r="LS29" s="352"/>
      <c r="LT29" s="352"/>
      <c r="LU29" s="352"/>
      <c r="LV29" s="352"/>
      <c r="LW29" s="352"/>
      <c r="LX29" s="352"/>
      <c r="LY29" s="352"/>
      <c r="LZ29" s="352"/>
      <c r="MA29" s="352"/>
      <c r="MB29" s="352"/>
      <c r="MC29" s="352"/>
      <c r="MD29" s="352"/>
      <c r="ME29" s="352"/>
      <c r="MF29" s="352"/>
      <c r="MG29" s="352"/>
      <c r="MH29" s="352"/>
      <c r="MI29" s="352"/>
      <c r="MJ29" s="352"/>
      <c r="MK29" s="352"/>
      <c r="ML29" s="352"/>
      <c r="MM29" s="352"/>
      <c r="MN29" s="352"/>
      <c r="MO29" s="352"/>
      <c r="MP29" s="352"/>
      <c r="MQ29" s="352"/>
      <c r="MR29" s="352"/>
      <c r="MS29" s="352"/>
      <c r="MT29" s="352"/>
      <c r="MU29" s="352"/>
      <c r="MV29" s="352"/>
      <c r="MW29" s="352"/>
      <c r="MX29" s="352"/>
      <c r="MY29" s="352"/>
      <c r="MZ29" s="352"/>
      <c r="NA29" s="352"/>
      <c r="NB29" s="352"/>
      <c r="NC29" s="352"/>
      <c r="ND29" s="352"/>
      <c r="NE29" s="352"/>
      <c r="NF29" s="352"/>
      <c r="NG29" s="352"/>
      <c r="NH29" s="352"/>
      <c r="NI29" s="352"/>
      <c r="NJ29" s="352"/>
      <c r="NK29" s="352"/>
      <c r="NL29" s="352"/>
      <c r="NM29" s="352"/>
      <c r="NN29" s="352"/>
      <c r="NO29" s="352"/>
      <c r="NP29" s="352"/>
      <c r="NQ29" s="352"/>
      <c r="NR29" s="352"/>
      <c r="NS29" s="352"/>
      <c r="NT29" s="352"/>
    </row>
    <row r="30" spans="1:384" s="69" customFormat="1" ht="15" customHeight="1">
      <c r="A30" s="521">
        <v>10331</v>
      </c>
      <c r="B30" s="513" t="s">
        <v>28</v>
      </c>
      <c r="C30" s="402">
        <v>2</v>
      </c>
      <c r="D30" s="385">
        <v>1</v>
      </c>
      <c r="E30" s="385"/>
      <c r="F30" s="385"/>
      <c r="G30" s="385">
        <f>SUM(C30:F30)</f>
        <v>3</v>
      </c>
      <c r="H30" s="338">
        <v>3</v>
      </c>
      <c r="I30" s="1100">
        <v>3</v>
      </c>
      <c r="J30" s="1014"/>
      <c r="K30" s="992"/>
      <c r="L30" s="1016"/>
      <c r="M30" s="994"/>
      <c r="N30" s="1016"/>
      <c r="O30" s="995"/>
      <c r="P30" s="680" t="s">
        <v>89</v>
      </c>
      <c r="Q30" s="681">
        <v>1</v>
      </c>
      <c r="R30" s="585" t="s">
        <v>121</v>
      </c>
      <c r="S30" s="1502"/>
      <c r="T30" s="1682"/>
      <c r="U30" s="384"/>
      <c r="V30" s="382"/>
      <c r="W30" s="540"/>
      <c r="X30" s="1254" t="str">
        <f>IF(COUNTIF(U30:W30,"&gt;=50")&gt;1,"FEHLER",IF(MAX(U30:W30)&gt;100,"FEHLER",IF(U30="","OFFEN",IF(MAX(U30:W30)&gt;=50,"BE",IF(MAX(U30:W30)&lt;50,"NB","OFFEN")))))</f>
        <v>OFFEN</v>
      </c>
      <c r="Y30" s="1255">
        <f>IF(U30="",0,(MAX(U30:W30)*Q30/100))</f>
        <v>0</v>
      </c>
      <c r="Z30" s="1256" t="str">
        <f>IF(X30="OFFEN","OFFEN",IF(X30="FEHLER","FEHLER",IF(X30="NB",5,ROUND(1+3/50*(100-(Y30*100)),1))))</f>
        <v>OFFEN</v>
      </c>
      <c r="AA30" s="1257">
        <f>IF(X30="BE",H30,0)</f>
        <v>0</v>
      </c>
      <c r="AB30" s="246">
        <f t="shared" si="0"/>
        <v>0</v>
      </c>
      <c r="AC30" s="246">
        <f t="shared" si="1"/>
        <v>0</v>
      </c>
      <c r="AD30" s="246"/>
      <c r="AE30" s="1237">
        <f>IF(AC30=0,0,AC30/$AC$79)</f>
        <v>0</v>
      </c>
      <c r="AF30" s="1237">
        <f t="shared" si="3"/>
        <v>0</v>
      </c>
      <c r="AG30" s="246"/>
      <c r="AH30" s="246">
        <v>1</v>
      </c>
      <c r="AI30" s="1238" t="str">
        <f>IF(AH30&lt;=$AC$3,"JA","NEIN")</f>
        <v>JA</v>
      </c>
      <c r="AJ30" s="246"/>
      <c r="AK30" s="439"/>
      <c r="AL30" s="439"/>
      <c r="AM30" s="439"/>
      <c r="AN30" s="439"/>
      <c r="AO30" s="439"/>
      <c r="AP30" s="439"/>
      <c r="AQ30" s="439"/>
      <c r="AR30" s="439"/>
      <c r="AS30" s="439"/>
      <c r="AT30" s="439"/>
      <c r="AU30" s="439"/>
      <c r="AV30" s="439"/>
      <c r="AW30" s="78"/>
      <c r="AX30" s="78"/>
      <c r="AY30" s="78"/>
      <c r="AZ30" s="78"/>
      <c r="BA30" s="78"/>
      <c r="BB30" s="78"/>
      <c r="BC30" s="78"/>
      <c r="BD30" s="78"/>
      <c r="BE30" s="78"/>
      <c r="BF30" s="78"/>
      <c r="BG30" s="78"/>
      <c r="BH30" s="78"/>
      <c r="BI30" s="78"/>
      <c r="BJ30" s="78"/>
      <c r="BK30" s="78"/>
      <c r="BL30" s="78"/>
      <c r="BM30" s="78"/>
      <c r="BN30" s="78"/>
      <c r="BO30" s="78"/>
      <c r="BP30" s="78"/>
      <c r="BQ30" s="78"/>
      <c r="BR30" s="78"/>
      <c r="BS30" s="78"/>
      <c r="BT30" s="78"/>
      <c r="BU30" s="78"/>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c r="EO30" s="78"/>
      <c r="EP30" s="78"/>
      <c r="EQ30" s="78"/>
      <c r="ER30" s="78"/>
      <c r="ES30" s="78"/>
      <c r="ET30" s="78"/>
      <c r="EU30" s="78"/>
      <c r="EV30" s="78"/>
      <c r="EW30" s="78"/>
      <c r="EX30" s="78"/>
      <c r="EY30" s="78"/>
      <c r="EZ30" s="78"/>
      <c r="FA30" s="78"/>
      <c r="FB30" s="78"/>
      <c r="FC30" s="78"/>
      <c r="FD30" s="78"/>
      <c r="FE30" s="78"/>
      <c r="FF30" s="78"/>
      <c r="FG30" s="78"/>
      <c r="FH30" s="78"/>
      <c r="FI30" s="78"/>
      <c r="FJ30" s="78"/>
      <c r="FK30" s="78"/>
      <c r="FL30" s="78"/>
      <c r="FM30" s="78"/>
      <c r="FN30" s="78"/>
      <c r="FO30" s="78"/>
      <c r="FP30" s="78"/>
      <c r="FQ30" s="78"/>
      <c r="FR30" s="78"/>
      <c r="FS30" s="78"/>
      <c r="FT30" s="78"/>
      <c r="FU30" s="78"/>
      <c r="FV30" s="78"/>
      <c r="FW30" s="78"/>
      <c r="FX30" s="78"/>
      <c r="FY30" s="78"/>
      <c r="FZ30" s="78"/>
      <c r="GA30" s="78"/>
      <c r="GB30" s="78"/>
      <c r="GC30" s="78"/>
      <c r="GD30" s="78"/>
      <c r="GE30" s="78"/>
      <c r="GF30" s="78"/>
      <c r="GG30" s="78"/>
      <c r="GH30" s="78"/>
      <c r="GI30" s="78"/>
      <c r="GJ30" s="78"/>
      <c r="GK30" s="78"/>
      <c r="GL30" s="78"/>
      <c r="GM30" s="78"/>
      <c r="GN30" s="78"/>
      <c r="GO30" s="78"/>
      <c r="GP30" s="78"/>
      <c r="GQ30" s="78"/>
      <c r="GR30" s="78"/>
      <c r="GS30" s="78"/>
      <c r="GT30" s="78"/>
      <c r="GU30" s="78"/>
      <c r="GV30" s="78"/>
      <c r="GW30" s="78"/>
      <c r="GX30" s="78"/>
      <c r="GY30" s="78"/>
      <c r="GZ30" s="78"/>
      <c r="HA30" s="78"/>
      <c r="HB30" s="78"/>
      <c r="HC30" s="78"/>
      <c r="HD30" s="78"/>
      <c r="HE30" s="78"/>
      <c r="HF30" s="78"/>
      <c r="HG30" s="78"/>
      <c r="HH30" s="78"/>
      <c r="HI30" s="78"/>
      <c r="HJ30" s="78"/>
      <c r="HK30" s="78"/>
      <c r="HL30" s="78"/>
      <c r="HM30" s="78"/>
      <c r="HN30" s="78"/>
      <c r="HO30" s="78"/>
      <c r="HP30" s="78"/>
      <c r="HQ30" s="78"/>
      <c r="HR30" s="78"/>
      <c r="HS30" s="78"/>
      <c r="HT30" s="78"/>
      <c r="HU30" s="78"/>
      <c r="HV30" s="78"/>
      <c r="HW30" s="78"/>
      <c r="HX30" s="78"/>
      <c r="HY30" s="78"/>
      <c r="HZ30" s="78"/>
      <c r="IA30" s="78"/>
      <c r="IB30" s="78"/>
      <c r="IC30" s="78"/>
      <c r="ID30" s="78"/>
      <c r="IE30" s="78"/>
      <c r="IF30" s="78"/>
      <c r="IG30" s="78"/>
      <c r="IH30" s="78"/>
      <c r="II30" s="78"/>
      <c r="IJ30" s="78"/>
      <c r="IK30" s="78"/>
      <c r="IL30" s="78"/>
      <c r="IM30" s="78"/>
      <c r="IN30" s="78"/>
      <c r="IO30" s="78"/>
      <c r="IP30" s="78"/>
      <c r="IQ30" s="78"/>
      <c r="IR30" s="78"/>
      <c r="IS30" s="78"/>
      <c r="IT30" s="78"/>
      <c r="IU30" s="78"/>
      <c r="IV30" s="78"/>
      <c r="IW30" s="78"/>
      <c r="IX30" s="78"/>
      <c r="IY30" s="78"/>
      <c r="IZ30" s="78"/>
      <c r="JA30" s="78"/>
      <c r="JB30" s="78"/>
      <c r="JC30" s="78"/>
      <c r="JD30" s="78"/>
      <c r="JE30" s="78"/>
      <c r="JF30" s="78"/>
      <c r="JG30" s="78"/>
      <c r="JH30" s="78"/>
      <c r="JI30" s="78"/>
      <c r="JJ30" s="78"/>
      <c r="JK30" s="78"/>
      <c r="JL30" s="78"/>
      <c r="JM30" s="78"/>
      <c r="JN30" s="78"/>
      <c r="JO30" s="78"/>
      <c r="JP30" s="78"/>
      <c r="JQ30" s="78"/>
      <c r="JR30" s="78"/>
      <c r="JS30" s="78"/>
      <c r="JT30" s="78"/>
      <c r="JU30" s="78"/>
      <c r="JV30" s="78"/>
      <c r="JW30" s="78"/>
      <c r="JX30" s="78"/>
      <c r="JY30" s="78"/>
      <c r="JZ30" s="78"/>
      <c r="KA30" s="78"/>
      <c r="KB30" s="78"/>
      <c r="KC30" s="78"/>
      <c r="KD30" s="78"/>
      <c r="KE30" s="78"/>
      <c r="KF30" s="78"/>
      <c r="KG30" s="78"/>
      <c r="KH30" s="78"/>
      <c r="KI30" s="78"/>
      <c r="KJ30" s="78"/>
      <c r="KK30" s="78"/>
      <c r="KL30" s="78"/>
      <c r="KM30" s="78"/>
      <c r="KN30" s="78"/>
      <c r="KO30" s="78"/>
      <c r="KP30" s="78"/>
      <c r="KQ30" s="78"/>
      <c r="KR30" s="78"/>
      <c r="KS30" s="78"/>
      <c r="KT30" s="78"/>
      <c r="KU30" s="78"/>
      <c r="KV30" s="78"/>
      <c r="KW30" s="78"/>
      <c r="KX30" s="78"/>
      <c r="KY30" s="78"/>
      <c r="KZ30" s="78"/>
      <c r="LA30" s="78"/>
      <c r="LB30" s="78"/>
      <c r="LC30" s="78"/>
      <c r="LD30" s="78"/>
      <c r="LE30" s="78"/>
      <c r="LF30" s="78"/>
      <c r="LG30" s="78"/>
      <c r="LH30" s="78"/>
      <c r="LI30" s="78"/>
      <c r="LJ30" s="78"/>
      <c r="LK30" s="78"/>
      <c r="LL30" s="78"/>
      <c r="LM30" s="78"/>
      <c r="LN30" s="78"/>
      <c r="LO30" s="78"/>
      <c r="LP30" s="78"/>
      <c r="LQ30" s="78"/>
      <c r="LR30" s="78"/>
      <c r="LS30" s="78"/>
      <c r="LT30" s="78"/>
      <c r="LU30" s="78"/>
      <c r="LV30" s="78"/>
      <c r="LW30" s="78"/>
      <c r="LX30" s="78"/>
      <c r="LY30" s="78"/>
      <c r="LZ30" s="78"/>
      <c r="MA30" s="78"/>
      <c r="MB30" s="78"/>
      <c r="MC30" s="78"/>
      <c r="MD30" s="78"/>
      <c r="ME30" s="78"/>
      <c r="MF30" s="78"/>
      <c r="MG30" s="78"/>
      <c r="MH30" s="78"/>
      <c r="MI30" s="78"/>
      <c r="MJ30" s="78"/>
      <c r="MK30" s="78"/>
      <c r="ML30" s="78"/>
      <c r="MM30" s="78"/>
      <c r="MN30" s="78"/>
      <c r="MO30" s="78"/>
      <c r="MP30" s="78"/>
      <c r="MQ30" s="78"/>
      <c r="MR30" s="78"/>
      <c r="MS30" s="78"/>
      <c r="MT30" s="78"/>
      <c r="MU30" s="78"/>
      <c r="MV30" s="78"/>
      <c r="MW30" s="78"/>
      <c r="MX30" s="78"/>
      <c r="MY30" s="78"/>
      <c r="MZ30" s="78"/>
      <c r="NA30" s="78"/>
      <c r="NB30" s="78"/>
      <c r="NC30" s="78"/>
      <c r="ND30" s="78"/>
      <c r="NE30" s="78"/>
      <c r="NF30" s="78"/>
      <c r="NG30" s="78"/>
      <c r="NH30" s="78"/>
      <c r="NI30" s="78"/>
      <c r="NJ30" s="78"/>
      <c r="NK30" s="78"/>
      <c r="NL30" s="78"/>
      <c r="NM30" s="78"/>
      <c r="NN30" s="78"/>
      <c r="NO30" s="78"/>
      <c r="NP30" s="78"/>
      <c r="NQ30" s="78"/>
      <c r="NR30" s="78"/>
      <c r="NS30" s="78"/>
      <c r="NT30" s="78"/>
    </row>
    <row r="31" spans="1:384" s="69" customFormat="1" ht="15" customHeight="1" thickBot="1">
      <c r="A31" s="522">
        <v>10321</v>
      </c>
      <c r="B31" s="734" t="s">
        <v>29</v>
      </c>
      <c r="C31" s="398">
        <v>2</v>
      </c>
      <c r="D31" s="399">
        <v>2</v>
      </c>
      <c r="E31" s="399"/>
      <c r="F31" s="399"/>
      <c r="G31" s="399">
        <f>SUM(C31:F31)</f>
        <v>4</v>
      </c>
      <c r="H31" s="972">
        <v>4</v>
      </c>
      <c r="I31" s="1104"/>
      <c r="J31" s="1015">
        <v>4</v>
      </c>
      <c r="K31" s="993"/>
      <c r="L31" s="1017"/>
      <c r="M31" s="562"/>
      <c r="N31" s="1017"/>
      <c r="O31" s="996"/>
      <c r="P31" s="556" t="s">
        <v>89</v>
      </c>
      <c r="Q31" s="557">
        <v>1</v>
      </c>
      <c r="R31" s="664" t="s">
        <v>121</v>
      </c>
      <c r="S31" s="1757"/>
      <c r="T31" s="1758"/>
      <c r="U31" s="386"/>
      <c r="V31" s="371"/>
      <c r="W31" s="393"/>
      <c r="X31" s="1305" t="str">
        <f>IF(COUNTIF(U31:W31,"&gt;=50")&gt;1,"FEHLER",IF(MAX(U31:W31)&gt;100,"FEHLER",IF(U31="","OFFEN",IF(MAX(U31:W31)&gt;=50,"BE",IF(MAX(U31:W31)&lt;50,"NB","OFFEN")))))</f>
        <v>OFFEN</v>
      </c>
      <c r="Y31" s="1306">
        <f>IF(U31="",0,(MAX(U31:W31)*Q31/100))</f>
        <v>0</v>
      </c>
      <c r="Z31" s="1307" t="str">
        <f>IF(X31="OFFEN","OFFEN",IF(X31="FEHLER","FEHLER",IF(X31="NB",5,ROUND(1+3/50*(100-(Y31*100)),1))))</f>
        <v>OFFEN</v>
      </c>
      <c r="AA31" s="1308">
        <f>IF(X31="BE",H31,0)</f>
        <v>0</v>
      </c>
      <c r="AB31" s="246">
        <f t="shared" si="0"/>
        <v>0</v>
      </c>
      <c r="AC31" s="246">
        <f t="shared" si="1"/>
        <v>0</v>
      </c>
      <c r="AD31" s="246"/>
      <c r="AE31" s="1237">
        <f>IF(AC31=0,0,AC31/$AC$79)</f>
        <v>0</v>
      </c>
      <c r="AF31" s="1237">
        <f t="shared" si="3"/>
        <v>0</v>
      </c>
      <c r="AG31" s="246"/>
      <c r="AH31" s="246">
        <v>2</v>
      </c>
      <c r="AI31" s="1238" t="str">
        <f>IF(AH31&lt;=$AC$3,"JA","NEIN")</f>
        <v>JA</v>
      </c>
      <c r="AJ31" s="246"/>
      <c r="AK31" s="439"/>
      <c r="AL31" s="439"/>
      <c r="AM31" s="439"/>
      <c r="AN31" s="439"/>
      <c r="AO31" s="439"/>
      <c r="AP31" s="439"/>
      <c r="AQ31" s="439"/>
      <c r="AR31" s="439"/>
      <c r="AS31" s="439"/>
      <c r="AT31" s="439"/>
      <c r="AU31" s="439"/>
      <c r="AV31" s="439"/>
      <c r="AW31" s="78"/>
      <c r="AX31" s="78"/>
      <c r="AY31" s="78"/>
      <c r="AZ31" s="78"/>
      <c r="BA31" s="78"/>
      <c r="BB31" s="78"/>
      <c r="BC31" s="78"/>
      <c r="BD31" s="78"/>
      <c r="BE31" s="78"/>
      <c r="BF31" s="78"/>
      <c r="BG31" s="78"/>
      <c r="BH31" s="78"/>
      <c r="BI31" s="78"/>
      <c r="BJ31" s="78"/>
      <c r="BK31" s="78"/>
      <c r="BL31" s="78"/>
      <c r="BM31" s="78"/>
      <c r="BN31" s="78"/>
      <c r="BO31" s="78"/>
      <c r="BP31" s="78"/>
      <c r="BQ31" s="78"/>
      <c r="BR31" s="78"/>
      <c r="BS31" s="78"/>
      <c r="BT31" s="78"/>
      <c r="BU31" s="78"/>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c r="EO31" s="78"/>
      <c r="EP31" s="78"/>
      <c r="EQ31" s="78"/>
      <c r="ER31" s="78"/>
      <c r="ES31" s="78"/>
      <c r="ET31" s="78"/>
      <c r="EU31" s="78"/>
      <c r="EV31" s="78"/>
      <c r="EW31" s="78"/>
      <c r="EX31" s="78"/>
      <c r="EY31" s="78"/>
      <c r="EZ31" s="78"/>
      <c r="FA31" s="78"/>
      <c r="FB31" s="78"/>
      <c r="FC31" s="78"/>
      <c r="FD31" s="78"/>
      <c r="FE31" s="78"/>
      <c r="FF31" s="78"/>
      <c r="FG31" s="78"/>
      <c r="FH31" s="78"/>
      <c r="FI31" s="78"/>
      <c r="FJ31" s="78"/>
      <c r="FK31" s="78"/>
      <c r="FL31" s="78"/>
      <c r="FM31" s="78"/>
      <c r="FN31" s="78"/>
      <c r="FO31" s="78"/>
      <c r="FP31" s="78"/>
      <c r="FQ31" s="78"/>
      <c r="FR31" s="78"/>
      <c r="FS31" s="78"/>
      <c r="FT31" s="78"/>
      <c r="FU31" s="78"/>
      <c r="FV31" s="78"/>
      <c r="FW31" s="78"/>
      <c r="FX31" s="78"/>
      <c r="FY31" s="78"/>
      <c r="FZ31" s="78"/>
      <c r="GA31" s="78"/>
      <c r="GB31" s="78"/>
      <c r="GC31" s="78"/>
      <c r="GD31" s="78"/>
      <c r="GE31" s="78"/>
      <c r="GF31" s="78"/>
      <c r="GG31" s="78"/>
      <c r="GH31" s="78"/>
      <c r="GI31" s="78"/>
      <c r="GJ31" s="78"/>
      <c r="GK31" s="78"/>
      <c r="GL31" s="78"/>
      <c r="GM31" s="78"/>
      <c r="GN31" s="78"/>
      <c r="GO31" s="78"/>
      <c r="GP31" s="78"/>
      <c r="GQ31" s="78"/>
      <c r="GR31" s="78"/>
      <c r="GS31" s="78"/>
      <c r="GT31" s="78"/>
      <c r="GU31" s="78"/>
      <c r="GV31" s="78"/>
      <c r="GW31" s="78"/>
      <c r="GX31" s="78"/>
      <c r="GY31" s="78"/>
      <c r="GZ31" s="78"/>
      <c r="HA31" s="78"/>
      <c r="HB31" s="78"/>
      <c r="HC31" s="78"/>
      <c r="HD31" s="78"/>
      <c r="HE31" s="78"/>
      <c r="HF31" s="78"/>
      <c r="HG31" s="78"/>
      <c r="HH31" s="78"/>
      <c r="HI31" s="78"/>
      <c r="HJ31" s="78"/>
      <c r="HK31" s="78"/>
      <c r="HL31" s="78"/>
      <c r="HM31" s="78"/>
      <c r="HN31" s="78"/>
      <c r="HO31" s="78"/>
      <c r="HP31" s="78"/>
      <c r="HQ31" s="78"/>
      <c r="HR31" s="78"/>
      <c r="HS31" s="78"/>
      <c r="HT31" s="78"/>
      <c r="HU31" s="78"/>
      <c r="HV31" s="78"/>
      <c r="HW31" s="78"/>
      <c r="HX31" s="78"/>
      <c r="HY31" s="78"/>
      <c r="HZ31" s="78"/>
      <c r="IA31" s="78"/>
      <c r="IB31" s="78"/>
      <c r="IC31" s="78"/>
      <c r="ID31" s="78"/>
      <c r="IE31" s="78"/>
      <c r="IF31" s="78"/>
      <c r="IG31" s="78"/>
      <c r="IH31" s="78"/>
      <c r="II31" s="78"/>
      <c r="IJ31" s="78"/>
      <c r="IK31" s="78"/>
      <c r="IL31" s="78"/>
      <c r="IM31" s="78"/>
      <c r="IN31" s="78"/>
      <c r="IO31" s="78"/>
      <c r="IP31" s="78"/>
      <c r="IQ31" s="78"/>
      <c r="IR31" s="78"/>
      <c r="IS31" s="78"/>
      <c r="IT31" s="78"/>
      <c r="IU31" s="78"/>
      <c r="IV31" s="78"/>
      <c r="IW31" s="78"/>
      <c r="IX31" s="78"/>
      <c r="IY31" s="78"/>
      <c r="IZ31" s="78"/>
      <c r="JA31" s="78"/>
      <c r="JB31" s="78"/>
      <c r="JC31" s="78"/>
      <c r="JD31" s="78"/>
      <c r="JE31" s="78"/>
      <c r="JF31" s="78"/>
      <c r="JG31" s="78"/>
      <c r="JH31" s="78"/>
      <c r="JI31" s="78"/>
      <c r="JJ31" s="78"/>
      <c r="JK31" s="78"/>
      <c r="JL31" s="78"/>
      <c r="JM31" s="78"/>
      <c r="JN31" s="78"/>
      <c r="JO31" s="78"/>
      <c r="JP31" s="78"/>
      <c r="JQ31" s="78"/>
      <c r="JR31" s="78"/>
      <c r="JS31" s="78"/>
      <c r="JT31" s="78"/>
      <c r="JU31" s="78"/>
      <c r="JV31" s="78"/>
      <c r="JW31" s="78"/>
      <c r="JX31" s="78"/>
      <c r="JY31" s="78"/>
      <c r="JZ31" s="78"/>
      <c r="KA31" s="78"/>
      <c r="KB31" s="78"/>
      <c r="KC31" s="78"/>
      <c r="KD31" s="78"/>
      <c r="KE31" s="78"/>
      <c r="KF31" s="78"/>
      <c r="KG31" s="78"/>
      <c r="KH31" s="78"/>
      <c r="KI31" s="78"/>
      <c r="KJ31" s="78"/>
      <c r="KK31" s="78"/>
      <c r="KL31" s="78"/>
      <c r="KM31" s="78"/>
      <c r="KN31" s="78"/>
      <c r="KO31" s="78"/>
      <c r="KP31" s="78"/>
      <c r="KQ31" s="78"/>
      <c r="KR31" s="78"/>
      <c r="KS31" s="78"/>
      <c r="KT31" s="78"/>
      <c r="KU31" s="78"/>
      <c r="KV31" s="78"/>
      <c r="KW31" s="78"/>
      <c r="KX31" s="78"/>
      <c r="KY31" s="78"/>
      <c r="KZ31" s="78"/>
      <c r="LA31" s="78"/>
      <c r="LB31" s="78"/>
      <c r="LC31" s="78"/>
      <c r="LD31" s="78"/>
      <c r="LE31" s="78"/>
      <c r="LF31" s="78"/>
      <c r="LG31" s="78"/>
      <c r="LH31" s="78"/>
      <c r="LI31" s="78"/>
      <c r="LJ31" s="78"/>
      <c r="LK31" s="78"/>
      <c r="LL31" s="78"/>
      <c r="LM31" s="78"/>
      <c r="LN31" s="78"/>
      <c r="LO31" s="78"/>
      <c r="LP31" s="78"/>
      <c r="LQ31" s="78"/>
      <c r="LR31" s="78"/>
      <c r="LS31" s="78"/>
      <c r="LT31" s="78"/>
      <c r="LU31" s="78"/>
      <c r="LV31" s="78"/>
      <c r="LW31" s="78"/>
      <c r="LX31" s="78"/>
      <c r="LY31" s="78"/>
      <c r="LZ31" s="78"/>
      <c r="MA31" s="78"/>
      <c r="MB31" s="78"/>
      <c r="MC31" s="78"/>
      <c r="MD31" s="78"/>
      <c r="ME31" s="78"/>
      <c r="MF31" s="78"/>
      <c r="MG31" s="78"/>
      <c r="MH31" s="78"/>
      <c r="MI31" s="78"/>
      <c r="MJ31" s="78"/>
      <c r="MK31" s="78"/>
      <c r="ML31" s="78"/>
      <c r="MM31" s="78"/>
      <c r="MN31" s="78"/>
      <c r="MO31" s="78"/>
      <c r="MP31" s="78"/>
      <c r="MQ31" s="78"/>
      <c r="MR31" s="78"/>
      <c r="MS31" s="78"/>
      <c r="MT31" s="78"/>
      <c r="MU31" s="78"/>
      <c r="MV31" s="78"/>
      <c r="MW31" s="78"/>
      <c r="MX31" s="78"/>
      <c r="MY31" s="78"/>
      <c r="MZ31" s="78"/>
      <c r="NA31" s="78"/>
      <c r="NB31" s="78"/>
      <c r="NC31" s="78"/>
      <c r="ND31" s="78"/>
      <c r="NE31" s="78"/>
      <c r="NF31" s="78"/>
      <c r="NG31" s="78"/>
      <c r="NH31" s="78"/>
      <c r="NI31" s="78"/>
      <c r="NJ31" s="78"/>
      <c r="NK31" s="78"/>
      <c r="NL31" s="78"/>
      <c r="NM31" s="78"/>
      <c r="NN31" s="78"/>
      <c r="NO31" s="78"/>
      <c r="NP31" s="78"/>
      <c r="NQ31" s="78"/>
      <c r="NR31" s="78"/>
      <c r="NS31" s="78"/>
      <c r="NT31" s="78"/>
    </row>
    <row r="32" spans="1:384" s="69" customFormat="1" ht="17.100000000000001" customHeight="1" thickBot="1">
      <c r="A32" s="416">
        <v>1040</v>
      </c>
      <c r="B32" s="1160" t="s">
        <v>24</v>
      </c>
      <c r="C32" s="1160"/>
      <c r="D32" s="1160"/>
      <c r="E32" s="1160"/>
      <c r="F32" s="1160"/>
      <c r="G32" s="1160"/>
      <c r="H32" s="1160"/>
      <c r="I32" s="1160"/>
      <c r="J32" s="1160"/>
      <c r="K32" s="1160"/>
      <c r="L32" s="1160"/>
      <c r="M32" s="1160"/>
      <c r="N32" s="1160"/>
      <c r="O32" s="1160"/>
      <c r="P32" s="1160"/>
      <c r="Q32" s="1160"/>
      <c r="R32" s="1160"/>
      <c r="S32" s="1160"/>
      <c r="T32" s="1160"/>
      <c r="U32" s="1385"/>
      <c r="V32" s="1385"/>
      <c r="W32" s="1385"/>
      <c r="X32" s="1317"/>
      <c r="Y32" s="1317"/>
      <c r="Z32" s="1317"/>
      <c r="AA32" s="1318"/>
      <c r="AB32" s="246"/>
      <c r="AC32" s="246"/>
      <c r="AD32" s="246"/>
      <c r="AE32" s="1237"/>
      <c r="AF32" s="1237"/>
      <c r="AG32" s="246"/>
      <c r="AH32" s="246"/>
      <c r="AI32" s="246"/>
      <c r="AJ32" s="246"/>
      <c r="AK32" s="439"/>
      <c r="AL32" s="439"/>
      <c r="AM32" s="439"/>
      <c r="AN32" s="439"/>
      <c r="AO32" s="439"/>
      <c r="AP32" s="439"/>
      <c r="AQ32" s="439"/>
      <c r="AR32" s="439"/>
      <c r="AS32" s="439"/>
      <c r="AT32" s="439"/>
      <c r="AU32" s="439"/>
      <c r="AV32" s="439"/>
      <c r="AW32" s="78"/>
      <c r="AX32" s="78"/>
      <c r="AY32" s="78"/>
      <c r="AZ32" s="78"/>
      <c r="BA32" s="78"/>
      <c r="BB32" s="78"/>
      <c r="BC32" s="78"/>
      <c r="BD32" s="78"/>
      <c r="BE32" s="78"/>
      <c r="BF32" s="78"/>
      <c r="BG32" s="78"/>
      <c r="BH32" s="78"/>
      <c r="BI32" s="78"/>
      <c r="BJ32" s="78"/>
      <c r="BK32" s="78"/>
      <c r="BL32" s="78"/>
      <c r="BM32" s="78"/>
      <c r="BN32" s="78"/>
      <c r="BO32" s="78"/>
      <c r="BP32" s="78"/>
      <c r="BQ32" s="78"/>
      <c r="BR32" s="78"/>
      <c r="BS32" s="78"/>
      <c r="BT32" s="78"/>
      <c r="BU32" s="78"/>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c r="EO32" s="78"/>
      <c r="EP32" s="78"/>
      <c r="EQ32" s="78"/>
      <c r="ER32" s="78"/>
      <c r="ES32" s="78"/>
      <c r="ET32" s="78"/>
      <c r="EU32" s="78"/>
      <c r="EV32" s="78"/>
      <c r="EW32" s="78"/>
      <c r="EX32" s="78"/>
      <c r="EY32" s="78"/>
      <c r="EZ32" s="78"/>
      <c r="FA32" s="78"/>
      <c r="FB32" s="78"/>
      <c r="FC32" s="78"/>
      <c r="FD32" s="78"/>
      <c r="FE32" s="78"/>
      <c r="FF32" s="78"/>
      <c r="FG32" s="78"/>
      <c r="FH32" s="78"/>
      <c r="FI32" s="78"/>
      <c r="FJ32" s="78"/>
      <c r="FK32" s="78"/>
      <c r="FL32" s="78"/>
      <c r="FM32" s="78"/>
      <c r="FN32" s="78"/>
      <c r="FO32" s="78"/>
      <c r="FP32" s="78"/>
      <c r="FQ32" s="78"/>
      <c r="FR32" s="78"/>
      <c r="FS32" s="78"/>
      <c r="FT32" s="78"/>
      <c r="FU32" s="78"/>
      <c r="FV32" s="78"/>
      <c r="FW32" s="78"/>
      <c r="FX32" s="78"/>
      <c r="FY32" s="78"/>
      <c r="FZ32" s="78"/>
      <c r="GA32" s="78"/>
      <c r="GB32" s="78"/>
      <c r="GC32" s="78"/>
      <c r="GD32" s="78"/>
      <c r="GE32" s="78"/>
      <c r="GF32" s="78"/>
      <c r="GG32" s="78"/>
      <c r="GH32" s="78"/>
      <c r="GI32" s="78"/>
      <c r="GJ32" s="78"/>
      <c r="GK32" s="78"/>
      <c r="GL32" s="78"/>
      <c r="GM32" s="78"/>
      <c r="GN32" s="78"/>
      <c r="GO32" s="78"/>
      <c r="GP32" s="78"/>
      <c r="GQ32" s="78"/>
      <c r="GR32" s="78"/>
      <c r="GS32" s="78"/>
      <c r="GT32" s="78"/>
      <c r="GU32" s="78"/>
      <c r="GV32" s="78"/>
      <c r="GW32" s="78"/>
      <c r="GX32" s="78"/>
      <c r="GY32" s="78"/>
      <c r="GZ32" s="78"/>
      <c r="HA32" s="78"/>
      <c r="HB32" s="78"/>
      <c r="HC32" s="78"/>
      <c r="HD32" s="78"/>
      <c r="HE32" s="78"/>
      <c r="HF32" s="78"/>
      <c r="HG32" s="78"/>
      <c r="HH32" s="78"/>
      <c r="HI32" s="78"/>
      <c r="HJ32" s="78"/>
      <c r="HK32" s="78"/>
      <c r="HL32" s="78"/>
      <c r="HM32" s="78"/>
      <c r="HN32" s="78"/>
      <c r="HO32" s="78"/>
      <c r="HP32" s="78"/>
      <c r="HQ32" s="78"/>
      <c r="HR32" s="78"/>
      <c r="HS32" s="78"/>
      <c r="HT32" s="78"/>
      <c r="HU32" s="78"/>
      <c r="HV32" s="78"/>
      <c r="HW32" s="78"/>
      <c r="HX32" s="78"/>
      <c r="HY32" s="78"/>
      <c r="HZ32" s="78"/>
      <c r="IA32" s="78"/>
      <c r="IB32" s="78"/>
      <c r="IC32" s="78"/>
      <c r="ID32" s="78"/>
      <c r="IE32" s="78"/>
      <c r="IF32" s="78"/>
      <c r="IG32" s="78"/>
      <c r="IH32" s="78"/>
      <c r="II32" s="78"/>
      <c r="IJ32" s="78"/>
      <c r="IK32" s="78"/>
      <c r="IL32" s="78"/>
      <c r="IM32" s="78"/>
      <c r="IN32" s="78"/>
      <c r="IO32" s="78"/>
      <c r="IP32" s="78"/>
      <c r="IQ32" s="78"/>
      <c r="IR32" s="78"/>
      <c r="IS32" s="78"/>
      <c r="IT32" s="78"/>
      <c r="IU32" s="78"/>
      <c r="IV32" s="78"/>
      <c r="IW32" s="78"/>
      <c r="IX32" s="78"/>
      <c r="IY32" s="78"/>
      <c r="IZ32" s="78"/>
      <c r="JA32" s="78"/>
      <c r="JB32" s="78"/>
      <c r="JC32" s="78"/>
      <c r="JD32" s="78"/>
      <c r="JE32" s="78"/>
      <c r="JF32" s="78"/>
      <c r="JG32" s="78"/>
      <c r="JH32" s="78"/>
      <c r="JI32" s="78"/>
      <c r="JJ32" s="78"/>
      <c r="JK32" s="78"/>
      <c r="JL32" s="78"/>
      <c r="JM32" s="78"/>
      <c r="JN32" s="78"/>
      <c r="JO32" s="78"/>
      <c r="JP32" s="78"/>
      <c r="JQ32" s="78"/>
      <c r="JR32" s="78"/>
      <c r="JS32" s="78"/>
      <c r="JT32" s="78"/>
      <c r="JU32" s="78"/>
      <c r="JV32" s="78"/>
      <c r="JW32" s="78"/>
      <c r="JX32" s="78"/>
      <c r="JY32" s="78"/>
      <c r="JZ32" s="78"/>
      <c r="KA32" s="78"/>
      <c r="KB32" s="78"/>
      <c r="KC32" s="78"/>
      <c r="KD32" s="78"/>
      <c r="KE32" s="78"/>
      <c r="KF32" s="78"/>
      <c r="KG32" s="78"/>
      <c r="KH32" s="78"/>
      <c r="KI32" s="78"/>
      <c r="KJ32" s="78"/>
      <c r="KK32" s="78"/>
      <c r="KL32" s="78"/>
      <c r="KM32" s="78"/>
      <c r="KN32" s="78"/>
      <c r="KO32" s="78"/>
      <c r="KP32" s="78"/>
      <c r="KQ32" s="78"/>
      <c r="KR32" s="78"/>
      <c r="KS32" s="78"/>
      <c r="KT32" s="78"/>
      <c r="KU32" s="78"/>
      <c r="KV32" s="78"/>
      <c r="KW32" s="78"/>
      <c r="KX32" s="78"/>
      <c r="KY32" s="78"/>
      <c r="KZ32" s="78"/>
      <c r="LA32" s="78"/>
      <c r="LB32" s="78"/>
      <c r="LC32" s="78"/>
      <c r="LD32" s="78"/>
      <c r="LE32" s="78"/>
      <c r="LF32" s="78"/>
      <c r="LG32" s="78"/>
      <c r="LH32" s="78"/>
      <c r="LI32" s="78"/>
      <c r="LJ32" s="78"/>
      <c r="LK32" s="78"/>
      <c r="LL32" s="78"/>
      <c r="LM32" s="78"/>
      <c r="LN32" s="78"/>
      <c r="LO32" s="78"/>
      <c r="LP32" s="78"/>
      <c r="LQ32" s="78"/>
      <c r="LR32" s="78"/>
      <c r="LS32" s="78"/>
      <c r="LT32" s="78"/>
      <c r="LU32" s="78"/>
      <c r="LV32" s="78"/>
      <c r="LW32" s="78"/>
      <c r="LX32" s="78"/>
      <c r="LY32" s="78"/>
      <c r="LZ32" s="78"/>
      <c r="MA32" s="78"/>
      <c r="MB32" s="78"/>
      <c r="MC32" s="78"/>
      <c r="MD32" s="78"/>
      <c r="ME32" s="78"/>
      <c r="MF32" s="78"/>
      <c r="MG32" s="78"/>
      <c r="MH32" s="78"/>
      <c r="MI32" s="78"/>
      <c r="MJ32" s="78"/>
      <c r="MK32" s="78"/>
      <c r="ML32" s="78"/>
      <c r="MM32" s="78"/>
      <c r="MN32" s="78"/>
      <c r="MO32" s="78"/>
      <c r="MP32" s="78"/>
      <c r="MQ32" s="78"/>
      <c r="MR32" s="78"/>
      <c r="MS32" s="78"/>
      <c r="MT32" s="78"/>
      <c r="MU32" s="78"/>
      <c r="MV32" s="78"/>
      <c r="MW32" s="78"/>
      <c r="MX32" s="78"/>
      <c r="MY32" s="78"/>
      <c r="MZ32" s="78"/>
      <c r="NA32" s="78"/>
      <c r="NB32" s="78"/>
      <c r="NC32" s="78"/>
      <c r="ND32" s="78"/>
      <c r="NE32" s="78"/>
      <c r="NF32" s="78"/>
      <c r="NG32" s="78"/>
      <c r="NH32" s="78"/>
      <c r="NI32" s="78"/>
      <c r="NJ32" s="78"/>
      <c r="NK32" s="78"/>
      <c r="NL32" s="78"/>
      <c r="NM32" s="78"/>
      <c r="NN32" s="78"/>
      <c r="NO32" s="78"/>
      <c r="NP32" s="78"/>
      <c r="NQ32" s="78"/>
      <c r="NR32" s="78"/>
      <c r="NS32" s="78"/>
      <c r="NT32" s="78"/>
    </row>
    <row r="33" spans="1:384" s="69" customFormat="1" ht="15" customHeight="1">
      <c r="A33" s="550">
        <v>10411</v>
      </c>
      <c r="B33" s="733" t="s">
        <v>269</v>
      </c>
      <c r="C33" s="724"/>
      <c r="D33" s="1943">
        <v>2</v>
      </c>
      <c r="E33" s="725"/>
      <c r="F33" s="1943">
        <v>3</v>
      </c>
      <c r="G33" s="1943">
        <f>SUM(C33:F33)</f>
        <v>5</v>
      </c>
      <c r="H33" s="1935">
        <v>5</v>
      </c>
      <c r="I33" s="1934">
        <v>5</v>
      </c>
      <c r="J33" s="1178" t="s">
        <v>16</v>
      </c>
      <c r="K33" s="1179"/>
      <c r="L33" s="1178"/>
      <c r="M33" s="1179"/>
      <c r="N33" s="1178"/>
      <c r="O33" s="1180"/>
      <c r="P33" s="665" t="s">
        <v>89</v>
      </c>
      <c r="Q33" s="666">
        <v>0.5</v>
      </c>
      <c r="R33" s="1855" t="s">
        <v>122</v>
      </c>
      <c r="S33" s="1551"/>
      <c r="T33" s="1552"/>
      <c r="U33" s="387"/>
      <c r="V33" s="148"/>
      <c r="W33" s="205"/>
      <c r="X33" s="1971" t="str">
        <f>IF(OR(COUNTIF(U33:W33,"&gt;=50")&gt;1,COUNTIF(U34:W34,"&gt;=50")&gt;1),"FEHLER",IF(OR(MAX(U33:W33)&gt;100,MAX(U34:W34)&gt;100),"FEHLER",IF(OR(U33="",U34=""),"OFFEN",IF(AND(MAX(U33:W33)&gt;=50,MAX(U34:W34)&gt;=50),"BE",IF(OR(MAX(U33:W33)&lt;50,MAX(U34:W34)&lt;50),"NB","OFFEN")))))</f>
        <v>OFFEN</v>
      </c>
      <c r="Y33" s="1959">
        <f>ROUNDUP(AG33,2)</f>
        <v>0</v>
      </c>
      <c r="Z33" s="1963" t="str">
        <f>IF(X33="OFFEN","OFFEN",IF(X33="FEHLER","FEHLER",IF(X33="NB",5,ROUND(1+3/50*(100-(Y33*100)),1))))</f>
        <v>OFFEN</v>
      </c>
      <c r="AA33" s="1962">
        <f>IF(X33="BE",H33,0)</f>
        <v>0</v>
      </c>
      <c r="AB33" s="1668">
        <f t="shared" si="0"/>
        <v>0</v>
      </c>
      <c r="AC33" s="246">
        <f t="shared" si="1"/>
        <v>0</v>
      </c>
      <c r="AD33" s="246"/>
      <c r="AE33" s="1237">
        <f>IF(AC33=0,0,AC33/$AC$79)</f>
        <v>0</v>
      </c>
      <c r="AF33" s="1237">
        <f>IF(AC33=0,0,(Y33*100)*AE33)</f>
        <v>0</v>
      </c>
      <c r="AG33" s="246">
        <f>IF(U33="",0,(MAX(U33:W33)*Q33/100))+IF(U34="",0,(MAX(U34:W34)*Q34/100))</f>
        <v>0</v>
      </c>
      <c r="AH33" s="246">
        <v>1</v>
      </c>
      <c r="AI33" s="1238" t="str">
        <f>IF(AH33&lt;=$AC$3,"JA","NEIN")</f>
        <v>JA</v>
      </c>
      <c r="AJ33" s="246"/>
      <c r="AK33" s="439"/>
      <c r="AL33" s="439"/>
      <c r="AM33" s="439"/>
      <c r="AN33" s="439"/>
      <c r="AO33" s="439"/>
      <c r="AP33" s="439"/>
      <c r="AQ33" s="439"/>
      <c r="AR33" s="439"/>
      <c r="AS33" s="439"/>
      <c r="AT33" s="439"/>
      <c r="AU33" s="439"/>
      <c r="AV33" s="439"/>
      <c r="AW33" s="78"/>
      <c r="AX33" s="78"/>
      <c r="AY33" s="78"/>
      <c r="AZ33" s="78"/>
      <c r="BA33" s="78"/>
      <c r="BB33" s="78"/>
      <c r="BC33" s="78"/>
      <c r="BD33" s="78"/>
      <c r="BE33" s="78"/>
      <c r="BF33" s="78"/>
      <c r="BG33" s="78"/>
      <c r="BH33" s="78"/>
      <c r="BI33" s="78"/>
      <c r="BJ33" s="78"/>
      <c r="BK33" s="78"/>
      <c r="BL33" s="78"/>
      <c r="BM33" s="78"/>
      <c r="BN33" s="78"/>
      <c r="BO33" s="78"/>
      <c r="BP33" s="78"/>
      <c r="BQ33" s="78"/>
      <c r="BR33" s="78"/>
      <c r="BS33" s="78"/>
      <c r="BT33" s="78"/>
      <c r="BU33" s="78"/>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c r="EO33" s="78"/>
      <c r="EP33" s="78"/>
      <c r="EQ33" s="78"/>
      <c r="ER33" s="78"/>
      <c r="ES33" s="78"/>
      <c r="ET33" s="78"/>
      <c r="EU33" s="78"/>
      <c r="EV33" s="78"/>
      <c r="EW33" s="78"/>
      <c r="EX33" s="78"/>
      <c r="EY33" s="78"/>
      <c r="EZ33" s="78"/>
      <c r="FA33" s="78"/>
      <c r="FB33" s="78"/>
      <c r="FC33" s="78"/>
      <c r="FD33" s="78"/>
      <c r="FE33" s="78"/>
      <c r="FF33" s="78"/>
      <c r="FG33" s="78"/>
      <c r="FH33" s="78"/>
      <c r="FI33" s="78"/>
      <c r="FJ33" s="78"/>
      <c r="FK33" s="78"/>
      <c r="FL33" s="78"/>
      <c r="FM33" s="78"/>
      <c r="FN33" s="78"/>
      <c r="FO33" s="78"/>
      <c r="FP33" s="78"/>
      <c r="FQ33" s="78"/>
      <c r="FR33" s="78"/>
      <c r="FS33" s="78"/>
      <c r="FT33" s="78"/>
      <c r="FU33" s="78"/>
      <c r="FV33" s="78"/>
      <c r="FW33" s="78"/>
      <c r="FX33" s="78"/>
      <c r="FY33" s="78"/>
      <c r="FZ33" s="78"/>
      <c r="GA33" s="78"/>
      <c r="GB33" s="78"/>
      <c r="GC33" s="78"/>
      <c r="GD33" s="78"/>
      <c r="GE33" s="78"/>
      <c r="GF33" s="78"/>
      <c r="GG33" s="78"/>
      <c r="GH33" s="78"/>
      <c r="GI33" s="78"/>
      <c r="GJ33" s="78"/>
      <c r="GK33" s="78"/>
      <c r="GL33" s="78"/>
      <c r="GM33" s="78"/>
      <c r="GN33" s="78"/>
      <c r="GO33" s="78"/>
      <c r="GP33" s="78"/>
      <c r="GQ33" s="78"/>
      <c r="GR33" s="78"/>
      <c r="GS33" s="78"/>
      <c r="GT33" s="78"/>
      <c r="GU33" s="78"/>
      <c r="GV33" s="78"/>
      <c r="GW33" s="78"/>
      <c r="GX33" s="78"/>
      <c r="GY33" s="78"/>
      <c r="GZ33" s="78"/>
      <c r="HA33" s="78"/>
      <c r="HB33" s="78"/>
      <c r="HC33" s="78"/>
      <c r="HD33" s="78"/>
      <c r="HE33" s="78"/>
      <c r="HF33" s="78"/>
      <c r="HG33" s="78"/>
      <c r="HH33" s="78"/>
      <c r="HI33" s="78"/>
      <c r="HJ33" s="78"/>
      <c r="HK33" s="78"/>
      <c r="HL33" s="78"/>
      <c r="HM33" s="78"/>
      <c r="HN33" s="78"/>
      <c r="HO33" s="78"/>
      <c r="HP33" s="78"/>
      <c r="HQ33" s="78"/>
      <c r="HR33" s="78"/>
      <c r="HS33" s="78"/>
      <c r="HT33" s="78"/>
      <c r="HU33" s="78"/>
      <c r="HV33" s="78"/>
      <c r="HW33" s="78"/>
      <c r="HX33" s="78"/>
      <c r="HY33" s="78"/>
      <c r="HZ33" s="78"/>
      <c r="IA33" s="78"/>
      <c r="IB33" s="78"/>
      <c r="IC33" s="78"/>
      <c r="ID33" s="78"/>
      <c r="IE33" s="78"/>
      <c r="IF33" s="78"/>
      <c r="IG33" s="78"/>
      <c r="IH33" s="78"/>
      <c r="II33" s="78"/>
      <c r="IJ33" s="78"/>
      <c r="IK33" s="78"/>
      <c r="IL33" s="78"/>
      <c r="IM33" s="78"/>
      <c r="IN33" s="78"/>
      <c r="IO33" s="78"/>
      <c r="IP33" s="78"/>
      <c r="IQ33" s="78"/>
      <c r="IR33" s="78"/>
      <c r="IS33" s="78"/>
      <c r="IT33" s="78"/>
      <c r="IU33" s="78"/>
      <c r="IV33" s="78"/>
      <c r="IW33" s="78"/>
      <c r="IX33" s="78"/>
      <c r="IY33" s="78"/>
      <c r="IZ33" s="78"/>
      <c r="JA33" s="78"/>
      <c r="JB33" s="78"/>
      <c r="JC33" s="78"/>
      <c r="JD33" s="78"/>
      <c r="JE33" s="78"/>
      <c r="JF33" s="78"/>
      <c r="JG33" s="78"/>
      <c r="JH33" s="78"/>
      <c r="JI33" s="78"/>
      <c r="JJ33" s="78"/>
      <c r="JK33" s="78"/>
      <c r="JL33" s="78"/>
      <c r="JM33" s="78"/>
      <c r="JN33" s="78"/>
      <c r="JO33" s="78"/>
      <c r="JP33" s="78"/>
      <c r="JQ33" s="78"/>
      <c r="JR33" s="78"/>
      <c r="JS33" s="78"/>
      <c r="JT33" s="78"/>
      <c r="JU33" s="78"/>
      <c r="JV33" s="78"/>
      <c r="JW33" s="78"/>
      <c r="JX33" s="78"/>
      <c r="JY33" s="78"/>
      <c r="JZ33" s="78"/>
      <c r="KA33" s="78"/>
      <c r="KB33" s="78"/>
      <c r="KC33" s="78"/>
      <c r="KD33" s="78"/>
      <c r="KE33" s="78"/>
      <c r="KF33" s="78"/>
      <c r="KG33" s="78"/>
      <c r="KH33" s="78"/>
      <c r="KI33" s="78"/>
      <c r="KJ33" s="78"/>
      <c r="KK33" s="78"/>
      <c r="KL33" s="78"/>
      <c r="KM33" s="78"/>
      <c r="KN33" s="78"/>
      <c r="KO33" s="78"/>
      <c r="KP33" s="78"/>
      <c r="KQ33" s="78"/>
      <c r="KR33" s="78"/>
      <c r="KS33" s="78"/>
      <c r="KT33" s="78"/>
      <c r="KU33" s="78"/>
      <c r="KV33" s="78"/>
      <c r="KW33" s="78"/>
      <c r="KX33" s="78"/>
      <c r="KY33" s="78"/>
      <c r="KZ33" s="78"/>
      <c r="LA33" s="78"/>
      <c r="LB33" s="78"/>
      <c r="LC33" s="78"/>
      <c r="LD33" s="78"/>
      <c r="LE33" s="78"/>
      <c r="LF33" s="78"/>
      <c r="LG33" s="78"/>
      <c r="LH33" s="78"/>
      <c r="LI33" s="78"/>
      <c r="LJ33" s="78"/>
      <c r="LK33" s="78"/>
      <c r="LL33" s="78"/>
      <c r="LM33" s="78"/>
      <c r="LN33" s="78"/>
      <c r="LO33" s="78"/>
      <c r="LP33" s="78"/>
      <c r="LQ33" s="78"/>
      <c r="LR33" s="78"/>
      <c r="LS33" s="78"/>
      <c r="LT33" s="78"/>
      <c r="LU33" s="78"/>
      <c r="LV33" s="78"/>
      <c r="LW33" s="78"/>
      <c r="LX33" s="78"/>
      <c r="LY33" s="78"/>
      <c r="LZ33" s="78"/>
      <c r="MA33" s="78"/>
      <c r="MB33" s="78"/>
      <c r="MC33" s="78"/>
      <c r="MD33" s="78"/>
      <c r="ME33" s="78"/>
      <c r="MF33" s="78"/>
      <c r="MG33" s="78"/>
      <c r="MH33" s="78"/>
      <c r="MI33" s="78"/>
      <c r="MJ33" s="78"/>
      <c r="MK33" s="78"/>
      <c r="ML33" s="78"/>
      <c r="MM33" s="78"/>
      <c r="MN33" s="78"/>
      <c r="MO33" s="78"/>
      <c r="MP33" s="78"/>
      <c r="MQ33" s="78"/>
      <c r="MR33" s="78"/>
      <c r="MS33" s="78"/>
      <c r="MT33" s="78"/>
      <c r="MU33" s="78"/>
      <c r="MV33" s="78"/>
      <c r="MW33" s="78"/>
      <c r="MX33" s="78"/>
      <c r="MY33" s="78"/>
      <c r="MZ33" s="78"/>
      <c r="NA33" s="78"/>
      <c r="NB33" s="78"/>
      <c r="NC33" s="78"/>
      <c r="ND33" s="78"/>
      <c r="NE33" s="78"/>
      <c r="NF33" s="78"/>
      <c r="NG33" s="78"/>
      <c r="NH33" s="78"/>
      <c r="NI33" s="78"/>
      <c r="NJ33" s="78"/>
      <c r="NK33" s="78"/>
      <c r="NL33" s="78"/>
      <c r="NM33" s="78"/>
      <c r="NN33" s="78"/>
      <c r="NO33" s="78"/>
      <c r="NP33" s="78"/>
      <c r="NQ33" s="78"/>
      <c r="NR33" s="78"/>
      <c r="NS33" s="78"/>
      <c r="NT33" s="78"/>
    </row>
    <row r="34" spans="1:384" s="69" customFormat="1" ht="15" customHeight="1" thickBot="1">
      <c r="A34" s="517">
        <v>10412</v>
      </c>
      <c r="B34" s="733" t="s">
        <v>268</v>
      </c>
      <c r="C34" s="1146"/>
      <c r="D34" s="1944"/>
      <c r="E34" s="725"/>
      <c r="F34" s="1944"/>
      <c r="G34" s="1944"/>
      <c r="H34" s="1936"/>
      <c r="I34" s="1894"/>
      <c r="J34" s="1178"/>
      <c r="K34" s="1179"/>
      <c r="L34" s="1178"/>
      <c r="M34" s="1179"/>
      <c r="N34" s="1178"/>
      <c r="O34" s="1180"/>
      <c r="P34" s="665" t="s">
        <v>90</v>
      </c>
      <c r="Q34" s="666">
        <v>0.5</v>
      </c>
      <c r="R34" s="1855"/>
      <c r="S34" s="1549"/>
      <c r="T34" s="1550"/>
      <c r="U34" s="1372"/>
      <c r="V34" s="1373"/>
      <c r="W34" s="1374"/>
      <c r="X34" s="1852"/>
      <c r="Y34" s="1873"/>
      <c r="Z34" s="1854"/>
      <c r="AA34" s="1847"/>
      <c r="AB34" s="1668"/>
      <c r="AC34" s="246"/>
      <c r="AD34" s="246"/>
      <c r="AE34" s="1237"/>
      <c r="AF34" s="1237"/>
      <c r="AG34" s="246"/>
      <c r="AH34" s="246"/>
      <c r="AI34" s="246"/>
      <c r="AJ34" s="246"/>
      <c r="AK34" s="439"/>
      <c r="AL34" s="439"/>
      <c r="AM34" s="439"/>
      <c r="AN34" s="439"/>
      <c r="AO34" s="439"/>
      <c r="AP34" s="439"/>
      <c r="AQ34" s="439"/>
      <c r="AR34" s="439"/>
      <c r="AS34" s="439"/>
      <c r="AT34" s="439"/>
      <c r="AU34" s="439"/>
      <c r="AV34" s="439"/>
      <c r="AW34" s="78"/>
      <c r="AX34" s="78"/>
      <c r="AY34" s="78"/>
      <c r="AZ34" s="78"/>
      <c r="BA34" s="78"/>
      <c r="BB34" s="78"/>
      <c r="BC34" s="78"/>
      <c r="BD34" s="78"/>
      <c r="BE34" s="78"/>
      <c r="BF34" s="78"/>
      <c r="BG34" s="78"/>
      <c r="BH34" s="78"/>
      <c r="BI34" s="78"/>
      <c r="BJ34" s="78"/>
      <c r="BK34" s="78"/>
      <c r="BL34" s="78"/>
      <c r="BM34" s="78"/>
      <c r="BN34" s="78"/>
      <c r="BO34" s="78"/>
      <c r="BP34" s="78"/>
      <c r="BQ34" s="78"/>
      <c r="BR34" s="78"/>
      <c r="BS34" s="78"/>
      <c r="BT34" s="78"/>
      <c r="BU34" s="78"/>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c r="EO34" s="78"/>
      <c r="EP34" s="78"/>
      <c r="EQ34" s="78"/>
      <c r="ER34" s="78"/>
      <c r="ES34" s="78"/>
      <c r="ET34" s="78"/>
      <c r="EU34" s="78"/>
      <c r="EV34" s="78"/>
      <c r="EW34" s="78"/>
      <c r="EX34" s="78"/>
      <c r="EY34" s="78"/>
      <c r="EZ34" s="78"/>
      <c r="FA34" s="78"/>
      <c r="FB34" s="78"/>
      <c r="FC34" s="78"/>
      <c r="FD34" s="78"/>
      <c r="FE34" s="78"/>
      <c r="FF34" s="78"/>
      <c r="FG34" s="78"/>
      <c r="FH34" s="78"/>
      <c r="FI34" s="78"/>
      <c r="FJ34" s="78"/>
      <c r="FK34" s="78"/>
      <c r="FL34" s="78"/>
      <c r="FM34" s="78"/>
      <c r="FN34" s="78"/>
      <c r="FO34" s="78"/>
      <c r="FP34" s="78"/>
      <c r="FQ34" s="78"/>
      <c r="FR34" s="78"/>
      <c r="FS34" s="78"/>
      <c r="FT34" s="78"/>
      <c r="FU34" s="78"/>
      <c r="FV34" s="78"/>
      <c r="FW34" s="78"/>
      <c r="FX34" s="78"/>
      <c r="FY34" s="78"/>
      <c r="FZ34" s="78"/>
      <c r="GA34" s="78"/>
      <c r="GB34" s="78"/>
      <c r="GC34" s="78"/>
      <c r="GD34" s="78"/>
      <c r="GE34" s="78"/>
      <c r="GF34" s="78"/>
      <c r="GG34" s="78"/>
      <c r="GH34" s="78"/>
      <c r="GI34" s="78"/>
      <c r="GJ34" s="78"/>
      <c r="GK34" s="78"/>
      <c r="GL34" s="78"/>
      <c r="GM34" s="78"/>
      <c r="GN34" s="78"/>
      <c r="GO34" s="78"/>
      <c r="GP34" s="78"/>
      <c r="GQ34" s="78"/>
      <c r="GR34" s="78"/>
      <c r="GS34" s="78"/>
      <c r="GT34" s="78"/>
      <c r="GU34" s="78"/>
      <c r="GV34" s="78"/>
      <c r="GW34" s="78"/>
      <c r="GX34" s="78"/>
      <c r="GY34" s="78"/>
      <c r="GZ34" s="78"/>
      <c r="HA34" s="78"/>
      <c r="HB34" s="78"/>
      <c r="HC34" s="78"/>
      <c r="HD34" s="78"/>
      <c r="HE34" s="78"/>
      <c r="HF34" s="78"/>
      <c r="HG34" s="78"/>
      <c r="HH34" s="78"/>
      <c r="HI34" s="78"/>
      <c r="HJ34" s="78"/>
      <c r="HK34" s="78"/>
      <c r="HL34" s="78"/>
      <c r="HM34" s="78"/>
      <c r="HN34" s="78"/>
      <c r="HO34" s="78"/>
      <c r="HP34" s="78"/>
      <c r="HQ34" s="78"/>
      <c r="HR34" s="78"/>
      <c r="HS34" s="78"/>
      <c r="HT34" s="78"/>
      <c r="HU34" s="78"/>
      <c r="HV34" s="78"/>
      <c r="HW34" s="78"/>
      <c r="HX34" s="78"/>
      <c r="HY34" s="78"/>
      <c r="HZ34" s="78"/>
      <c r="IA34" s="78"/>
      <c r="IB34" s="78"/>
      <c r="IC34" s="78"/>
      <c r="ID34" s="78"/>
      <c r="IE34" s="78"/>
      <c r="IF34" s="78"/>
      <c r="IG34" s="78"/>
      <c r="IH34" s="78"/>
      <c r="II34" s="78"/>
      <c r="IJ34" s="78"/>
      <c r="IK34" s="78"/>
      <c r="IL34" s="78"/>
      <c r="IM34" s="78"/>
      <c r="IN34" s="78"/>
      <c r="IO34" s="78"/>
      <c r="IP34" s="78"/>
      <c r="IQ34" s="78"/>
      <c r="IR34" s="78"/>
      <c r="IS34" s="78"/>
      <c r="IT34" s="78"/>
      <c r="IU34" s="78"/>
      <c r="IV34" s="78"/>
      <c r="IW34" s="78"/>
      <c r="IX34" s="78"/>
      <c r="IY34" s="78"/>
      <c r="IZ34" s="78"/>
      <c r="JA34" s="78"/>
      <c r="JB34" s="78"/>
      <c r="JC34" s="78"/>
      <c r="JD34" s="78"/>
      <c r="JE34" s="78"/>
      <c r="JF34" s="78"/>
      <c r="JG34" s="78"/>
      <c r="JH34" s="78"/>
      <c r="JI34" s="78"/>
      <c r="JJ34" s="78"/>
      <c r="JK34" s="78"/>
      <c r="JL34" s="78"/>
      <c r="JM34" s="78"/>
      <c r="JN34" s="78"/>
      <c r="JO34" s="78"/>
      <c r="JP34" s="78"/>
      <c r="JQ34" s="78"/>
      <c r="JR34" s="78"/>
      <c r="JS34" s="78"/>
      <c r="JT34" s="78"/>
      <c r="JU34" s="78"/>
      <c r="JV34" s="78"/>
      <c r="JW34" s="78"/>
      <c r="JX34" s="78"/>
      <c r="JY34" s="78"/>
      <c r="JZ34" s="78"/>
      <c r="KA34" s="78"/>
      <c r="KB34" s="78"/>
      <c r="KC34" s="78"/>
      <c r="KD34" s="78"/>
      <c r="KE34" s="78"/>
      <c r="KF34" s="78"/>
      <c r="KG34" s="78"/>
      <c r="KH34" s="78"/>
      <c r="KI34" s="78"/>
      <c r="KJ34" s="78"/>
      <c r="KK34" s="78"/>
      <c r="KL34" s="78"/>
      <c r="KM34" s="78"/>
      <c r="KN34" s="78"/>
      <c r="KO34" s="78"/>
      <c r="KP34" s="78"/>
      <c r="KQ34" s="78"/>
      <c r="KR34" s="78"/>
      <c r="KS34" s="78"/>
      <c r="KT34" s="78"/>
      <c r="KU34" s="78"/>
      <c r="KV34" s="78"/>
      <c r="KW34" s="78"/>
      <c r="KX34" s="78"/>
      <c r="KY34" s="78"/>
      <c r="KZ34" s="78"/>
      <c r="LA34" s="78"/>
      <c r="LB34" s="78"/>
      <c r="LC34" s="78"/>
      <c r="LD34" s="78"/>
      <c r="LE34" s="78"/>
      <c r="LF34" s="78"/>
      <c r="LG34" s="78"/>
      <c r="LH34" s="78"/>
      <c r="LI34" s="78"/>
      <c r="LJ34" s="78"/>
      <c r="LK34" s="78"/>
      <c r="LL34" s="78"/>
      <c r="LM34" s="78"/>
      <c r="LN34" s="78"/>
      <c r="LO34" s="78"/>
      <c r="LP34" s="78"/>
      <c r="LQ34" s="78"/>
      <c r="LR34" s="78"/>
      <c r="LS34" s="78"/>
      <c r="LT34" s="78"/>
      <c r="LU34" s="78"/>
      <c r="LV34" s="78"/>
      <c r="LW34" s="78"/>
      <c r="LX34" s="78"/>
      <c r="LY34" s="78"/>
      <c r="LZ34" s="78"/>
      <c r="MA34" s="78"/>
      <c r="MB34" s="78"/>
      <c r="MC34" s="78"/>
      <c r="MD34" s="78"/>
      <c r="ME34" s="78"/>
      <c r="MF34" s="78"/>
      <c r="MG34" s="78"/>
      <c r="MH34" s="78"/>
      <c r="MI34" s="78"/>
      <c r="MJ34" s="78"/>
      <c r="MK34" s="78"/>
      <c r="ML34" s="78"/>
      <c r="MM34" s="78"/>
      <c r="MN34" s="78"/>
      <c r="MO34" s="78"/>
      <c r="MP34" s="78"/>
      <c r="MQ34" s="78"/>
      <c r="MR34" s="78"/>
      <c r="MS34" s="78"/>
      <c r="MT34" s="78"/>
      <c r="MU34" s="78"/>
      <c r="MV34" s="78"/>
      <c r="MW34" s="78"/>
      <c r="MX34" s="78"/>
      <c r="MY34" s="78"/>
      <c r="MZ34" s="78"/>
      <c r="NA34" s="78"/>
      <c r="NB34" s="78"/>
      <c r="NC34" s="78"/>
      <c r="ND34" s="78"/>
      <c r="NE34" s="78"/>
      <c r="NF34" s="78"/>
      <c r="NG34" s="78"/>
      <c r="NH34" s="78"/>
      <c r="NI34" s="78"/>
      <c r="NJ34" s="78"/>
      <c r="NK34" s="78"/>
      <c r="NL34" s="78"/>
      <c r="NM34" s="78"/>
      <c r="NN34" s="78"/>
      <c r="NO34" s="78"/>
      <c r="NP34" s="78"/>
      <c r="NQ34" s="78"/>
      <c r="NR34" s="78"/>
      <c r="NS34" s="78"/>
      <c r="NT34" s="78"/>
    </row>
    <row r="35" spans="1:384" s="69" customFormat="1" ht="17.100000000000001" customHeight="1" thickBot="1">
      <c r="A35" s="416">
        <v>1100</v>
      </c>
      <c r="B35" s="1160" t="s">
        <v>30</v>
      </c>
      <c r="C35" s="1160"/>
      <c r="D35" s="1160"/>
      <c r="E35" s="1160"/>
      <c r="F35" s="1160"/>
      <c r="G35" s="1160"/>
      <c r="H35" s="1160"/>
      <c r="I35" s="1160"/>
      <c r="J35" s="1160"/>
      <c r="K35" s="1160"/>
      <c r="L35" s="1160"/>
      <c r="M35" s="1160"/>
      <c r="N35" s="1160"/>
      <c r="O35" s="1160"/>
      <c r="P35" s="1160"/>
      <c r="Q35" s="1160"/>
      <c r="R35" s="1160"/>
      <c r="S35" s="1160"/>
      <c r="T35" s="1160"/>
      <c r="U35" s="1385"/>
      <c r="V35" s="1385"/>
      <c r="W35" s="1385"/>
      <c r="X35" s="1317"/>
      <c r="Y35" s="1317"/>
      <c r="Z35" s="1317"/>
      <c r="AA35" s="1318"/>
      <c r="AB35" s="246"/>
      <c r="AC35" s="246"/>
      <c r="AD35" s="246"/>
      <c r="AE35" s="1237"/>
      <c r="AF35" s="1237"/>
      <c r="AG35" s="246"/>
      <c r="AH35" s="246"/>
      <c r="AI35" s="246"/>
      <c r="AJ35" s="246"/>
      <c r="AK35" s="439"/>
      <c r="AL35" s="439"/>
      <c r="AM35" s="439"/>
      <c r="AN35" s="439"/>
      <c r="AO35" s="439"/>
      <c r="AP35" s="439"/>
      <c r="AQ35" s="439"/>
      <c r="AR35" s="439"/>
      <c r="AS35" s="439"/>
      <c r="AT35" s="439"/>
      <c r="AU35" s="439"/>
      <c r="AV35" s="439"/>
      <c r="AW35" s="78"/>
      <c r="AX35" s="78"/>
      <c r="AY35" s="78"/>
      <c r="AZ35" s="78"/>
      <c r="BA35" s="78"/>
      <c r="BB35" s="78"/>
      <c r="BC35" s="78"/>
      <c r="BD35" s="78"/>
      <c r="BE35" s="78"/>
      <c r="BF35" s="78"/>
      <c r="BG35" s="78"/>
      <c r="BH35" s="78"/>
      <c r="BI35" s="78"/>
      <c r="BJ35" s="78"/>
      <c r="BK35" s="78"/>
      <c r="BL35" s="78"/>
      <c r="BM35" s="78"/>
      <c r="BN35" s="78"/>
      <c r="BO35" s="78"/>
      <c r="BP35" s="78"/>
      <c r="BQ35" s="78"/>
      <c r="BR35" s="78"/>
      <c r="BS35" s="78"/>
      <c r="BT35" s="78"/>
      <c r="BU35" s="78"/>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c r="EO35" s="78"/>
      <c r="EP35" s="78"/>
      <c r="EQ35" s="78"/>
      <c r="ER35" s="78"/>
      <c r="ES35" s="78"/>
      <c r="ET35" s="78"/>
      <c r="EU35" s="78"/>
      <c r="EV35" s="78"/>
      <c r="EW35" s="78"/>
      <c r="EX35" s="78"/>
      <c r="EY35" s="78"/>
      <c r="EZ35" s="78"/>
      <c r="FA35" s="78"/>
      <c r="FB35" s="78"/>
      <c r="FC35" s="78"/>
      <c r="FD35" s="78"/>
      <c r="FE35" s="78"/>
      <c r="FF35" s="78"/>
      <c r="FG35" s="78"/>
      <c r="FH35" s="78"/>
      <c r="FI35" s="78"/>
      <c r="FJ35" s="78"/>
      <c r="FK35" s="78"/>
      <c r="FL35" s="78"/>
      <c r="FM35" s="78"/>
      <c r="FN35" s="78"/>
      <c r="FO35" s="78"/>
      <c r="FP35" s="78"/>
      <c r="FQ35" s="78"/>
      <c r="FR35" s="78"/>
      <c r="FS35" s="78"/>
      <c r="FT35" s="78"/>
      <c r="FU35" s="78"/>
      <c r="FV35" s="78"/>
      <c r="FW35" s="78"/>
      <c r="FX35" s="78"/>
      <c r="FY35" s="78"/>
      <c r="FZ35" s="78"/>
      <c r="GA35" s="78"/>
      <c r="GB35" s="78"/>
      <c r="GC35" s="78"/>
      <c r="GD35" s="78"/>
      <c r="GE35" s="78"/>
      <c r="GF35" s="78"/>
      <c r="GG35" s="78"/>
      <c r="GH35" s="78"/>
      <c r="GI35" s="78"/>
      <c r="GJ35" s="78"/>
      <c r="GK35" s="78"/>
      <c r="GL35" s="78"/>
      <c r="GM35" s="78"/>
      <c r="GN35" s="78"/>
      <c r="GO35" s="78"/>
      <c r="GP35" s="78"/>
      <c r="GQ35" s="78"/>
      <c r="GR35" s="78"/>
      <c r="GS35" s="78"/>
      <c r="GT35" s="78"/>
      <c r="GU35" s="78"/>
      <c r="GV35" s="78"/>
      <c r="GW35" s="78"/>
      <c r="GX35" s="78"/>
      <c r="GY35" s="78"/>
      <c r="GZ35" s="78"/>
      <c r="HA35" s="78"/>
      <c r="HB35" s="78"/>
      <c r="HC35" s="78"/>
      <c r="HD35" s="78"/>
      <c r="HE35" s="78"/>
      <c r="HF35" s="78"/>
      <c r="HG35" s="78"/>
      <c r="HH35" s="78"/>
      <c r="HI35" s="78"/>
      <c r="HJ35" s="78"/>
      <c r="HK35" s="78"/>
      <c r="HL35" s="78"/>
      <c r="HM35" s="78"/>
      <c r="HN35" s="78"/>
      <c r="HO35" s="78"/>
      <c r="HP35" s="78"/>
      <c r="HQ35" s="78"/>
      <c r="HR35" s="78"/>
      <c r="HS35" s="78"/>
      <c r="HT35" s="78"/>
      <c r="HU35" s="78"/>
      <c r="HV35" s="78"/>
      <c r="HW35" s="78"/>
      <c r="HX35" s="78"/>
      <c r="HY35" s="78"/>
      <c r="HZ35" s="78"/>
      <c r="IA35" s="78"/>
      <c r="IB35" s="78"/>
      <c r="IC35" s="78"/>
      <c r="ID35" s="78"/>
      <c r="IE35" s="78"/>
      <c r="IF35" s="78"/>
      <c r="IG35" s="78"/>
      <c r="IH35" s="78"/>
      <c r="II35" s="78"/>
      <c r="IJ35" s="78"/>
      <c r="IK35" s="78"/>
      <c r="IL35" s="78"/>
      <c r="IM35" s="78"/>
      <c r="IN35" s="78"/>
      <c r="IO35" s="78"/>
      <c r="IP35" s="78"/>
      <c r="IQ35" s="78"/>
      <c r="IR35" s="78"/>
      <c r="IS35" s="78"/>
      <c r="IT35" s="78"/>
      <c r="IU35" s="78"/>
      <c r="IV35" s="78"/>
      <c r="IW35" s="78"/>
      <c r="IX35" s="78"/>
      <c r="IY35" s="78"/>
      <c r="IZ35" s="78"/>
      <c r="JA35" s="78"/>
      <c r="JB35" s="78"/>
      <c r="JC35" s="78"/>
      <c r="JD35" s="78"/>
      <c r="JE35" s="78"/>
      <c r="JF35" s="78"/>
      <c r="JG35" s="78"/>
      <c r="JH35" s="78"/>
      <c r="JI35" s="78"/>
      <c r="JJ35" s="78"/>
      <c r="JK35" s="78"/>
      <c r="JL35" s="78"/>
      <c r="JM35" s="78"/>
      <c r="JN35" s="78"/>
      <c r="JO35" s="78"/>
      <c r="JP35" s="78"/>
      <c r="JQ35" s="78"/>
      <c r="JR35" s="78"/>
      <c r="JS35" s="78"/>
      <c r="JT35" s="78"/>
      <c r="JU35" s="78"/>
      <c r="JV35" s="78"/>
      <c r="JW35" s="78"/>
      <c r="JX35" s="78"/>
      <c r="JY35" s="78"/>
      <c r="JZ35" s="78"/>
      <c r="KA35" s="78"/>
      <c r="KB35" s="78"/>
      <c r="KC35" s="78"/>
      <c r="KD35" s="78"/>
      <c r="KE35" s="78"/>
      <c r="KF35" s="78"/>
      <c r="KG35" s="78"/>
      <c r="KH35" s="78"/>
      <c r="KI35" s="78"/>
      <c r="KJ35" s="78"/>
      <c r="KK35" s="78"/>
      <c r="KL35" s="78"/>
      <c r="KM35" s="78"/>
      <c r="KN35" s="78"/>
      <c r="KO35" s="78"/>
      <c r="KP35" s="78"/>
      <c r="KQ35" s="78"/>
      <c r="KR35" s="78"/>
      <c r="KS35" s="78"/>
      <c r="KT35" s="78"/>
      <c r="KU35" s="78"/>
      <c r="KV35" s="78"/>
      <c r="KW35" s="78"/>
      <c r="KX35" s="78"/>
      <c r="KY35" s="78"/>
      <c r="KZ35" s="78"/>
      <c r="LA35" s="78"/>
      <c r="LB35" s="78"/>
      <c r="LC35" s="78"/>
      <c r="LD35" s="78"/>
      <c r="LE35" s="78"/>
      <c r="LF35" s="78"/>
      <c r="LG35" s="78"/>
      <c r="LH35" s="78"/>
      <c r="LI35" s="78"/>
      <c r="LJ35" s="78"/>
      <c r="LK35" s="78"/>
      <c r="LL35" s="78"/>
      <c r="LM35" s="78"/>
      <c r="LN35" s="78"/>
      <c r="LO35" s="78"/>
      <c r="LP35" s="78"/>
      <c r="LQ35" s="78"/>
      <c r="LR35" s="78"/>
      <c r="LS35" s="78"/>
      <c r="LT35" s="78"/>
      <c r="LU35" s="78"/>
      <c r="LV35" s="78"/>
      <c r="LW35" s="78"/>
      <c r="LX35" s="78"/>
      <c r="LY35" s="78"/>
      <c r="LZ35" s="78"/>
      <c r="MA35" s="78"/>
      <c r="MB35" s="78"/>
      <c r="MC35" s="78"/>
      <c r="MD35" s="78"/>
      <c r="ME35" s="78"/>
      <c r="MF35" s="78"/>
      <c r="MG35" s="78"/>
      <c r="MH35" s="78"/>
      <c r="MI35" s="78"/>
      <c r="MJ35" s="78"/>
      <c r="MK35" s="78"/>
      <c r="ML35" s="78"/>
      <c r="MM35" s="78"/>
      <c r="MN35" s="78"/>
      <c r="MO35" s="78"/>
      <c r="MP35" s="78"/>
      <c r="MQ35" s="78"/>
      <c r="MR35" s="78"/>
      <c r="MS35" s="78"/>
      <c r="MT35" s="78"/>
      <c r="MU35" s="78"/>
      <c r="MV35" s="78"/>
      <c r="MW35" s="78"/>
      <c r="MX35" s="78"/>
      <c r="MY35" s="78"/>
      <c r="MZ35" s="78"/>
      <c r="NA35" s="78"/>
      <c r="NB35" s="78"/>
      <c r="NC35" s="78"/>
      <c r="ND35" s="78"/>
      <c r="NE35" s="78"/>
      <c r="NF35" s="78"/>
      <c r="NG35" s="78"/>
      <c r="NH35" s="78"/>
      <c r="NI35" s="78"/>
      <c r="NJ35" s="78"/>
      <c r="NK35" s="78"/>
      <c r="NL35" s="78"/>
      <c r="NM35" s="78"/>
      <c r="NN35" s="78"/>
      <c r="NO35" s="78"/>
      <c r="NP35" s="78"/>
      <c r="NQ35" s="78"/>
      <c r="NR35" s="78"/>
      <c r="NS35" s="78"/>
      <c r="NT35" s="78"/>
    </row>
    <row r="36" spans="1:384" s="69" customFormat="1" ht="15" customHeight="1">
      <c r="A36" s="520">
        <v>11011</v>
      </c>
      <c r="B36" s="510" t="s">
        <v>31</v>
      </c>
      <c r="C36" s="295">
        <v>1</v>
      </c>
      <c r="D36" s="223">
        <v>2</v>
      </c>
      <c r="E36" s="223"/>
      <c r="F36" s="223"/>
      <c r="G36" s="223">
        <f>SUM(C36:F36)</f>
        <v>3</v>
      </c>
      <c r="H36" s="339">
        <v>3</v>
      </c>
      <c r="I36" s="1105"/>
      <c r="J36" s="1003"/>
      <c r="K36" s="975">
        <v>3</v>
      </c>
      <c r="L36" s="1003" t="s">
        <v>16</v>
      </c>
      <c r="M36" s="975"/>
      <c r="N36" s="1007"/>
      <c r="O36" s="997"/>
      <c r="P36" s="548" t="s">
        <v>89</v>
      </c>
      <c r="Q36" s="549">
        <v>1</v>
      </c>
      <c r="R36" s="657" t="s">
        <v>121</v>
      </c>
      <c r="S36" s="1549"/>
      <c r="T36" s="1550"/>
      <c r="U36" s="377"/>
      <c r="V36" s="372"/>
      <c r="W36" s="394"/>
      <c r="X36" s="1295" t="str">
        <f>IF(COUNTIF(U36:W36,"&gt;=50")&gt;1,"FEHLER",IF(MAX(U36:W36)&gt;100,"FEHLER",IF(U36="","OFFEN",IF(MAX(U36:W36)&gt;=50,"BE",IF(MAX(U36:W36)&lt;50,"NB","OFFEN")))))</f>
        <v>OFFEN</v>
      </c>
      <c r="Y36" s="1296">
        <f>IF(U36="",0,(MAX(U36:W36)*Q36/100))</f>
        <v>0</v>
      </c>
      <c r="Z36" s="1297" t="str">
        <f>IF(X36="OFFEN","OFFEN",IF(X36="FEHLER","FEHLER",IF(X36="NB",5,ROUND(1+3/50*(100-(Y36*100)),1))))</f>
        <v>OFFEN</v>
      </c>
      <c r="AA36" s="1298">
        <f>IF(X36="BE",H36,0)</f>
        <v>0</v>
      </c>
      <c r="AB36" s="246"/>
      <c r="AC36" s="246">
        <f t="shared" si="1"/>
        <v>0</v>
      </c>
      <c r="AD36" s="246"/>
      <c r="AE36" s="1237">
        <f>IF(AC36=0,0,AC36/$AC$79)</f>
        <v>0</v>
      </c>
      <c r="AF36" s="1237">
        <f t="shared" si="3"/>
        <v>0</v>
      </c>
      <c r="AG36" s="246"/>
      <c r="AH36" s="246">
        <v>3</v>
      </c>
      <c r="AI36" s="1238" t="str">
        <f>IF(AH36&lt;=$AC$3,"JA","NEIN")</f>
        <v>NEIN</v>
      </c>
      <c r="AJ36" s="246"/>
      <c r="AK36" s="439"/>
      <c r="AL36" s="439"/>
      <c r="AM36" s="439"/>
      <c r="AN36" s="439"/>
      <c r="AO36" s="439"/>
      <c r="AP36" s="439"/>
      <c r="AQ36" s="439"/>
      <c r="AR36" s="439"/>
      <c r="AS36" s="439"/>
      <c r="AT36" s="439"/>
      <c r="AU36" s="439"/>
      <c r="AV36" s="439"/>
      <c r="AW36" s="78"/>
      <c r="AX36" s="78"/>
      <c r="AY36" s="78"/>
      <c r="AZ36" s="78"/>
      <c r="BA36" s="78"/>
      <c r="BB36" s="78"/>
      <c r="BC36" s="78"/>
      <c r="BD36" s="78"/>
      <c r="BE36" s="78"/>
      <c r="BF36" s="78"/>
      <c r="BG36" s="78"/>
      <c r="BH36" s="78"/>
      <c r="BI36" s="78"/>
      <c r="BJ36" s="78"/>
      <c r="BK36" s="78"/>
      <c r="BL36" s="78"/>
      <c r="BM36" s="78"/>
      <c r="BN36" s="78"/>
      <c r="BO36" s="78"/>
      <c r="BP36" s="78"/>
      <c r="BQ36" s="78"/>
      <c r="BR36" s="78"/>
      <c r="BS36" s="78"/>
      <c r="BT36" s="78"/>
      <c r="BU36" s="78"/>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c r="EO36" s="78"/>
      <c r="EP36" s="78"/>
      <c r="EQ36" s="78"/>
      <c r="ER36" s="78"/>
      <c r="ES36" s="78"/>
      <c r="ET36" s="78"/>
      <c r="EU36" s="78"/>
      <c r="EV36" s="78"/>
      <c r="EW36" s="78"/>
      <c r="EX36" s="78"/>
      <c r="EY36" s="78"/>
      <c r="EZ36" s="78"/>
      <c r="FA36" s="78"/>
      <c r="FB36" s="78"/>
      <c r="FC36" s="78"/>
      <c r="FD36" s="78"/>
      <c r="FE36" s="78"/>
      <c r="FF36" s="78"/>
      <c r="FG36" s="78"/>
      <c r="FH36" s="78"/>
      <c r="FI36" s="78"/>
      <c r="FJ36" s="78"/>
      <c r="FK36" s="78"/>
      <c r="FL36" s="78"/>
      <c r="FM36" s="78"/>
      <c r="FN36" s="78"/>
      <c r="FO36" s="78"/>
      <c r="FP36" s="78"/>
      <c r="FQ36" s="78"/>
      <c r="FR36" s="78"/>
      <c r="FS36" s="78"/>
      <c r="FT36" s="78"/>
      <c r="FU36" s="78"/>
      <c r="FV36" s="78"/>
      <c r="FW36" s="78"/>
      <c r="FX36" s="78"/>
      <c r="FY36" s="78"/>
      <c r="FZ36" s="78"/>
      <c r="GA36" s="78"/>
      <c r="GB36" s="78"/>
      <c r="GC36" s="78"/>
      <c r="GD36" s="78"/>
      <c r="GE36" s="78"/>
      <c r="GF36" s="78"/>
      <c r="GG36" s="78"/>
      <c r="GH36" s="78"/>
      <c r="GI36" s="78"/>
      <c r="GJ36" s="78"/>
      <c r="GK36" s="78"/>
      <c r="GL36" s="78"/>
      <c r="GM36" s="78"/>
      <c r="GN36" s="78"/>
      <c r="GO36" s="78"/>
      <c r="GP36" s="78"/>
      <c r="GQ36" s="78"/>
      <c r="GR36" s="78"/>
      <c r="GS36" s="78"/>
      <c r="GT36" s="78"/>
      <c r="GU36" s="78"/>
      <c r="GV36" s="78"/>
      <c r="GW36" s="78"/>
      <c r="GX36" s="78"/>
      <c r="GY36" s="78"/>
      <c r="GZ36" s="78"/>
      <c r="HA36" s="78"/>
      <c r="HB36" s="78"/>
      <c r="HC36" s="78"/>
      <c r="HD36" s="78"/>
      <c r="HE36" s="78"/>
      <c r="HF36" s="78"/>
      <c r="HG36" s="78"/>
      <c r="HH36" s="78"/>
      <c r="HI36" s="78"/>
      <c r="HJ36" s="78"/>
      <c r="HK36" s="78"/>
      <c r="HL36" s="78"/>
      <c r="HM36" s="78"/>
      <c r="HN36" s="78"/>
      <c r="HO36" s="78"/>
      <c r="HP36" s="78"/>
      <c r="HQ36" s="78"/>
      <c r="HR36" s="78"/>
      <c r="HS36" s="78"/>
      <c r="HT36" s="78"/>
      <c r="HU36" s="78"/>
      <c r="HV36" s="78"/>
      <c r="HW36" s="78"/>
      <c r="HX36" s="78"/>
      <c r="HY36" s="78"/>
      <c r="HZ36" s="78"/>
      <c r="IA36" s="78"/>
      <c r="IB36" s="78"/>
      <c r="IC36" s="78"/>
      <c r="ID36" s="78"/>
      <c r="IE36" s="78"/>
      <c r="IF36" s="78"/>
      <c r="IG36" s="78"/>
      <c r="IH36" s="78"/>
      <c r="II36" s="78"/>
      <c r="IJ36" s="78"/>
      <c r="IK36" s="78"/>
      <c r="IL36" s="78"/>
      <c r="IM36" s="78"/>
      <c r="IN36" s="78"/>
      <c r="IO36" s="78"/>
      <c r="IP36" s="78"/>
      <c r="IQ36" s="78"/>
      <c r="IR36" s="78"/>
      <c r="IS36" s="78"/>
      <c r="IT36" s="78"/>
      <c r="IU36" s="78"/>
      <c r="IV36" s="78"/>
      <c r="IW36" s="78"/>
      <c r="IX36" s="78"/>
      <c r="IY36" s="78"/>
      <c r="IZ36" s="78"/>
      <c r="JA36" s="78"/>
      <c r="JB36" s="78"/>
      <c r="JC36" s="78"/>
      <c r="JD36" s="78"/>
      <c r="JE36" s="78"/>
      <c r="JF36" s="78"/>
      <c r="JG36" s="78"/>
      <c r="JH36" s="78"/>
      <c r="JI36" s="78"/>
      <c r="JJ36" s="78"/>
      <c r="JK36" s="78"/>
      <c r="JL36" s="78"/>
      <c r="JM36" s="78"/>
      <c r="JN36" s="78"/>
      <c r="JO36" s="78"/>
      <c r="JP36" s="78"/>
      <c r="JQ36" s="78"/>
      <c r="JR36" s="78"/>
      <c r="JS36" s="78"/>
      <c r="JT36" s="78"/>
      <c r="JU36" s="78"/>
      <c r="JV36" s="78"/>
      <c r="JW36" s="78"/>
      <c r="JX36" s="78"/>
      <c r="JY36" s="78"/>
      <c r="JZ36" s="78"/>
      <c r="KA36" s="78"/>
      <c r="KB36" s="78"/>
      <c r="KC36" s="78"/>
      <c r="KD36" s="78"/>
      <c r="KE36" s="78"/>
      <c r="KF36" s="78"/>
      <c r="KG36" s="78"/>
      <c r="KH36" s="78"/>
      <c r="KI36" s="78"/>
      <c r="KJ36" s="78"/>
      <c r="KK36" s="78"/>
      <c r="KL36" s="78"/>
      <c r="KM36" s="78"/>
      <c r="KN36" s="78"/>
      <c r="KO36" s="78"/>
      <c r="KP36" s="78"/>
      <c r="KQ36" s="78"/>
      <c r="KR36" s="78"/>
      <c r="KS36" s="78"/>
      <c r="KT36" s="78"/>
      <c r="KU36" s="78"/>
      <c r="KV36" s="78"/>
      <c r="KW36" s="78"/>
      <c r="KX36" s="78"/>
      <c r="KY36" s="78"/>
      <c r="KZ36" s="78"/>
      <c r="LA36" s="78"/>
      <c r="LB36" s="78"/>
      <c r="LC36" s="78"/>
      <c r="LD36" s="78"/>
      <c r="LE36" s="78"/>
      <c r="LF36" s="78"/>
      <c r="LG36" s="78"/>
      <c r="LH36" s="78"/>
      <c r="LI36" s="78"/>
      <c r="LJ36" s="78"/>
      <c r="LK36" s="78"/>
      <c r="LL36" s="78"/>
      <c r="LM36" s="78"/>
      <c r="LN36" s="78"/>
      <c r="LO36" s="78"/>
      <c r="LP36" s="78"/>
      <c r="LQ36" s="78"/>
      <c r="LR36" s="78"/>
      <c r="LS36" s="78"/>
      <c r="LT36" s="78"/>
      <c r="LU36" s="78"/>
      <c r="LV36" s="78"/>
      <c r="LW36" s="78"/>
      <c r="LX36" s="78"/>
      <c r="LY36" s="78"/>
      <c r="LZ36" s="78"/>
      <c r="MA36" s="78"/>
      <c r="MB36" s="78"/>
      <c r="MC36" s="78"/>
      <c r="MD36" s="78"/>
      <c r="ME36" s="78"/>
      <c r="MF36" s="78"/>
      <c r="MG36" s="78"/>
      <c r="MH36" s="78"/>
      <c r="MI36" s="78"/>
      <c r="MJ36" s="78"/>
      <c r="MK36" s="78"/>
      <c r="ML36" s="78"/>
      <c r="MM36" s="78"/>
      <c r="MN36" s="78"/>
      <c r="MO36" s="78"/>
      <c r="MP36" s="78"/>
      <c r="MQ36" s="78"/>
      <c r="MR36" s="78"/>
      <c r="MS36" s="78"/>
      <c r="MT36" s="78"/>
      <c r="MU36" s="78"/>
      <c r="MV36" s="78"/>
      <c r="MW36" s="78"/>
      <c r="MX36" s="78"/>
      <c r="MY36" s="78"/>
      <c r="MZ36" s="78"/>
      <c r="NA36" s="78"/>
      <c r="NB36" s="78"/>
      <c r="NC36" s="78"/>
      <c r="ND36" s="78"/>
      <c r="NE36" s="78"/>
      <c r="NF36" s="78"/>
      <c r="NG36" s="78"/>
      <c r="NH36" s="78"/>
      <c r="NI36" s="78"/>
      <c r="NJ36" s="78"/>
      <c r="NK36" s="78"/>
      <c r="NL36" s="78"/>
      <c r="NM36" s="78"/>
      <c r="NN36" s="78"/>
      <c r="NO36" s="78"/>
      <c r="NP36" s="78"/>
      <c r="NQ36" s="78"/>
      <c r="NR36" s="78"/>
      <c r="NS36" s="78"/>
      <c r="NT36" s="78"/>
    </row>
    <row r="37" spans="1:384" s="69" customFormat="1" ht="15" customHeight="1">
      <c r="A37" s="521">
        <v>10241</v>
      </c>
      <c r="B37" s="512" t="s">
        <v>22</v>
      </c>
      <c r="C37" s="383">
        <v>2</v>
      </c>
      <c r="D37" s="385">
        <v>1</v>
      </c>
      <c r="E37" s="385"/>
      <c r="F37" s="385"/>
      <c r="G37" s="385">
        <f>SUM(C37:F37)</f>
        <v>3</v>
      </c>
      <c r="H37" s="338">
        <v>4</v>
      </c>
      <c r="I37" s="1100"/>
      <c r="J37" s="1014"/>
      <c r="K37" s="992"/>
      <c r="L37" s="1014">
        <v>4</v>
      </c>
      <c r="M37" s="992"/>
      <c r="N37" s="1016"/>
      <c r="O37" s="995"/>
      <c r="P37" s="680" t="s">
        <v>89</v>
      </c>
      <c r="Q37" s="681">
        <v>1</v>
      </c>
      <c r="R37" s="682" t="s">
        <v>121</v>
      </c>
      <c r="S37" s="1502"/>
      <c r="T37" s="1682"/>
      <c r="U37" s="384"/>
      <c r="V37" s="382"/>
      <c r="W37" s="540"/>
      <c r="X37" s="1254" t="str">
        <f>IF(COUNTIF(U37:W37,"&gt;=50")&gt;1,"FEHLER",IF(MAX(U37:W37)&gt;100,"FEHLER",IF(U37="","OFFEN",IF(MAX(U37:W37)&gt;=50,"BE",IF(MAX(U37:W37)&lt;50,"NB","OFFEN")))))</f>
        <v>OFFEN</v>
      </c>
      <c r="Y37" s="1255">
        <f>IF(U37="",0,(MAX(U37:W37)*Q37/100))</f>
        <v>0</v>
      </c>
      <c r="Z37" s="1256" t="str">
        <f>IF(X37="OFFEN","OFFEN",IF(X37="FEHLER","FEHLER",IF(X37="NB",5,ROUND(1+3/50*(100-(Y37*100)),1))))</f>
        <v>OFFEN</v>
      </c>
      <c r="AA37" s="1257">
        <f>IF(X37="BE",H37,0)</f>
        <v>0</v>
      </c>
      <c r="AB37" s="246"/>
      <c r="AC37" s="246">
        <f t="shared" si="1"/>
        <v>0</v>
      </c>
      <c r="AD37" s="246"/>
      <c r="AE37" s="1237">
        <f>IF(AC37=0,0,AC37/$AC$79)</f>
        <v>0</v>
      </c>
      <c r="AF37" s="1237">
        <f t="shared" si="3"/>
        <v>0</v>
      </c>
      <c r="AG37" s="246"/>
      <c r="AH37" s="246">
        <v>4</v>
      </c>
      <c r="AI37" s="1238" t="str">
        <f>IF(AH37&lt;=$AC$3,"JA","NEIN")</f>
        <v>NEIN</v>
      </c>
      <c r="AJ37" s="246"/>
      <c r="AK37" s="439"/>
      <c r="AL37" s="439"/>
      <c r="AM37" s="439"/>
      <c r="AN37" s="439"/>
      <c r="AO37" s="439"/>
      <c r="AP37" s="439"/>
      <c r="AQ37" s="439"/>
      <c r="AR37" s="439"/>
      <c r="AS37" s="439"/>
      <c r="AT37" s="439"/>
      <c r="AU37" s="439"/>
      <c r="AV37" s="439"/>
      <c r="AW37" s="78"/>
      <c r="AX37" s="78"/>
      <c r="AY37" s="78"/>
      <c r="AZ37" s="78"/>
      <c r="BA37" s="78"/>
      <c r="BB37" s="78"/>
      <c r="BC37" s="78"/>
      <c r="BD37" s="78"/>
      <c r="BE37" s="78"/>
      <c r="BF37" s="78"/>
      <c r="BG37" s="78"/>
      <c r="BH37" s="78"/>
      <c r="BI37" s="78"/>
      <c r="BJ37" s="78"/>
      <c r="BK37" s="78"/>
      <c r="BL37" s="78"/>
      <c r="BM37" s="78"/>
      <c r="BN37" s="78"/>
      <c r="BO37" s="78"/>
      <c r="BP37" s="78"/>
      <c r="BQ37" s="78"/>
      <c r="BR37" s="78"/>
      <c r="BS37" s="78"/>
      <c r="BT37" s="78"/>
      <c r="BU37" s="78"/>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c r="EO37" s="78"/>
      <c r="EP37" s="78"/>
      <c r="EQ37" s="78"/>
      <c r="ER37" s="78"/>
      <c r="ES37" s="78"/>
      <c r="ET37" s="78"/>
      <c r="EU37" s="78"/>
      <c r="EV37" s="78"/>
      <c r="EW37" s="78"/>
      <c r="EX37" s="78"/>
      <c r="EY37" s="78"/>
      <c r="EZ37" s="78"/>
      <c r="FA37" s="78"/>
      <c r="FB37" s="78"/>
      <c r="FC37" s="78"/>
      <c r="FD37" s="78"/>
      <c r="FE37" s="78"/>
      <c r="FF37" s="78"/>
      <c r="FG37" s="78"/>
      <c r="FH37" s="78"/>
      <c r="FI37" s="78"/>
      <c r="FJ37" s="78"/>
      <c r="FK37" s="78"/>
      <c r="FL37" s="78"/>
      <c r="FM37" s="78"/>
      <c r="FN37" s="78"/>
      <c r="FO37" s="78"/>
      <c r="FP37" s="78"/>
      <c r="FQ37" s="78"/>
      <c r="FR37" s="78"/>
      <c r="FS37" s="78"/>
      <c r="FT37" s="78"/>
      <c r="FU37" s="78"/>
      <c r="FV37" s="78"/>
      <c r="FW37" s="78"/>
      <c r="FX37" s="78"/>
      <c r="FY37" s="78"/>
      <c r="FZ37" s="78"/>
      <c r="GA37" s="78"/>
      <c r="GB37" s="78"/>
      <c r="GC37" s="78"/>
      <c r="GD37" s="78"/>
      <c r="GE37" s="78"/>
      <c r="GF37" s="78"/>
      <c r="GG37" s="78"/>
      <c r="GH37" s="78"/>
      <c r="GI37" s="78"/>
      <c r="GJ37" s="78"/>
      <c r="GK37" s="78"/>
      <c r="GL37" s="78"/>
      <c r="GM37" s="78"/>
      <c r="GN37" s="78"/>
      <c r="GO37" s="78"/>
      <c r="GP37" s="78"/>
      <c r="GQ37" s="78"/>
      <c r="GR37" s="78"/>
      <c r="GS37" s="78"/>
      <c r="GT37" s="78"/>
      <c r="GU37" s="78"/>
      <c r="GV37" s="78"/>
      <c r="GW37" s="78"/>
      <c r="GX37" s="78"/>
      <c r="GY37" s="78"/>
      <c r="GZ37" s="78"/>
      <c r="HA37" s="78"/>
      <c r="HB37" s="78"/>
      <c r="HC37" s="78"/>
      <c r="HD37" s="78"/>
      <c r="HE37" s="78"/>
      <c r="HF37" s="78"/>
      <c r="HG37" s="78"/>
      <c r="HH37" s="78"/>
      <c r="HI37" s="78"/>
      <c r="HJ37" s="78"/>
      <c r="HK37" s="78"/>
      <c r="HL37" s="78"/>
      <c r="HM37" s="78"/>
      <c r="HN37" s="78"/>
      <c r="HO37" s="78"/>
      <c r="HP37" s="78"/>
      <c r="HQ37" s="78"/>
      <c r="HR37" s="78"/>
      <c r="HS37" s="78"/>
      <c r="HT37" s="78"/>
      <c r="HU37" s="78"/>
      <c r="HV37" s="78"/>
      <c r="HW37" s="78"/>
      <c r="HX37" s="78"/>
      <c r="HY37" s="78"/>
      <c r="HZ37" s="78"/>
      <c r="IA37" s="78"/>
      <c r="IB37" s="78"/>
      <c r="IC37" s="78"/>
      <c r="ID37" s="78"/>
      <c r="IE37" s="78"/>
      <c r="IF37" s="78"/>
      <c r="IG37" s="78"/>
      <c r="IH37" s="78"/>
      <c r="II37" s="78"/>
      <c r="IJ37" s="78"/>
      <c r="IK37" s="78"/>
      <c r="IL37" s="78"/>
      <c r="IM37" s="78"/>
      <c r="IN37" s="78"/>
      <c r="IO37" s="78"/>
      <c r="IP37" s="78"/>
      <c r="IQ37" s="78"/>
      <c r="IR37" s="78"/>
      <c r="IS37" s="78"/>
      <c r="IT37" s="78"/>
      <c r="IU37" s="78"/>
      <c r="IV37" s="78"/>
      <c r="IW37" s="78"/>
      <c r="IX37" s="78"/>
      <c r="IY37" s="78"/>
      <c r="IZ37" s="78"/>
      <c r="JA37" s="78"/>
      <c r="JB37" s="78"/>
      <c r="JC37" s="78"/>
      <c r="JD37" s="78"/>
      <c r="JE37" s="78"/>
      <c r="JF37" s="78"/>
      <c r="JG37" s="78"/>
      <c r="JH37" s="78"/>
      <c r="JI37" s="78"/>
      <c r="JJ37" s="78"/>
      <c r="JK37" s="78"/>
      <c r="JL37" s="78"/>
      <c r="JM37" s="78"/>
      <c r="JN37" s="78"/>
      <c r="JO37" s="78"/>
      <c r="JP37" s="78"/>
      <c r="JQ37" s="78"/>
      <c r="JR37" s="78"/>
      <c r="JS37" s="78"/>
      <c r="JT37" s="78"/>
      <c r="JU37" s="78"/>
      <c r="JV37" s="78"/>
      <c r="JW37" s="78"/>
      <c r="JX37" s="78"/>
      <c r="JY37" s="78"/>
      <c r="JZ37" s="78"/>
      <c r="KA37" s="78"/>
      <c r="KB37" s="78"/>
      <c r="KC37" s="78"/>
      <c r="KD37" s="78"/>
      <c r="KE37" s="78"/>
      <c r="KF37" s="78"/>
      <c r="KG37" s="78"/>
      <c r="KH37" s="78"/>
      <c r="KI37" s="78"/>
      <c r="KJ37" s="78"/>
      <c r="KK37" s="78"/>
      <c r="KL37" s="78"/>
      <c r="KM37" s="78"/>
      <c r="KN37" s="78"/>
      <c r="KO37" s="78"/>
      <c r="KP37" s="78"/>
      <c r="KQ37" s="78"/>
      <c r="KR37" s="78"/>
      <c r="KS37" s="78"/>
      <c r="KT37" s="78"/>
      <c r="KU37" s="78"/>
      <c r="KV37" s="78"/>
      <c r="KW37" s="78"/>
      <c r="KX37" s="78"/>
      <c r="KY37" s="78"/>
      <c r="KZ37" s="78"/>
      <c r="LA37" s="78"/>
      <c r="LB37" s="78"/>
      <c r="LC37" s="78"/>
      <c r="LD37" s="78"/>
      <c r="LE37" s="78"/>
      <c r="LF37" s="78"/>
      <c r="LG37" s="78"/>
      <c r="LH37" s="78"/>
      <c r="LI37" s="78"/>
      <c r="LJ37" s="78"/>
      <c r="LK37" s="78"/>
      <c r="LL37" s="78"/>
      <c r="LM37" s="78"/>
      <c r="LN37" s="78"/>
      <c r="LO37" s="78"/>
      <c r="LP37" s="78"/>
      <c r="LQ37" s="78"/>
      <c r="LR37" s="78"/>
      <c r="LS37" s="78"/>
      <c r="LT37" s="78"/>
      <c r="LU37" s="78"/>
      <c r="LV37" s="78"/>
      <c r="LW37" s="78"/>
      <c r="LX37" s="78"/>
      <c r="LY37" s="78"/>
      <c r="LZ37" s="78"/>
      <c r="MA37" s="78"/>
      <c r="MB37" s="78"/>
      <c r="MC37" s="78"/>
      <c r="MD37" s="78"/>
      <c r="ME37" s="78"/>
      <c r="MF37" s="78"/>
      <c r="MG37" s="78"/>
      <c r="MH37" s="78"/>
      <c r="MI37" s="78"/>
      <c r="MJ37" s="78"/>
      <c r="MK37" s="78"/>
      <c r="ML37" s="78"/>
      <c r="MM37" s="78"/>
      <c r="MN37" s="78"/>
      <c r="MO37" s="78"/>
      <c r="MP37" s="78"/>
      <c r="MQ37" s="78"/>
      <c r="MR37" s="78"/>
      <c r="MS37" s="78"/>
      <c r="MT37" s="78"/>
      <c r="MU37" s="78"/>
      <c r="MV37" s="78"/>
      <c r="MW37" s="78"/>
      <c r="MX37" s="78"/>
      <c r="MY37" s="78"/>
      <c r="MZ37" s="78"/>
      <c r="NA37" s="78"/>
      <c r="NB37" s="78"/>
      <c r="NC37" s="78"/>
      <c r="ND37" s="78"/>
      <c r="NE37" s="78"/>
      <c r="NF37" s="78"/>
      <c r="NG37" s="78"/>
      <c r="NH37" s="78"/>
      <c r="NI37" s="78"/>
      <c r="NJ37" s="78"/>
      <c r="NK37" s="78"/>
      <c r="NL37" s="78"/>
      <c r="NM37" s="78"/>
      <c r="NN37" s="78"/>
      <c r="NO37" s="78"/>
      <c r="NP37" s="78"/>
      <c r="NQ37" s="78"/>
      <c r="NR37" s="78"/>
      <c r="NS37" s="78"/>
      <c r="NT37" s="78"/>
    </row>
    <row r="38" spans="1:384" s="69" customFormat="1" ht="15" customHeight="1">
      <c r="A38" s="555">
        <v>11081</v>
      </c>
      <c r="B38" s="1972" t="s">
        <v>37</v>
      </c>
      <c r="C38" s="1941">
        <v>1</v>
      </c>
      <c r="D38" s="1937">
        <v>1</v>
      </c>
      <c r="E38" s="1937">
        <v>1</v>
      </c>
      <c r="F38" s="222"/>
      <c r="G38" s="1937">
        <f>SUM(C38:F38)</f>
        <v>3</v>
      </c>
      <c r="H38" s="1931">
        <v>4</v>
      </c>
      <c r="I38" s="1104"/>
      <c r="J38" s="1015"/>
      <c r="K38" s="993"/>
      <c r="L38" s="1949">
        <v>4</v>
      </c>
      <c r="M38" s="993"/>
      <c r="N38" s="1017" t="s">
        <v>16</v>
      </c>
      <c r="O38" s="996"/>
      <c r="P38" s="556" t="s">
        <v>89</v>
      </c>
      <c r="Q38" s="557">
        <v>0.65</v>
      </c>
      <c r="R38" s="1723" t="s">
        <v>121</v>
      </c>
      <c r="S38" s="1551"/>
      <c r="T38" s="1552"/>
      <c r="U38" s="386"/>
      <c r="V38" s="371"/>
      <c r="W38" s="393"/>
      <c r="X38" s="1587" t="str">
        <f>IF(OR(COUNTIF(U38:W38,"&gt;=50")&gt;1,COUNTIF(U39:W39,"&gt;=50")&gt;1),"FEHLER",IF(OR(MAX(U38:W38)&gt;100,MAX(U39:W39)&gt;100),"FEHLER",IF(OR(U38="",U39=""),"OFFEN",IF(AND(MAX(U38:W38)&gt;=50,MAX(U39:W39)&gt;=50),"BE",IF(OR(MAX(U38:W38)&lt;50,MAX(U39:W39)&lt;50),"NB","OFFEN")))))</f>
        <v>OFFEN</v>
      </c>
      <c r="Y38" s="1614">
        <f>ROUNDUP(AG38,2)</f>
        <v>0</v>
      </c>
      <c r="Z38" s="1631" t="str">
        <f>IF(X38="OFFEN","OFFEN",IF(X38="FEHLER","FEHLER",IF(X38="NB",5,ROUND(1+3/50*(100-(Y38*100)),1))))</f>
        <v>OFFEN</v>
      </c>
      <c r="AA38" s="1484">
        <f>IF(X38="BE",H38,0)</f>
        <v>0</v>
      </c>
      <c r="AB38" s="246"/>
      <c r="AC38" s="246">
        <f t="shared" si="1"/>
        <v>0</v>
      </c>
      <c r="AD38" s="246"/>
      <c r="AE38" s="1237">
        <f>IF(AC38=0,0,AC38/$AC$79)</f>
        <v>0</v>
      </c>
      <c r="AF38" s="1237">
        <f>IF(AC38=0,0,(Y38*100)*AE38)</f>
        <v>0</v>
      </c>
      <c r="AG38" s="246">
        <f>IF(U38="",0,(MAX(U38:W38)*Q38/100))+IF(U39="",0,(MAX(U39:W39)*Q39/100))</f>
        <v>0</v>
      </c>
      <c r="AH38" s="246">
        <v>4</v>
      </c>
      <c r="AI38" s="1238" t="str">
        <f>IF(AH38&lt;=$AC$3,"JA","NEIN")</f>
        <v>NEIN</v>
      </c>
      <c r="AJ38" s="246"/>
      <c r="AK38" s="439"/>
      <c r="AL38" s="439"/>
      <c r="AM38" s="439"/>
      <c r="AN38" s="439"/>
      <c r="AO38" s="439"/>
      <c r="AP38" s="439"/>
      <c r="AQ38" s="439"/>
      <c r="AR38" s="439"/>
      <c r="AS38" s="439"/>
      <c r="AT38" s="439"/>
      <c r="AU38" s="439"/>
      <c r="AV38" s="439"/>
      <c r="AW38" s="78"/>
      <c r="AX38" s="78"/>
      <c r="AY38" s="78"/>
      <c r="AZ38" s="78"/>
      <c r="BA38" s="78"/>
      <c r="BB38" s="78"/>
      <c r="BC38" s="78"/>
      <c r="BD38" s="78"/>
      <c r="BE38" s="78"/>
      <c r="BF38" s="78"/>
      <c r="BG38" s="78"/>
      <c r="BH38" s="78"/>
      <c r="BI38" s="78"/>
      <c r="BJ38" s="78"/>
      <c r="BK38" s="78"/>
      <c r="BL38" s="78"/>
      <c r="BM38" s="78"/>
      <c r="BN38" s="78"/>
      <c r="BO38" s="78"/>
      <c r="BP38" s="78"/>
      <c r="BQ38" s="78"/>
      <c r="BR38" s="78"/>
      <c r="BS38" s="78"/>
      <c r="BT38" s="78"/>
      <c r="BU38" s="78"/>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c r="EO38" s="78"/>
      <c r="EP38" s="78"/>
      <c r="EQ38" s="78"/>
      <c r="ER38" s="78"/>
      <c r="ES38" s="78"/>
      <c r="ET38" s="78"/>
      <c r="EU38" s="78"/>
      <c r="EV38" s="78"/>
      <c r="EW38" s="78"/>
      <c r="EX38" s="78"/>
      <c r="EY38" s="78"/>
      <c r="EZ38" s="78"/>
      <c r="FA38" s="78"/>
      <c r="FB38" s="78"/>
      <c r="FC38" s="78"/>
      <c r="FD38" s="78"/>
      <c r="FE38" s="78"/>
      <c r="FF38" s="78"/>
      <c r="FG38" s="78"/>
      <c r="FH38" s="78"/>
      <c r="FI38" s="78"/>
      <c r="FJ38" s="78"/>
      <c r="FK38" s="78"/>
      <c r="FL38" s="78"/>
      <c r="FM38" s="78"/>
      <c r="FN38" s="78"/>
      <c r="FO38" s="78"/>
      <c r="FP38" s="78"/>
      <c r="FQ38" s="78"/>
      <c r="FR38" s="78"/>
      <c r="FS38" s="78"/>
      <c r="FT38" s="78"/>
      <c r="FU38" s="78"/>
      <c r="FV38" s="78"/>
      <c r="FW38" s="78"/>
      <c r="FX38" s="78"/>
      <c r="FY38" s="78"/>
      <c r="FZ38" s="78"/>
      <c r="GA38" s="78"/>
      <c r="GB38" s="78"/>
      <c r="GC38" s="78"/>
      <c r="GD38" s="78"/>
      <c r="GE38" s="78"/>
      <c r="GF38" s="78"/>
      <c r="GG38" s="78"/>
      <c r="GH38" s="78"/>
      <c r="GI38" s="78"/>
      <c r="GJ38" s="78"/>
      <c r="GK38" s="78"/>
      <c r="GL38" s="78"/>
      <c r="GM38" s="78"/>
      <c r="GN38" s="78"/>
      <c r="GO38" s="78"/>
      <c r="GP38" s="78"/>
      <c r="GQ38" s="78"/>
      <c r="GR38" s="78"/>
      <c r="GS38" s="78"/>
      <c r="GT38" s="78"/>
      <c r="GU38" s="78"/>
      <c r="GV38" s="78"/>
      <c r="GW38" s="78"/>
      <c r="GX38" s="78"/>
      <c r="GY38" s="78"/>
      <c r="GZ38" s="78"/>
      <c r="HA38" s="78"/>
      <c r="HB38" s="78"/>
      <c r="HC38" s="78"/>
      <c r="HD38" s="78"/>
      <c r="HE38" s="78"/>
      <c r="HF38" s="78"/>
      <c r="HG38" s="78"/>
      <c r="HH38" s="78"/>
      <c r="HI38" s="78"/>
      <c r="HJ38" s="78"/>
      <c r="HK38" s="78"/>
      <c r="HL38" s="78"/>
      <c r="HM38" s="78"/>
      <c r="HN38" s="78"/>
      <c r="HO38" s="78"/>
      <c r="HP38" s="78"/>
      <c r="HQ38" s="78"/>
      <c r="HR38" s="78"/>
      <c r="HS38" s="78"/>
      <c r="HT38" s="78"/>
      <c r="HU38" s="78"/>
      <c r="HV38" s="78"/>
      <c r="HW38" s="78"/>
      <c r="HX38" s="78"/>
      <c r="HY38" s="78"/>
      <c r="HZ38" s="78"/>
      <c r="IA38" s="78"/>
      <c r="IB38" s="78"/>
      <c r="IC38" s="78"/>
      <c r="ID38" s="78"/>
      <c r="IE38" s="78"/>
      <c r="IF38" s="78"/>
      <c r="IG38" s="78"/>
      <c r="IH38" s="78"/>
      <c r="II38" s="78"/>
      <c r="IJ38" s="78"/>
      <c r="IK38" s="78"/>
      <c r="IL38" s="78"/>
      <c r="IM38" s="78"/>
      <c r="IN38" s="78"/>
      <c r="IO38" s="78"/>
      <c r="IP38" s="78"/>
      <c r="IQ38" s="78"/>
      <c r="IR38" s="78"/>
      <c r="IS38" s="78"/>
      <c r="IT38" s="78"/>
      <c r="IU38" s="78"/>
      <c r="IV38" s="78"/>
      <c r="IW38" s="78"/>
      <c r="IX38" s="78"/>
      <c r="IY38" s="78"/>
      <c r="IZ38" s="78"/>
      <c r="JA38" s="78"/>
      <c r="JB38" s="78"/>
      <c r="JC38" s="78"/>
      <c r="JD38" s="78"/>
      <c r="JE38" s="78"/>
      <c r="JF38" s="78"/>
      <c r="JG38" s="78"/>
      <c r="JH38" s="78"/>
      <c r="JI38" s="78"/>
      <c r="JJ38" s="78"/>
      <c r="JK38" s="78"/>
      <c r="JL38" s="78"/>
      <c r="JM38" s="78"/>
      <c r="JN38" s="78"/>
      <c r="JO38" s="78"/>
      <c r="JP38" s="78"/>
      <c r="JQ38" s="78"/>
      <c r="JR38" s="78"/>
      <c r="JS38" s="78"/>
      <c r="JT38" s="78"/>
      <c r="JU38" s="78"/>
      <c r="JV38" s="78"/>
      <c r="JW38" s="78"/>
      <c r="JX38" s="78"/>
      <c r="JY38" s="78"/>
      <c r="JZ38" s="78"/>
      <c r="KA38" s="78"/>
      <c r="KB38" s="78"/>
      <c r="KC38" s="78"/>
      <c r="KD38" s="78"/>
      <c r="KE38" s="78"/>
      <c r="KF38" s="78"/>
      <c r="KG38" s="78"/>
      <c r="KH38" s="78"/>
      <c r="KI38" s="78"/>
      <c r="KJ38" s="78"/>
      <c r="KK38" s="78"/>
      <c r="KL38" s="78"/>
      <c r="KM38" s="78"/>
      <c r="KN38" s="78"/>
      <c r="KO38" s="78"/>
      <c r="KP38" s="78"/>
      <c r="KQ38" s="78"/>
      <c r="KR38" s="78"/>
      <c r="KS38" s="78"/>
      <c r="KT38" s="78"/>
      <c r="KU38" s="78"/>
      <c r="KV38" s="78"/>
      <c r="KW38" s="78"/>
      <c r="KX38" s="78"/>
      <c r="KY38" s="78"/>
      <c r="KZ38" s="78"/>
      <c r="LA38" s="78"/>
      <c r="LB38" s="78"/>
      <c r="LC38" s="78"/>
      <c r="LD38" s="78"/>
      <c r="LE38" s="78"/>
      <c r="LF38" s="78"/>
      <c r="LG38" s="78"/>
      <c r="LH38" s="78"/>
      <c r="LI38" s="78"/>
      <c r="LJ38" s="78"/>
      <c r="LK38" s="78"/>
      <c r="LL38" s="78"/>
      <c r="LM38" s="78"/>
      <c r="LN38" s="78"/>
      <c r="LO38" s="78"/>
      <c r="LP38" s="78"/>
      <c r="LQ38" s="78"/>
      <c r="LR38" s="78"/>
      <c r="LS38" s="78"/>
      <c r="LT38" s="78"/>
      <c r="LU38" s="78"/>
      <c r="LV38" s="78"/>
      <c r="LW38" s="78"/>
      <c r="LX38" s="78"/>
      <c r="LY38" s="78"/>
      <c r="LZ38" s="78"/>
      <c r="MA38" s="78"/>
      <c r="MB38" s="78"/>
      <c r="MC38" s="78"/>
      <c r="MD38" s="78"/>
      <c r="ME38" s="78"/>
      <c r="MF38" s="78"/>
      <c r="MG38" s="78"/>
      <c r="MH38" s="78"/>
      <c r="MI38" s="78"/>
      <c r="MJ38" s="78"/>
      <c r="MK38" s="78"/>
      <c r="ML38" s="78"/>
      <c r="MM38" s="78"/>
      <c r="MN38" s="78"/>
      <c r="MO38" s="78"/>
      <c r="MP38" s="78"/>
      <c r="MQ38" s="78"/>
      <c r="MR38" s="78"/>
      <c r="MS38" s="78"/>
      <c r="MT38" s="78"/>
      <c r="MU38" s="78"/>
      <c r="MV38" s="78"/>
      <c r="MW38" s="78"/>
      <c r="MX38" s="78"/>
      <c r="MY38" s="78"/>
      <c r="MZ38" s="78"/>
      <c r="NA38" s="78"/>
      <c r="NB38" s="78"/>
      <c r="NC38" s="78"/>
      <c r="ND38" s="78"/>
      <c r="NE38" s="78"/>
      <c r="NF38" s="78"/>
      <c r="NG38" s="78"/>
      <c r="NH38" s="78"/>
      <c r="NI38" s="78"/>
      <c r="NJ38" s="78"/>
      <c r="NK38" s="78"/>
      <c r="NL38" s="78"/>
      <c r="NM38" s="78"/>
      <c r="NN38" s="78"/>
      <c r="NO38" s="78"/>
      <c r="NP38" s="78"/>
      <c r="NQ38" s="78"/>
      <c r="NR38" s="78"/>
      <c r="NS38" s="78"/>
      <c r="NT38" s="78"/>
    </row>
    <row r="39" spans="1:384" s="69" customFormat="1" ht="15" customHeight="1">
      <c r="A39" s="523">
        <v>11082</v>
      </c>
      <c r="B39" s="1972"/>
      <c r="C39" s="1941"/>
      <c r="D39" s="1937"/>
      <c r="E39" s="1937"/>
      <c r="F39" s="232"/>
      <c r="G39" s="1937"/>
      <c r="H39" s="1931"/>
      <c r="I39" s="1105"/>
      <c r="J39" s="1003"/>
      <c r="K39" s="975"/>
      <c r="L39" s="1949"/>
      <c r="M39" s="975"/>
      <c r="N39" s="1007"/>
      <c r="O39" s="997"/>
      <c r="P39" s="548" t="s">
        <v>90</v>
      </c>
      <c r="Q39" s="549">
        <v>0.35</v>
      </c>
      <c r="R39" s="1724"/>
      <c r="S39" s="1549"/>
      <c r="T39" s="1550"/>
      <c r="U39" s="1240"/>
      <c r="V39" s="1241"/>
      <c r="W39" s="1242"/>
      <c r="X39" s="1587"/>
      <c r="Y39" s="1630"/>
      <c r="Z39" s="1631"/>
      <c r="AA39" s="1484"/>
      <c r="AB39" s="246"/>
      <c r="AC39" s="246"/>
      <c r="AD39" s="246"/>
      <c r="AE39" s="1237"/>
      <c r="AF39" s="1237"/>
      <c r="AG39" s="246"/>
      <c r="AH39" s="246"/>
      <c r="AI39" s="246" t="str">
        <f>AI38</f>
        <v>NEIN</v>
      </c>
      <c r="AJ39" s="246"/>
      <c r="AK39" s="439"/>
      <c r="AL39" s="439"/>
      <c r="AM39" s="439"/>
      <c r="AN39" s="439"/>
      <c r="AO39" s="439"/>
      <c r="AP39" s="439"/>
      <c r="AQ39" s="439"/>
      <c r="AR39" s="439"/>
      <c r="AS39" s="439"/>
      <c r="AT39" s="439"/>
      <c r="AU39" s="439"/>
      <c r="AV39" s="439"/>
      <c r="AW39" s="78"/>
      <c r="AX39" s="78"/>
      <c r="AY39" s="78"/>
      <c r="AZ39" s="78"/>
      <c r="BA39" s="78"/>
      <c r="BB39" s="78"/>
      <c r="BC39" s="78"/>
      <c r="BD39" s="78"/>
      <c r="BE39" s="78"/>
      <c r="BF39" s="78"/>
      <c r="BG39" s="78"/>
      <c r="BH39" s="78"/>
      <c r="BI39" s="78"/>
      <c r="BJ39" s="78"/>
      <c r="BK39" s="78"/>
      <c r="BL39" s="78"/>
      <c r="BM39" s="78"/>
      <c r="BN39" s="78"/>
      <c r="BO39" s="78"/>
      <c r="BP39" s="78"/>
      <c r="BQ39" s="78"/>
      <c r="BR39" s="78"/>
      <c r="BS39" s="78"/>
      <c r="BT39" s="78"/>
      <c r="BU39" s="78"/>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c r="EO39" s="78"/>
      <c r="EP39" s="78"/>
      <c r="EQ39" s="78"/>
      <c r="ER39" s="78"/>
      <c r="ES39" s="78"/>
      <c r="ET39" s="78"/>
      <c r="EU39" s="78"/>
      <c r="EV39" s="78"/>
      <c r="EW39" s="78"/>
      <c r="EX39" s="78"/>
      <c r="EY39" s="78"/>
      <c r="EZ39" s="78"/>
      <c r="FA39" s="78"/>
      <c r="FB39" s="78"/>
      <c r="FC39" s="78"/>
      <c r="FD39" s="78"/>
      <c r="FE39" s="78"/>
      <c r="FF39" s="78"/>
      <c r="FG39" s="78"/>
      <c r="FH39" s="78"/>
      <c r="FI39" s="78"/>
      <c r="FJ39" s="78"/>
      <c r="FK39" s="78"/>
      <c r="FL39" s="78"/>
      <c r="FM39" s="78"/>
      <c r="FN39" s="78"/>
      <c r="FO39" s="78"/>
      <c r="FP39" s="78"/>
      <c r="FQ39" s="78"/>
      <c r="FR39" s="78"/>
      <c r="FS39" s="78"/>
      <c r="FT39" s="78"/>
      <c r="FU39" s="78"/>
      <c r="FV39" s="78"/>
      <c r="FW39" s="78"/>
      <c r="FX39" s="78"/>
      <c r="FY39" s="78"/>
      <c r="FZ39" s="78"/>
      <c r="GA39" s="78"/>
      <c r="GB39" s="78"/>
      <c r="GC39" s="78"/>
      <c r="GD39" s="78"/>
      <c r="GE39" s="78"/>
      <c r="GF39" s="78"/>
      <c r="GG39" s="78"/>
      <c r="GH39" s="78"/>
      <c r="GI39" s="78"/>
      <c r="GJ39" s="78"/>
      <c r="GK39" s="78"/>
      <c r="GL39" s="78"/>
      <c r="GM39" s="78"/>
      <c r="GN39" s="78"/>
      <c r="GO39" s="78"/>
      <c r="GP39" s="78"/>
      <c r="GQ39" s="78"/>
      <c r="GR39" s="78"/>
      <c r="GS39" s="78"/>
      <c r="GT39" s="78"/>
      <c r="GU39" s="78"/>
      <c r="GV39" s="78"/>
      <c r="GW39" s="78"/>
      <c r="GX39" s="78"/>
      <c r="GY39" s="78"/>
      <c r="GZ39" s="78"/>
      <c r="HA39" s="78"/>
      <c r="HB39" s="78"/>
      <c r="HC39" s="78"/>
      <c r="HD39" s="78"/>
      <c r="HE39" s="78"/>
      <c r="HF39" s="78"/>
      <c r="HG39" s="78"/>
      <c r="HH39" s="78"/>
      <c r="HI39" s="78"/>
      <c r="HJ39" s="78"/>
      <c r="HK39" s="78"/>
      <c r="HL39" s="78"/>
      <c r="HM39" s="78"/>
      <c r="HN39" s="78"/>
      <c r="HO39" s="78"/>
      <c r="HP39" s="78"/>
      <c r="HQ39" s="78"/>
      <c r="HR39" s="78"/>
      <c r="HS39" s="78"/>
      <c r="HT39" s="78"/>
      <c r="HU39" s="78"/>
      <c r="HV39" s="78"/>
      <c r="HW39" s="78"/>
      <c r="HX39" s="78"/>
      <c r="HY39" s="78"/>
      <c r="HZ39" s="78"/>
      <c r="IA39" s="78"/>
      <c r="IB39" s="78"/>
      <c r="IC39" s="78"/>
      <c r="ID39" s="78"/>
      <c r="IE39" s="78"/>
      <c r="IF39" s="78"/>
      <c r="IG39" s="78"/>
      <c r="IH39" s="78"/>
      <c r="II39" s="78"/>
      <c r="IJ39" s="78"/>
      <c r="IK39" s="78"/>
      <c r="IL39" s="78"/>
      <c r="IM39" s="78"/>
      <c r="IN39" s="78"/>
      <c r="IO39" s="78"/>
      <c r="IP39" s="78"/>
      <c r="IQ39" s="78"/>
      <c r="IR39" s="78"/>
      <c r="IS39" s="78"/>
      <c r="IT39" s="78"/>
      <c r="IU39" s="78"/>
      <c r="IV39" s="78"/>
      <c r="IW39" s="78"/>
      <c r="IX39" s="78"/>
      <c r="IY39" s="78"/>
      <c r="IZ39" s="78"/>
      <c r="JA39" s="78"/>
      <c r="JB39" s="78"/>
      <c r="JC39" s="78"/>
      <c r="JD39" s="78"/>
      <c r="JE39" s="78"/>
      <c r="JF39" s="78"/>
      <c r="JG39" s="78"/>
      <c r="JH39" s="78"/>
      <c r="JI39" s="78"/>
      <c r="JJ39" s="78"/>
      <c r="JK39" s="78"/>
      <c r="JL39" s="78"/>
      <c r="JM39" s="78"/>
      <c r="JN39" s="78"/>
      <c r="JO39" s="78"/>
      <c r="JP39" s="78"/>
      <c r="JQ39" s="78"/>
      <c r="JR39" s="78"/>
      <c r="JS39" s="78"/>
      <c r="JT39" s="78"/>
      <c r="JU39" s="78"/>
      <c r="JV39" s="78"/>
      <c r="JW39" s="78"/>
      <c r="JX39" s="78"/>
      <c r="JY39" s="78"/>
      <c r="JZ39" s="78"/>
      <c r="KA39" s="78"/>
      <c r="KB39" s="78"/>
      <c r="KC39" s="78"/>
      <c r="KD39" s="78"/>
      <c r="KE39" s="78"/>
      <c r="KF39" s="78"/>
      <c r="KG39" s="78"/>
      <c r="KH39" s="78"/>
      <c r="KI39" s="78"/>
      <c r="KJ39" s="78"/>
      <c r="KK39" s="78"/>
      <c r="KL39" s="78"/>
      <c r="KM39" s="78"/>
      <c r="KN39" s="78"/>
      <c r="KO39" s="78"/>
      <c r="KP39" s="78"/>
      <c r="KQ39" s="78"/>
      <c r="KR39" s="78"/>
      <c r="KS39" s="78"/>
      <c r="KT39" s="78"/>
      <c r="KU39" s="78"/>
      <c r="KV39" s="78"/>
      <c r="KW39" s="78"/>
      <c r="KX39" s="78"/>
      <c r="KY39" s="78"/>
      <c r="KZ39" s="78"/>
      <c r="LA39" s="78"/>
      <c r="LB39" s="78"/>
      <c r="LC39" s="78"/>
      <c r="LD39" s="78"/>
      <c r="LE39" s="78"/>
      <c r="LF39" s="78"/>
      <c r="LG39" s="78"/>
      <c r="LH39" s="78"/>
      <c r="LI39" s="78"/>
      <c r="LJ39" s="78"/>
      <c r="LK39" s="78"/>
      <c r="LL39" s="78"/>
      <c r="LM39" s="78"/>
      <c r="LN39" s="78"/>
      <c r="LO39" s="78"/>
      <c r="LP39" s="78"/>
      <c r="LQ39" s="78"/>
      <c r="LR39" s="78"/>
      <c r="LS39" s="78"/>
      <c r="LT39" s="78"/>
      <c r="LU39" s="78"/>
      <c r="LV39" s="78"/>
      <c r="LW39" s="78"/>
      <c r="LX39" s="78"/>
      <c r="LY39" s="78"/>
      <c r="LZ39" s="78"/>
      <c r="MA39" s="78"/>
      <c r="MB39" s="78"/>
      <c r="MC39" s="78"/>
      <c r="MD39" s="78"/>
      <c r="ME39" s="78"/>
      <c r="MF39" s="78"/>
      <c r="MG39" s="78"/>
      <c r="MH39" s="78"/>
      <c r="MI39" s="78"/>
      <c r="MJ39" s="78"/>
      <c r="MK39" s="78"/>
      <c r="ML39" s="78"/>
      <c r="MM39" s="78"/>
      <c r="MN39" s="78"/>
      <c r="MO39" s="78"/>
      <c r="MP39" s="78"/>
      <c r="MQ39" s="78"/>
      <c r="MR39" s="78"/>
      <c r="MS39" s="78"/>
      <c r="MT39" s="78"/>
      <c r="MU39" s="78"/>
      <c r="MV39" s="78"/>
      <c r="MW39" s="78"/>
      <c r="MX39" s="78"/>
      <c r="MY39" s="78"/>
      <c r="MZ39" s="78"/>
      <c r="NA39" s="78"/>
      <c r="NB39" s="78"/>
      <c r="NC39" s="78"/>
      <c r="ND39" s="78"/>
      <c r="NE39" s="78"/>
      <c r="NF39" s="78"/>
      <c r="NG39" s="78"/>
      <c r="NH39" s="78"/>
      <c r="NI39" s="78"/>
      <c r="NJ39" s="78"/>
      <c r="NK39" s="78"/>
      <c r="NL39" s="78"/>
      <c r="NM39" s="78"/>
      <c r="NN39" s="78"/>
      <c r="NO39" s="78"/>
      <c r="NP39" s="78"/>
      <c r="NQ39" s="78"/>
      <c r="NR39" s="78"/>
      <c r="NS39" s="78"/>
      <c r="NT39" s="78"/>
    </row>
    <row r="40" spans="1:384" s="69" customFormat="1" ht="15" customHeight="1">
      <c r="A40" s="518">
        <v>11101</v>
      </c>
      <c r="B40" s="731" t="s">
        <v>125</v>
      </c>
      <c r="C40" s="1946">
        <v>2</v>
      </c>
      <c r="D40" s="234"/>
      <c r="E40" s="1933">
        <v>2</v>
      </c>
      <c r="F40" s="234"/>
      <c r="G40" s="401">
        <v>2</v>
      </c>
      <c r="H40" s="1950">
        <v>5</v>
      </c>
      <c r="I40" s="1106"/>
      <c r="J40" s="1010"/>
      <c r="K40" s="1975">
        <v>5</v>
      </c>
      <c r="L40" s="1010"/>
      <c r="M40" s="982"/>
      <c r="N40" s="1008"/>
      <c r="O40" s="989"/>
      <c r="P40" s="597" t="s">
        <v>89</v>
      </c>
      <c r="Q40" s="598">
        <v>0.6</v>
      </c>
      <c r="R40" s="1734" t="s">
        <v>121</v>
      </c>
      <c r="S40" s="1553"/>
      <c r="T40" s="1554"/>
      <c r="U40" s="403"/>
      <c r="V40" s="399"/>
      <c r="W40" s="590"/>
      <c r="X40" s="1634" t="str">
        <f>IF(OR(COUNTIF(U40:W40,"&gt;=50")&gt;1,COUNTIF(U41:W41,"&gt;=50")&gt;1),"FEHLER",IF(OR(MAX(U40:W40)&gt;100,MAX(U41:W41)&gt;100),"FEHLER",IF(OR(U40="",U41=""),"OFFEN",IF(AND(MAX(U40:W40)&gt;=50,MAX(U41:W41)&gt;=50),"BE",IF(OR(MAX(U40:W40)&lt;50,MAX(U41:W41)&lt;50),"NB","OFFEN")))))</f>
        <v>OFFEN</v>
      </c>
      <c r="Y40" s="1635">
        <f>ROUNDUP(AG40,2)</f>
        <v>0</v>
      </c>
      <c r="Z40" s="1633" t="str">
        <f>IF(X40="OFFEN","OFFEN",IF(X40="FEHLER","FEHLER",IF(X40="NB",5,ROUND(1+3/50*(100-(Y40*100)),1))))</f>
        <v>OFFEN</v>
      </c>
      <c r="AA40" s="1496">
        <f>IF(X40="BE",H40,0)</f>
        <v>0</v>
      </c>
      <c r="AB40" s="246"/>
      <c r="AC40" s="246">
        <f t="shared" si="1"/>
        <v>0</v>
      </c>
      <c r="AD40" s="246"/>
      <c r="AE40" s="1237">
        <f>IF(AC40=0,0,AC40/$AC$79)</f>
        <v>0</v>
      </c>
      <c r="AF40" s="1237">
        <f>IF(AC40=0,0,(Y40*100)*AE40)</f>
        <v>0</v>
      </c>
      <c r="AG40" s="246">
        <f>IF(U40="",0,(MAX(U40:W40)*Q40/100))+IF(U41="",0,(MAX(U41:W41)*Q41/100))</f>
        <v>0</v>
      </c>
      <c r="AH40" s="246">
        <v>3</v>
      </c>
      <c r="AI40" s="1238" t="str">
        <f>IF(AH40&lt;=$AC$3,"JA","NEIN")</f>
        <v>NEIN</v>
      </c>
      <c r="AJ40" s="246"/>
      <c r="AK40" s="439"/>
      <c r="AL40" s="439"/>
      <c r="AM40" s="439"/>
      <c r="AN40" s="439"/>
      <c r="AO40" s="439"/>
      <c r="AP40" s="439"/>
      <c r="AQ40" s="439"/>
      <c r="AR40" s="439"/>
      <c r="AS40" s="439"/>
      <c r="AT40" s="439"/>
      <c r="AU40" s="439"/>
      <c r="AV40" s="439"/>
      <c r="AW40" s="78"/>
      <c r="AX40" s="78"/>
      <c r="AY40" s="78"/>
      <c r="AZ40" s="78"/>
      <c r="BA40" s="78"/>
      <c r="BB40" s="78"/>
      <c r="BC40" s="78"/>
      <c r="BD40" s="78"/>
      <c r="BE40" s="78"/>
      <c r="BF40" s="78"/>
      <c r="BG40" s="78"/>
      <c r="BH40" s="78"/>
      <c r="BI40" s="78"/>
      <c r="BJ40" s="78"/>
      <c r="BK40" s="78"/>
      <c r="BL40" s="78"/>
      <c r="BM40" s="78"/>
      <c r="BN40" s="78"/>
      <c r="BO40" s="78"/>
      <c r="BP40" s="78"/>
      <c r="BQ40" s="78"/>
      <c r="BR40" s="78"/>
      <c r="BS40" s="78"/>
      <c r="BT40" s="78"/>
      <c r="BU40" s="78"/>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c r="EO40" s="78"/>
      <c r="EP40" s="78"/>
      <c r="EQ40" s="78"/>
      <c r="ER40" s="78"/>
      <c r="ES40" s="78"/>
      <c r="ET40" s="78"/>
      <c r="EU40" s="78"/>
      <c r="EV40" s="78"/>
      <c r="EW40" s="78"/>
      <c r="EX40" s="78"/>
      <c r="EY40" s="78"/>
      <c r="EZ40" s="78"/>
      <c r="FA40" s="78"/>
      <c r="FB40" s="78"/>
      <c r="FC40" s="78"/>
      <c r="FD40" s="78"/>
      <c r="FE40" s="78"/>
      <c r="FF40" s="78"/>
      <c r="FG40" s="78"/>
      <c r="FH40" s="78"/>
      <c r="FI40" s="78"/>
      <c r="FJ40" s="78"/>
      <c r="FK40" s="78"/>
      <c r="FL40" s="78"/>
      <c r="FM40" s="78"/>
      <c r="FN40" s="78"/>
      <c r="FO40" s="78"/>
      <c r="FP40" s="78"/>
      <c r="FQ40" s="78"/>
      <c r="FR40" s="78"/>
      <c r="FS40" s="78"/>
      <c r="FT40" s="78"/>
      <c r="FU40" s="78"/>
      <c r="FV40" s="78"/>
      <c r="FW40" s="78"/>
      <c r="FX40" s="78"/>
      <c r="FY40" s="78"/>
      <c r="FZ40" s="78"/>
      <c r="GA40" s="78"/>
      <c r="GB40" s="78"/>
      <c r="GC40" s="78"/>
      <c r="GD40" s="78"/>
      <c r="GE40" s="78"/>
      <c r="GF40" s="78"/>
      <c r="GG40" s="78"/>
      <c r="GH40" s="78"/>
      <c r="GI40" s="78"/>
      <c r="GJ40" s="78"/>
      <c r="GK40" s="78"/>
      <c r="GL40" s="78"/>
      <c r="GM40" s="78"/>
      <c r="GN40" s="78"/>
      <c r="GO40" s="78"/>
      <c r="GP40" s="78"/>
      <c r="GQ40" s="78"/>
      <c r="GR40" s="78"/>
      <c r="GS40" s="78"/>
      <c r="GT40" s="78"/>
      <c r="GU40" s="78"/>
      <c r="GV40" s="78"/>
      <c r="GW40" s="78"/>
      <c r="GX40" s="78"/>
      <c r="GY40" s="78"/>
      <c r="GZ40" s="78"/>
      <c r="HA40" s="78"/>
      <c r="HB40" s="78"/>
      <c r="HC40" s="78"/>
      <c r="HD40" s="78"/>
      <c r="HE40" s="78"/>
      <c r="HF40" s="78"/>
      <c r="HG40" s="78"/>
      <c r="HH40" s="78"/>
      <c r="HI40" s="78"/>
      <c r="HJ40" s="78"/>
      <c r="HK40" s="78"/>
      <c r="HL40" s="78"/>
      <c r="HM40" s="78"/>
      <c r="HN40" s="78"/>
      <c r="HO40" s="78"/>
      <c r="HP40" s="78"/>
      <c r="HQ40" s="78"/>
      <c r="HR40" s="78"/>
      <c r="HS40" s="78"/>
      <c r="HT40" s="78"/>
      <c r="HU40" s="78"/>
      <c r="HV40" s="78"/>
      <c r="HW40" s="78"/>
      <c r="HX40" s="78"/>
      <c r="HY40" s="78"/>
      <c r="HZ40" s="78"/>
      <c r="IA40" s="78"/>
      <c r="IB40" s="78"/>
      <c r="IC40" s="78"/>
      <c r="ID40" s="78"/>
      <c r="IE40" s="78"/>
      <c r="IF40" s="78"/>
      <c r="IG40" s="78"/>
      <c r="IH40" s="78"/>
      <c r="II40" s="78"/>
      <c r="IJ40" s="78"/>
      <c r="IK40" s="78"/>
      <c r="IL40" s="78"/>
      <c r="IM40" s="78"/>
      <c r="IN40" s="78"/>
      <c r="IO40" s="78"/>
      <c r="IP40" s="78"/>
      <c r="IQ40" s="78"/>
      <c r="IR40" s="78"/>
      <c r="IS40" s="78"/>
      <c r="IT40" s="78"/>
      <c r="IU40" s="78"/>
      <c r="IV40" s="78"/>
      <c r="IW40" s="78"/>
      <c r="IX40" s="78"/>
      <c r="IY40" s="78"/>
      <c r="IZ40" s="78"/>
      <c r="JA40" s="78"/>
      <c r="JB40" s="78"/>
      <c r="JC40" s="78"/>
      <c r="JD40" s="78"/>
      <c r="JE40" s="78"/>
      <c r="JF40" s="78"/>
      <c r="JG40" s="78"/>
      <c r="JH40" s="78"/>
      <c r="JI40" s="78"/>
      <c r="JJ40" s="78"/>
      <c r="JK40" s="78"/>
      <c r="JL40" s="78"/>
      <c r="JM40" s="78"/>
      <c r="JN40" s="78"/>
      <c r="JO40" s="78"/>
      <c r="JP40" s="78"/>
      <c r="JQ40" s="78"/>
      <c r="JR40" s="78"/>
      <c r="JS40" s="78"/>
      <c r="JT40" s="78"/>
      <c r="JU40" s="78"/>
      <c r="JV40" s="78"/>
      <c r="JW40" s="78"/>
      <c r="JX40" s="78"/>
      <c r="JY40" s="78"/>
      <c r="JZ40" s="78"/>
      <c r="KA40" s="78"/>
      <c r="KB40" s="78"/>
      <c r="KC40" s="78"/>
      <c r="KD40" s="78"/>
      <c r="KE40" s="78"/>
      <c r="KF40" s="78"/>
      <c r="KG40" s="78"/>
      <c r="KH40" s="78"/>
      <c r="KI40" s="78"/>
      <c r="KJ40" s="78"/>
      <c r="KK40" s="78"/>
      <c r="KL40" s="78"/>
      <c r="KM40" s="78"/>
      <c r="KN40" s="78"/>
      <c r="KO40" s="78"/>
      <c r="KP40" s="78"/>
      <c r="KQ40" s="78"/>
      <c r="KR40" s="78"/>
      <c r="KS40" s="78"/>
      <c r="KT40" s="78"/>
      <c r="KU40" s="78"/>
      <c r="KV40" s="78"/>
      <c r="KW40" s="78"/>
      <c r="KX40" s="78"/>
      <c r="KY40" s="78"/>
      <c r="KZ40" s="78"/>
      <c r="LA40" s="78"/>
      <c r="LB40" s="78"/>
      <c r="LC40" s="78"/>
      <c r="LD40" s="78"/>
      <c r="LE40" s="78"/>
      <c r="LF40" s="78"/>
      <c r="LG40" s="78"/>
      <c r="LH40" s="78"/>
      <c r="LI40" s="78"/>
      <c r="LJ40" s="78"/>
      <c r="LK40" s="78"/>
      <c r="LL40" s="78"/>
      <c r="LM40" s="78"/>
      <c r="LN40" s="78"/>
      <c r="LO40" s="78"/>
      <c r="LP40" s="78"/>
      <c r="LQ40" s="78"/>
      <c r="LR40" s="78"/>
      <c r="LS40" s="78"/>
      <c r="LT40" s="78"/>
      <c r="LU40" s="78"/>
      <c r="LV40" s="78"/>
      <c r="LW40" s="78"/>
      <c r="LX40" s="78"/>
      <c r="LY40" s="78"/>
      <c r="LZ40" s="78"/>
      <c r="MA40" s="78"/>
      <c r="MB40" s="78"/>
      <c r="MC40" s="78"/>
      <c r="MD40" s="78"/>
      <c r="ME40" s="78"/>
      <c r="MF40" s="78"/>
      <c r="MG40" s="78"/>
      <c r="MH40" s="78"/>
      <c r="MI40" s="78"/>
      <c r="MJ40" s="78"/>
      <c r="MK40" s="78"/>
      <c r="ML40" s="78"/>
      <c r="MM40" s="78"/>
      <c r="MN40" s="78"/>
      <c r="MO40" s="78"/>
      <c r="MP40" s="78"/>
      <c r="MQ40" s="78"/>
      <c r="MR40" s="78"/>
      <c r="MS40" s="78"/>
      <c r="MT40" s="78"/>
      <c r="MU40" s="78"/>
      <c r="MV40" s="78"/>
      <c r="MW40" s="78"/>
      <c r="MX40" s="78"/>
      <c r="MY40" s="78"/>
      <c r="MZ40" s="78"/>
      <c r="NA40" s="78"/>
      <c r="NB40" s="78"/>
      <c r="NC40" s="78"/>
      <c r="ND40" s="78"/>
      <c r="NE40" s="78"/>
      <c r="NF40" s="78"/>
      <c r="NG40" s="78"/>
      <c r="NH40" s="78"/>
      <c r="NI40" s="78"/>
      <c r="NJ40" s="78"/>
      <c r="NK40" s="78"/>
      <c r="NL40" s="78"/>
      <c r="NM40" s="78"/>
      <c r="NN40" s="78"/>
      <c r="NO40" s="78"/>
      <c r="NP40" s="78"/>
      <c r="NQ40" s="78"/>
      <c r="NR40" s="78"/>
      <c r="NS40" s="78"/>
      <c r="NT40" s="78"/>
    </row>
    <row r="41" spans="1:384" s="69" customFormat="1" ht="15" customHeight="1">
      <c r="A41" s="515">
        <v>11102</v>
      </c>
      <c r="B41" s="732" t="s">
        <v>39</v>
      </c>
      <c r="C41" s="1946"/>
      <c r="D41" s="233"/>
      <c r="E41" s="1933"/>
      <c r="F41" s="233"/>
      <c r="G41" s="400">
        <v>2</v>
      </c>
      <c r="H41" s="1974"/>
      <c r="I41" s="1107"/>
      <c r="J41" s="1011"/>
      <c r="K41" s="1976"/>
      <c r="L41" s="1011"/>
      <c r="M41" s="985"/>
      <c r="N41" s="1012"/>
      <c r="O41" s="990"/>
      <c r="P41" s="723" t="s">
        <v>90</v>
      </c>
      <c r="Q41" s="600">
        <v>0.4</v>
      </c>
      <c r="R41" s="1647"/>
      <c r="S41" s="1555"/>
      <c r="T41" s="1556"/>
      <c r="U41" s="1243"/>
      <c r="V41" s="1244"/>
      <c r="W41" s="1245"/>
      <c r="X41" s="1634"/>
      <c r="Y41" s="1635"/>
      <c r="Z41" s="1633"/>
      <c r="AA41" s="1496"/>
      <c r="AB41" s="246"/>
      <c r="AC41" s="246"/>
      <c r="AD41" s="246"/>
      <c r="AE41" s="1237"/>
      <c r="AF41" s="1237"/>
      <c r="AG41" s="246"/>
      <c r="AH41" s="246"/>
      <c r="AI41" s="246" t="str">
        <f>AI40</f>
        <v>NEIN</v>
      </c>
      <c r="AJ41" s="246"/>
      <c r="AK41" s="439"/>
      <c r="AL41" s="439"/>
      <c r="AM41" s="439"/>
      <c r="AN41" s="439"/>
      <c r="AO41" s="439"/>
      <c r="AP41" s="439"/>
      <c r="AQ41" s="439"/>
      <c r="AR41" s="439"/>
      <c r="AS41" s="439"/>
      <c r="AT41" s="439"/>
      <c r="AU41" s="439"/>
      <c r="AV41" s="439"/>
      <c r="AW41" s="78"/>
      <c r="AX41" s="78"/>
      <c r="AY41" s="78"/>
      <c r="AZ41" s="78"/>
      <c r="BA41" s="78"/>
      <c r="BB41" s="78"/>
      <c r="BC41" s="78"/>
      <c r="BD41" s="78"/>
      <c r="BE41" s="78"/>
      <c r="BF41" s="78"/>
      <c r="BG41" s="78"/>
      <c r="BH41" s="78"/>
      <c r="BI41" s="78"/>
      <c r="BJ41" s="78"/>
      <c r="BK41" s="78"/>
      <c r="BL41" s="78"/>
      <c r="BM41" s="78"/>
      <c r="BN41" s="78"/>
      <c r="BO41" s="78"/>
      <c r="BP41" s="78"/>
      <c r="BQ41" s="78"/>
      <c r="BR41" s="78"/>
      <c r="BS41" s="78"/>
      <c r="BT41" s="78"/>
      <c r="BU41" s="78"/>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c r="EO41" s="78"/>
      <c r="EP41" s="78"/>
      <c r="EQ41" s="78"/>
      <c r="ER41" s="78"/>
      <c r="ES41" s="78"/>
      <c r="ET41" s="78"/>
      <c r="EU41" s="78"/>
      <c r="EV41" s="78"/>
      <c r="EW41" s="78"/>
      <c r="EX41" s="78"/>
      <c r="EY41" s="78"/>
      <c r="EZ41" s="78"/>
      <c r="FA41" s="78"/>
      <c r="FB41" s="78"/>
      <c r="FC41" s="78"/>
      <c r="FD41" s="78"/>
      <c r="FE41" s="78"/>
      <c r="FF41" s="78"/>
      <c r="FG41" s="78"/>
      <c r="FH41" s="78"/>
      <c r="FI41" s="78"/>
      <c r="FJ41" s="78"/>
      <c r="FK41" s="78"/>
      <c r="FL41" s="78"/>
      <c r="FM41" s="78"/>
      <c r="FN41" s="78"/>
      <c r="FO41" s="78"/>
      <c r="FP41" s="78"/>
      <c r="FQ41" s="78"/>
      <c r="FR41" s="78"/>
      <c r="FS41" s="78"/>
      <c r="FT41" s="78"/>
      <c r="FU41" s="78"/>
      <c r="FV41" s="78"/>
      <c r="FW41" s="78"/>
      <c r="FX41" s="78"/>
      <c r="FY41" s="78"/>
      <c r="FZ41" s="78"/>
      <c r="GA41" s="78"/>
      <c r="GB41" s="78"/>
      <c r="GC41" s="78"/>
      <c r="GD41" s="78"/>
      <c r="GE41" s="78"/>
      <c r="GF41" s="78"/>
      <c r="GG41" s="78"/>
      <c r="GH41" s="78"/>
      <c r="GI41" s="78"/>
      <c r="GJ41" s="78"/>
      <c r="GK41" s="78"/>
      <c r="GL41" s="78"/>
      <c r="GM41" s="78"/>
      <c r="GN41" s="78"/>
      <c r="GO41" s="78"/>
      <c r="GP41" s="78"/>
      <c r="GQ41" s="78"/>
      <c r="GR41" s="78"/>
      <c r="GS41" s="78"/>
      <c r="GT41" s="78"/>
      <c r="GU41" s="78"/>
      <c r="GV41" s="78"/>
      <c r="GW41" s="78"/>
      <c r="GX41" s="78"/>
      <c r="GY41" s="78"/>
      <c r="GZ41" s="78"/>
      <c r="HA41" s="78"/>
      <c r="HB41" s="78"/>
      <c r="HC41" s="78"/>
      <c r="HD41" s="78"/>
      <c r="HE41" s="78"/>
      <c r="HF41" s="78"/>
      <c r="HG41" s="78"/>
      <c r="HH41" s="78"/>
      <c r="HI41" s="78"/>
      <c r="HJ41" s="78"/>
      <c r="HK41" s="78"/>
      <c r="HL41" s="78"/>
      <c r="HM41" s="78"/>
      <c r="HN41" s="78"/>
      <c r="HO41" s="78"/>
      <c r="HP41" s="78"/>
      <c r="HQ41" s="78"/>
      <c r="HR41" s="78"/>
      <c r="HS41" s="78"/>
      <c r="HT41" s="78"/>
      <c r="HU41" s="78"/>
      <c r="HV41" s="78"/>
      <c r="HW41" s="78"/>
      <c r="HX41" s="78"/>
      <c r="HY41" s="78"/>
      <c r="HZ41" s="78"/>
      <c r="IA41" s="78"/>
      <c r="IB41" s="78"/>
      <c r="IC41" s="78"/>
      <c r="ID41" s="78"/>
      <c r="IE41" s="78"/>
      <c r="IF41" s="78"/>
      <c r="IG41" s="78"/>
      <c r="IH41" s="78"/>
      <c r="II41" s="78"/>
      <c r="IJ41" s="78"/>
      <c r="IK41" s="78"/>
      <c r="IL41" s="78"/>
      <c r="IM41" s="78"/>
      <c r="IN41" s="78"/>
      <c r="IO41" s="78"/>
      <c r="IP41" s="78"/>
      <c r="IQ41" s="78"/>
      <c r="IR41" s="78"/>
      <c r="IS41" s="78"/>
      <c r="IT41" s="78"/>
      <c r="IU41" s="78"/>
      <c r="IV41" s="78"/>
      <c r="IW41" s="78"/>
      <c r="IX41" s="78"/>
      <c r="IY41" s="78"/>
      <c r="IZ41" s="78"/>
      <c r="JA41" s="78"/>
      <c r="JB41" s="78"/>
      <c r="JC41" s="78"/>
      <c r="JD41" s="78"/>
      <c r="JE41" s="78"/>
      <c r="JF41" s="78"/>
      <c r="JG41" s="78"/>
      <c r="JH41" s="78"/>
      <c r="JI41" s="78"/>
      <c r="JJ41" s="78"/>
      <c r="JK41" s="78"/>
      <c r="JL41" s="78"/>
      <c r="JM41" s="78"/>
      <c r="JN41" s="78"/>
      <c r="JO41" s="78"/>
      <c r="JP41" s="78"/>
      <c r="JQ41" s="78"/>
      <c r="JR41" s="78"/>
      <c r="JS41" s="78"/>
      <c r="JT41" s="78"/>
      <c r="JU41" s="78"/>
      <c r="JV41" s="78"/>
      <c r="JW41" s="78"/>
      <c r="JX41" s="78"/>
      <c r="JY41" s="78"/>
      <c r="JZ41" s="78"/>
      <c r="KA41" s="78"/>
      <c r="KB41" s="78"/>
      <c r="KC41" s="78"/>
      <c r="KD41" s="78"/>
      <c r="KE41" s="78"/>
      <c r="KF41" s="78"/>
      <c r="KG41" s="78"/>
      <c r="KH41" s="78"/>
      <c r="KI41" s="78"/>
      <c r="KJ41" s="78"/>
      <c r="KK41" s="78"/>
      <c r="KL41" s="78"/>
      <c r="KM41" s="78"/>
      <c r="KN41" s="78"/>
      <c r="KO41" s="78"/>
      <c r="KP41" s="78"/>
      <c r="KQ41" s="78"/>
      <c r="KR41" s="78"/>
      <c r="KS41" s="78"/>
      <c r="KT41" s="78"/>
      <c r="KU41" s="78"/>
      <c r="KV41" s="78"/>
      <c r="KW41" s="78"/>
      <c r="KX41" s="78"/>
      <c r="KY41" s="78"/>
      <c r="KZ41" s="78"/>
      <c r="LA41" s="78"/>
      <c r="LB41" s="78"/>
      <c r="LC41" s="78"/>
      <c r="LD41" s="78"/>
      <c r="LE41" s="78"/>
      <c r="LF41" s="78"/>
      <c r="LG41" s="78"/>
      <c r="LH41" s="78"/>
      <c r="LI41" s="78"/>
      <c r="LJ41" s="78"/>
      <c r="LK41" s="78"/>
      <c r="LL41" s="78"/>
      <c r="LM41" s="78"/>
      <c r="LN41" s="78"/>
      <c r="LO41" s="78"/>
      <c r="LP41" s="78"/>
      <c r="LQ41" s="78"/>
      <c r="LR41" s="78"/>
      <c r="LS41" s="78"/>
      <c r="LT41" s="78"/>
      <c r="LU41" s="78"/>
      <c r="LV41" s="78"/>
      <c r="LW41" s="78"/>
      <c r="LX41" s="78"/>
      <c r="LY41" s="78"/>
      <c r="LZ41" s="78"/>
      <c r="MA41" s="78"/>
      <c r="MB41" s="78"/>
      <c r="MC41" s="78"/>
      <c r="MD41" s="78"/>
      <c r="ME41" s="78"/>
      <c r="MF41" s="78"/>
      <c r="MG41" s="78"/>
      <c r="MH41" s="78"/>
      <c r="MI41" s="78"/>
      <c r="MJ41" s="78"/>
      <c r="MK41" s="78"/>
      <c r="ML41" s="78"/>
      <c r="MM41" s="78"/>
      <c r="MN41" s="78"/>
      <c r="MO41" s="78"/>
      <c r="MP41" s="78"/>
      <c r="MQ41" s="78"/>
      <c r="MR41" s="78"/>
      <c r="MS41" s="78"/>
      <c r="MT41" s="78"/>
      <c r="MU41" s="78"/>
      <c r="MV41" s="78"/>
      <c r="MW41" s="78"/>
      <c r="MX41" s="78"/>
      <c r="MY41" s="78"/>
      <c r="MZ41" s="78"/>
      <c r="NA41" s="78"/>
      <c r="NB41" s="78"/>
      <c r="NC41" s="78"/>
      <c r="ND41" s="78"/>
      <c r="NE41" s="78"/>
      <c r="NF41" s="78"/>
      <c r="NG41" s="78"/>
      <c r="NH41" s="78"/>
      <c r="NI41" s="78"/>
      <c r="NJ41" s="78"/>
      <c r="NK41" s="78"/>
      <c r="NL41" s="78"/>
      <c r="NM41" s="78"/>
      <c r="NN41" s="78"/>
      <c r="NO41" s="78"/>
      <c r="NP41" s="78"/>
      <c r="NQ41" s="78"/>
      <c r="NR41" s="78"/>
      <c r="NS41" s="78"/>
      <c r="NT41" s="78"/>
    </row>
    <row r="42" spans="1:384" s="69" customFormat="1" ht="15" customHeight="1">
      <c r="A42" s="516">
        <v>11121</v>
      </c>
      <c r="B42" s="511" t="s">
        <v>40</v>
      </c>
      <c r="C42" s="384">
        <v>2</v>
      </c>
      <c r="D42" s="382">
        <v>2</v>
      </c>
      <c r="E42" s="382"/>
      <c r="F42" s="382"/>
      <c r="G42" s="382">
        <f>SUM(C42:F42)</f>
        <v>4</v>
      </c>
      <c r="H42" s="355">
        <v>4</v>
      </c>
      <c r="I42" s="1108"/>
      <c r="J42" s="1009"/>
      <c r="K42" s="986">
        <v>4</v>
      </c>
      <c r="L42" s="1009" t="s">
        <v>16</v>
      </c>
      <c r="M42" s="986"/>
      <c r="N42" s="1013"/>
      <c r="O42" s="998"/>
      <c r="P42" s="658" t="s">
        <v>89</v>
      </c>
      <c r="Q42" s="659">
        <v>1</v>
      </c>
      <c r="R42" s="660" t="s">
        <v>121</v>
      </c>
      <c r="S42" s="1678"/>
      <c r="T42" s="1744"/>
      <c r="U42" s="164"/>
      <c r="V42" s="150"/>
      <c r="W42" s="163"/>
      <c r="X42" s="1258" t="str">
        <f>IF(COUNTIF(U42:W42,"&gt;=50")&gt;1,"FEHLER",IF(MAX(U42:W42)&gt;100,"FEHLER",IF(U42="","OFFEN",IF(MAX(U42:W42)&gt;=50,"BE",IF(MAX(U42:W42)&lt;50,"NB","OFFEN")))))</f>
        <v>OFFEN</v>
      </c>
      <c r="Y42" s="1296">
        <f>IF(U42="",0,(MAX(U42:W42)*Q42/100))</f>
        <v>0</v>
      </c>
      <c r="Z42" s="1260" t="str">
        <f>IF(X42="OFFEN","OFFEN",IF(X42="FEHLER","FEHLER",IF(X42="NB",5,ROUND(1+3/50*(100-(Y42*100)),1))))</f>
        <v>OFFEN</v>
      </c>
      <c r="AA42" s="1261">
        <f>IF(X42="BE",H42,0)</f>
        <v>0</v>
      </c>
      <c r="AB42" s="246"/>
      <c r="AC42" s="246">
        <f t="shared" si="1"/>
        <v>0</v>
      </c>
      <c r="AD42" s="246"/>
      <c r="AE42" s="1237">
        <f>IF(AC42=0,0,AC42/$AC$79)</f>
        <v>0</v>
      </c>
      <c r="AF42" s="1237">
        <f t="shared" si="3"/>
        <v>0</v>
      </c>
      <c r="AG42" s="246"/>
      <c r="AH42" s="246">
        <v>3</v>
      </c>
      <c r="AI42" s="1238" t="str">
        <f>IF(AH42&lt;=$AC$3,"JA","NEIN")</f>
        <v>NEIN</v>
      </c>
      <c r="AJ42" s="246"/>
      <c r="AK42" s="439"/>
      <c r="AL42" s="439"/>
      <c r="AM42" s="439"/>
      <c r="AN42" s="439"/>
      <c r="AO42" s="439"/>
      <c r="AP42" s="439"/>
      <c r="AQ42" s="439"/>
      <c r="AR42" s="439"/>
      <c r="AS42" s="439"/>
      <c r="AT42" s="439"/>
      <c r="AU42" s="439"/>
      <c r="AV42" s="439"/>
      <c r="AW42" s="78"/>
      <c r="AX42" s="78"/>
      <c r="AY42" s="78"/>
      <c r="AZ42" s="78"/>
      <c r="BA42" s="78"/>
      <c r="BB42" s="78"/>
      <c r="BC42" s="78"/>
      <c r="BD42" s="78"/>
      <c r="BE42" s="78"/>
      <c r="BF42" s="78"/>
      <c r="BG42" s="78"/>
      <c r="BH42" s="78"/>
      <c r="BI42" s="78"/>
      <c r="BJ42" s="78"/>
      <c r="BK42" s="78"/>
      <c r="BL42" s="78"/>
      <c r="BM42" s="78"/>
      <c r="BN42" s="78"/>
      <c r="BO42" s="78"/>
      <c r="BP42" s="78"/>
      <c r="BQ42" s="78"/>
      <c r="BR42" s="78"/>
      <c r="BS42" s="78"/>
      <c r="BT42" s="78"/>
      <c r="BU42" s="78"/>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c r="EO42" s="78"/>
      <c r="EP42" s="78"/>
      <c r="EQ42" s="78"/>
      <c r="ER42" s="78"/>
      <c r="ES42" s="78"/>
      <c r="ET42" s="78"/>
      <c r="EU42" s="78"/>
      <c r="EV42" s="78"/>
      <c r="EW42" s="78"/>
      <c r="EX42" s="78"/>
      <c r="EY42" s="78"/>
      <c r="EZ42" s="78"/>
      <c r="FA42" s="78"/>
      <c r="FB42" s="78"/>
      <c r="FC42" s="78"/>
      <c r="FD42" s="78"/>
      <c r="FE42" s="78"/>
      <c r="FF42" s="78"/>
      <c r="FG42" s="78"/>
      <c r="FH42" s="78"/>
      <c r="FI42" s="78"/>
      <c r="FJ42" s="78"/>
      <c r="FK42" s="78"/>
      <c r="FL42" s="78"/>
      <c r="FM42" s="78"/>
      <c r="FN42" s="78"/>
      <c r="FO42" s="78"/>
      <c r="FP42" s="78"/>
      <c r="FQ42" s="78"/>
      <c r="FR42" s="78"/>
      <c r="FS42" s="78"/>
      <c r="FT42" s="78"/>
      <c r="FU42" s="78"/>
      <c r="FV42" s="78"/>
      <c r="FW42" s="78"/>
      <c r="FX42" s="78"/>
      <c r="FY42" s="78"/>
      <c r="FZ42" s="78"/>
      <c r="GA42" s="78"/>
      <c r="GB42" s="78"/>
      <c r="GC42" s="78"/>
      <c r="GD42" s="78"/>
      <c r="GE42" s="78"/>
      <c r="GF42" s="78"/>
      <c r="GG42" s="78"/>
      <c r="GH42" s="78"/>
      <c r="GI42" s="78"/>
      <c r="GJ42" s="78"/>
      <c r="GK42" s="78"/>
      <c r="GL42" s="78"/>
      <c r="GM42" s="78"/>
      <c r="GN42" s="78"/>
      <c r="GO42" s="78"/>
      <c r="GP42" s="78"/>
      <c r="GQ42" s="78"/>
      <c r="GR42" s="78"/>
      <c r="GS42" s="78"/>
      <c r="GT42" s="78"/>
      <c r="GU42" s="78"/>
      <c r="GV42" s="78"/>
      <c r="GW42" s="78"/>
      <c r="GX42" s="78"/>
      <c r="GY42" s="78"/>
      <c r="GZ42" s="78"/>
      <c r="HA42" s="78"/>
      <c r="HB42" s="78"/>
      <c r="HC42" s="78"/>
      <c r="HD42" s="78"/>
      <c r="HE42" s="78"/>
      <c r="HF42" s="78"/>
      <c r="HG42" s="78"/>
      <c r="HH42" s="78"/>
      <c r="HI42" s="78"/>
      <c r="HJ42" s="78"/>
      <c r="HK42" s="78"/>
      <c r="HL42" s="78"/>
      <c r="HM42" s="78"/>
      <c r="HN42" s="78"/>
      <c r="HO42" s="78"/>
      <c r="HP42" s="78"/>
      <c r="HQ42" s="78"/>
      <c r="HR42" s="78"/>
      <c r="HS42" s="78"/>
      <c r="HT42" s="78"/>
      <c r="HU42" s="78"/>
      <c r="HV42" s="78"/>
      <c r="HW42" s="78"/>
      <c r="HX42" s="78"/>
      <c r="HY42" s="78"/>
      <c r="HZ42" s="78"/>
      <c r="IA42" s="78"/>
      <c r="IB42" s="78"/>
      <c r="IC42" s="78"/>
      <c r="ID42" s="78"/>
      <c r="IE42" s="78"/>
      <c r="IF42" s="78"/>
      <c r="IG42" s="78"/>
      <c r="IH42" s="78"/>
      <c r="II42" s="78"/>
      <c r="IJ42" s="78"/>
      <c r="IK42" s="78"/>
      <c r="IL42" s="78"/>
      <c r="IM42" s="78"/>
      <c r="IN42" s="78"/>
      <c r="IO42" s="78"/>
      <c r="IP42" s="78"/>
      <c r="IQ42" s="78"/>
      <c r="IR42" s="78"/>
      <c r="IS42" s="78"/>
      <c r="IT42" s="78"/>
      <c r="IU42" s="78"/>
      <c r="IV42" s="78"/>
      <c r="IW42" s="78"/>
      <c r="IX42" s="78"/>
      <c r="IY42" s="78"/>
      <c r="IZ42" s="78"/>
      <c r="JA42" s="78"/>
      <c r="JB42" s="78"/>
      <c r="JC42" s="78"/>
      <c r="JD42" s="78"/>
      <c r="JE42" s="78"/>
      <c r="JF42" s="78"/>
      <c r="JG42" s="78"/>
      <c r="JH42" s="78"/>
      <c r="JI42" s="78"/>
      <c r="JJ42" s="78"/>
      <c r="JK42" s="78"/>
      <c r="JL42" s="78"/>
      <c r="JM42" s="78"/>
      <c r="JN42" s="78"/>
      <c r="JO42" s="78"/>
      <c r="JP42" s="78"/>
      <c r="JQ42" s="78"/>
      <c r="JR42" s="78"/>
      <c r="JS42" s="78"/>
      <c r="JT42" s="78"/>
      <c r="JU42" s="78"/>
      <c r="JV42" s="78"/>
      <c r="JW42" s="78"/>
      <c r="JX42" s="78"/>
      <c r="JY42" s="78"/>
      <c r="JZ42" s="78"/>
      <c r="KA42" s="78"/>
      <c r="KB42" s="78"/>
      <c r="KC42" s="78"/>
      <c r="KD42" s="78"/>
      <c r="KE42" s="78"/>
      <c r="KF42" s="78"/>
      <c r="KG42" s="78"/>
      <c r="KH42" s="78"/>
      <c r="KI42" s="78"/>
      <c r="KJ42" s="78"/>
      <c r="KK42" s="78"/>
      <c r="KL42" s="78"/>
      <c r="KM42" s="78"/>
      <c r="KN42" s="78"/>
      <c r="KO42" s="78"/>
      <c r="KP42" s="78"/>
      <c r="KQ42" s="78"/>
      <c r="KR42" s="78"/>
      <c r="KS42" s="78"/>
      <c r="KT42" s="78"/>
      <c r="KU42" s="78"/>
      <c r="KV42" s="78"/>
      <c r="KW42" s="78"/>
      <c r="KX42" s="78"/>
      <c r="KY42" s="78"/>
      <c r="KZ42" s="78"/>
      <c r="LA42" s="78"/>
      <c r="LB42" s="78"/>
      <c r="LC42" s="78"/>
      <c r="LD42" s="78"/>
      <c r="LE42" s="78"/>
      <c r="LF42" s="78"/>
      <c r="LG42" s="78"/>
      <c r="LH42" s="78"/>
      <c r="LI42" s="78"/>
      <c r="LJ42" s="78"/>
      <c r="LK42" s="78"/>
      <c r="LL42" s="78"/>
      <c r="LM42" s="78"/>
      <c r="LN42" s="78"/>
      <c r="LO42" s="78"/>
      <c r="LP42" s="78"/>
      <c r="LQ42" s="78"/>
      <c r="LR42" s="78"/>
      <c r="LS42" s="78"/>
      <c r="LT42" s="78"/>
      <c r="LU42" s="78"/>
      <c r="LV42" s="78"/>
      <c r="LW42" s="78"/>
      <c r="LX42" s="78"/>
      <c r="LY42" s="78"/>
      <c r="LZ42" s="78"/>
      <c r="MA42" s="78"/>
      <c r="MB42" s="78"/>
      <c r="MC42" s="78"/>
      <c r="MD42" s="78"/>
      <c r="ME42" s="78"/>
      <c r="MF42" s="78"/>
      <c r="MG42" s="78"/>
      <c r="MH42" s="78"/>
      <c r="MI42" s="78"/>
      <c r="MJ42" s="78"/>
      <c r="MK42" s="78"/>
      <c r="ML42" s="78"/>
      <c r="MM42" s="78"/>
      <c r="MN42" s="78"/>
      <c r="MO42" s="78"/>
      <c r="MP42" s="78"/>
      <c r="MQ42" s="78"/>
      <c r="MR42" s="78"/>
      <c r="MS42" s="78"/>
      <c r="MT42" s="78"/>
      <c r="MU42" s="78"/>
      <c r="MV42" s="78"/>
      <c r="MW42" s="78"/>
      <c r="MX42" s="78"/>
      <c r="MY42" s="78"/>
      <c r="MZ42" s="78"/>
      <c r="NA42" s="78"/>
      <c r="NB42" s="78"/>
      <c r="NC42" s="78"/>
      <c r="ND42" s="78"/>
      <c r="NE42" s="78"/>
      <c r="NF42" s="78"/>
      <c r="NG42" s="78"/>
      <c r="NH42" s="78"/>
      <c r="NI42" s="78"/>
      <c r="NJ42" s="78"/>
      <c r="NK42" s="78"/>
      <c r="NL42" s="78"/>
      <c r="NM42" s="78"/>
      <c r="NN42" s="78"/>
      <c r="NO42" s="78"/>
      <c r="NP42" s="78"/>
      <c r="NQ42" s="78"/>
      <c r="NR42" s="78"/>
      <c r="NS42" s="78"/>
      <c r="NT42" s="78"/>
    </row>
    <row r="43" spans="1:384" s="69" customFormat="1" ht="15" customHeight="1" thickBot="1">
      <c r="A43" s="524">
        <v>11131</v>
      </c>
      <c r="B43" s="552" t="s">
        <v>13</v>
      </c>
      <c r="C43" s="235">
        <v>2</v>
      </c>
      <c r="D43" s="401">
        <v>2</v>
      </c>
      <c r="E43" s="401"/>
      <c r="F43" s="401"/>
      <c r="G43" s="401">
        <f>SUM(C43:F43)</f>
        <v>4</v>
      </c>
      <c r="H43" s="553">
        <v>4</v>
      </c>
      <c r="I43" s="1106"/>
      <c r="J43" s="1010"/>
      <c r="K43" s="982">
        <v>4</v>
      </c>
      <c r="L43" s="1010"/>
      <c r="M43" s="982"/>
      <c r="N43" s="1008"/>
      <c r="O43" s="989"/>
      <c r="P43" s="597" t="s">
        <v>89</v>
      </c>
      <c r="Q43" s="598">
        <v>1</v>
      </c>
      <c r="R43" s="683" t="s">
        <v>121</v>
      </c>
      <c r="S43" s="1841"/>
      <c r="T43" s="1842"/>
      <c r="U43" s="403"/>
      <c r="V43" s="399"/>
      <c r="W43" s="590"/>
      <c r="X43" s="1299" t="str">
        <f>IF(COUNTIF(U43:W43,"&gt;=50")&gt;1,"FEHLER",IF(MAX(U43:W43)&gt;100,"FEHLER",IF(U43="","OFFEN",IF(MAX(U43:W43)&gt;=50,"BE",IF(MAX(U43:W43)&lt;50,"NB","OFFEN")))))</f>
        <v>OFFEN</v>
      </c>
      <c r="Y43" s="1300">
        <f>IF(U43="",0,(MAX(U43:W43)*Q43/100))</f>
        <v>0</v>
      </c>
      <c r="Z43" s="1301" t="str">
        <f>IF(X43="OFFEN","OFFEN",IF(X43="FEHLER","FEHLER",IF(X43="NB",5,ROUND(1+3/50*(100-(Y43*100)),1))))</f>
        <v>OFFEN</v>
      </c>
      <c r="AA43" s="1302">
        <f>IF(X43="BE",H43,0)</f>
        <v>0</v>
      </c>
      <c r="AB43" s="246"/>
      <c r="AC43" s="246">
        <f t="shared" si="1"/>
        <v>0</v>
      </c>
      <c r="AD43" s="246"/>
      <c r="AE43" s="1237">
        <f>IF(AC43=0,0,AC43/$AC$79)</f>
        <v>0</v>
      </c>
      <c r="AF43" s="1237">
        <f t="shared" si="3"/>
        <v>0</v>
      </c>
      <c r="AG43" s="246"/>
      <c r="AH43" s="246">
        <v>3</v>
      </c>
      <c r="AI43" s="1238" t="str">
        <f>IF(AH43&lt;=$AC$3,"JA","NEIN")</f>
        <v>NEIN</v>
      </c>
      <c r="AJ43" s="246"/>
      <c r="AK43" s="439"/>
      <c r="AL43" s="439"/>
      <c r="AM43" s="439"/>
      <c r="AN43" s="439"/>
      <c r="AO43" s="439"/>
      <c r="AP43" s="439"/>
      <c r="AQ43" s="439"/>
      <c r="AR43" s="439"/>
      <c r="AS43" s="439"/>
      <c r="AT43" s="439"/>
      <c r="AU43" s="439"/>
      <c r="AV43" s="439"/>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c r="EO43" s="78"/>
      <c r="EP43" s="78"/>
      <c r="EQ43" s="78"/>
      <c r="ER43" s="78"/>
      <c r="ES43" s="78"/>
      <c r="ET43" s="78"/>
      <c r="EU43" s="78"/>
      <c r="EV43" s="78"/>
      <c r="EW43" s="78"/>
      <c r="EX43" s="78"/>
      <c r="EY43" s="78"/>
      <c r="EZ43" s="78"/>
      <c r="FA43" s="78"/>
      <c r="FB43" s="78"/>
      <c r="FC43" s="78"/>
      <c r="FD43" s="78"/>
      <c r="FE43" s="78"/>
      <c r="FF43" s="78"/>
      <c r="FG43" s="78"/>
      <c r="FH43" s="78"/>
      <c r="FI43" s="78"/>
      <c r="FJ43" s="78"/>
      <c r="FK43" s="78"/>
      <c r="FL43" s="78"/>
      <c r="FM43" s="78"/>
      <c r="FN43" s="78"/>
      <c r="FO43" s="78"/>
      <c r="FP43" s="78"/>
      <c r="FQ43" s="78"/>
      <c r="FR43" s="78"/>
      <c r="FS43" s="78"/>
      <c r="FT43" s="78"/>
      <c r="FU43" s="78"/>
      <c r="FV43" s="78"/>
      <c r="FW43" s="78"/>
      <c r="FX43" s="78"/>
      <c r="FY43" s="78"/>
      <c r="FZ43" s="78"/>
      <c r="GA43" s="78"/>
      <c r="GB43" s="78"/>
      <c r="GC43" s="78"/>
      <c r="GD43" s="78"/>
      <c r="GE43" s="78"/>
      <c r="GF43" s="78"/>
      <c r="GG43" s="78"/>
      <c r="GH43" s="78"/>
      <c r="GI43" s="78"/>
      <c r="GJ43" s="78"/>
      <c r="GK43" s="78"/>
      <c r="GL43" s="78"/>
      <c r="GM43" s="78"/>
      <c r="GN43" s="78"/>
      <c r="GO43" s="78"/>
      <c r="GP43" s="78"/>
      <c r="GQ43" s="78"/>
      <c r="GR43" s="78"/>
      <c r="GS43" s="78"/>
      <c r="GT43" s="78"/>
      <c r="GU43" s="78"/>
      <c r="GV43" s="78"/>
      <c r="GW43" s="78"/>
      <c r="GX43" s="78"/>
      <c r="GY43" s="78"/>
      <c r="GZ43" s="78"/>
      <c r="HA43" s="78"/>
      <c r="HB43" s="78"/>
      <c r="HC43" s="78"/>
      <c r="HD43" s="78"/>
      <c r="HE43" s="78"/>
      <c r="HF43" s="78"/>
      <c r="HG43" s="78"/>
      <c r="HH43" s="78"/>
      <c r="HI43" s="78"/>
      <c r="HJ43" s="78"/>
      <c r="HK43" s="78"/>
      <c r="HL43" s="78"/>
      <c r="HM43" s="78"/>
      <c r="HN43" s="78"/>
      <c r="HO43" s="78"/>
      <c r="HP43" s="78"/>
      <c r="HQ43" s="78"/>
      <c r="HR43" s="78"/>
      <c r="HS43" s="78"/>
      <c r="HT43" s="78"/>
      <c r="HU43" s="78"/>
      <c r="HV43" s="78"/>
      <c r="HW43" s="78"/>
      <c r="HX43" s="78"/>
      <c r="HY43" s="78"/>
      <c r="HZ43" s="78"/>
      <c r="IA43" s="78"/>
      <c r="IB43" s="78"/>
      <c r="IC43" s="78"/>
      <c r="ID43" s="78"/>
      <c r="IE43" s="78"/>
      <c r="IF43" s="78"/>
      <c r="IG43" s="78"/>
      <c r="IH43" s="78"/>
      <c r="II43" s="78"/>
      <c r="IJ43" s="78"/>
      <c r="IK43" s="78"/>
      <c r="IL43" s="78"/>
      <c r="IM43" s="78"/>
      <c r="IN43" s="78"/>
      <c r="IO43" s="78"/>
      <c r="IP43" s="78"/>
      <c r="IQ43" s="78"/>
      <c r="IR43" s="78"/>
      <c r="IS43" s="78"/>
      <c r="IT43" s="78"/>
      <c r="IU43" s="78"/>
      <c r="IV43" s="78"/>
      <c r="IW43" s="78"/>
      <c r="IX43" s="78"/>
      <c r="IY43" s="78"/>
      <c r="IZ43" s="78"/>
      <c r="JA43" s="78"/>
      <c r="JB43" s="78"/>
      <c r="JC43" s="78"/>
      <c r="JD43" s="78"/>
      <c r="JE43" s="78"/>
      <c r="JF43" s="78"/>
      <c r="JG43" s="78"/>
      <c r="JH43" s="78"/>
      <c r="JI43" s="78"/>
      <c r="JJ43" s="78"/>
      <c r="JK43" s="78"/>
      <c r="JL43" s="78"/>
      <c r="JM43" s="78"/>
      <c r="JN43" s="78"/>
      <c r="JO43" s="78"/>
      <c r="JP43" s="78"/>
      <c r="JQ43" s="78"/>
      <c r="JR43" s="78"/>
      <c r="JS43" s="78"/>
      <c r="JT43" s="78"/>
      <c r="JU43" s="78"/>
      <c r="JV43" s="78"/>
      <c r="JW43" s="78"/>
      <c r="JX43" s="78"/>
      <c r="JY43" s="78"/>
      <c r="JZ43" s="78"/>
      <c r="KA43" s="78"/>
      <c r="KB43" s="78"/>
      <c r="KC43" s="78"/>
      <c r="KD43" s="78"/>
      <c r="KE43" s="78"/>
      <c r="KF43" s="78"/>
      <c r="KG43" s="78"/>
      <c r="KH43" s="78"/>
      <c r="KI43" s="78"/>
      <c r="KJ43" s="78"/>
      <c r="KK43" s="78"/>
      <c r="KL43" s="78"/>
      <c r="KM43" s="78"/>
      <c r="KN43" s="78"/>
      <c r="KO43" s="78"/>
      <c r="KP43" s="78"/>
      <c r="KQ43" s="78"/>
      <c r="KR43" s="78"/>
      <c r="KS43" s="78"/>
      <c r="KT43" s="78"/>
      <c r="KU43" s="78"/>
      <c r="KV43" s="78"/>
      <c r="KW43" s="78"/>
      <c r="KX43" s="78"/>
      <c r="KY43" s="78"/>
      <c r="KZ43" s="78"/>
      <c r="LA43" s="78"/>
      <c r="LB43" s="78"/>
      <c r="LC43" s="78"/>
      <c r="LD43" s="78"/>
      <c r="LE43" s="78"/>
      <c r="LF43" s="78"/>
      <c r="LG43" s="78"/>
      <c r="LH43" s="78"/>
      <c r="LI43" s="78"/>
      <c r="LJ43" s="78"/>
      <c r="LK43" s="78"/>
      <c r="LL43" s="78"/>
      <c r="LM43" s="78"/>
      <c r="LN43" s="78"/>
      <c r="LO43" s="78"/>
      <c r="LP43" s="78"/>
      <c r="LQ43" s="78"/>
      <c r="LR43" s="78"/>
      <c r="LS43" s="78"/>
      <c r="LT43" s="78"/>
      <c r="LU43" s="78"/>
      <c r="LV43" s="78"/>
      <c r="LW43" s="78"/>
      <c r="LX43" s="78"/>
      <c r="LY43" s="78"/>
      <c r="LZ43" s="78"/>
      <c r="MA43" s="78"/>
      <c r="MB43" s="78"/>
      <c r="MC43" s="78"/>
      <c r="MD43" s="78"/>
      <c r="ME43" s="78"/>
      <c r="MF43" s="78"/>
      <c r="MG43" s="78"/>
      <c r="MH43" s="78"/>
      <c r="MI43" s="78"/>
      <c r="MJ43" s="78"/>
      <c r="MK43" s="78"/>
      <c r="ML43" s="78"/>
      <c r="MM43" s="78"/>
      <c r="MN43" s="78"/>
      <c r="MO43" s="78"/>
      <c r="MP43" s="78"/>
      <c r="MQ43" s="78"/>
      <c r="MR43" s="78"/>
      <c r="MS43" s="78"/>
      <c r="MT43" s="78"/>
      <c r="MU43" s="78"/>
      <c r="MV43" s="78"/>
      <c r="MW43" s="78"/>
      <c r="MX43" s="78"/>
      <c r="MY43" s="78"/>
      <c r="MZ43" s="78"/>
      <c r="NA43" s="78"/>
      <c r="NB43" s="78"/>
      <c r="NC43" s="78"/>
      <c r="ND43" s="78"/>
      <c r="NE43" s="78"/>
      <c r="NF43" s="78"/>
      <c r="NG43" s="78"/>
      <c r="NH43" s="78"/>
      <c r="NI43" s="78"/>
      <c r="NJ43" s="78"/>
      <c r="NK43" s="78"/>
      <c r="NL43" s="78"/>
      <c r="NM43" s="78"/>
      <c r="NN43" s="78"/>
      <c r="NO43" s="78"/>
      <c r="NP43" s="78"/>
      <c r="NQ43" s="78"/>
      <c r="NR43" s="78"/>
      <c r="NS43" s="78"/>
      <c r="NT43" s="78"/>
    </row>
    <row r="44" spans="1:384" s="69" customFormat="1" ht="17.100000000000001" customHeight="1" thickBot="1">
      <c r="A44" s="416">
        <v>2400</v>
      </c>
      <c r="B44" s="1160" t="s">
        <v>62</v>
      </c>
      <c r="C44" s="1160"/>
      <c r="D44" s="1160"/>
      <c r="E44" s="1160"/>
      <c r="F44" s="1160"/>
      <c r="G44" s="1160"/>
      <c r="H44" s="1160"/>
      <c r="I44" s="1160"/>
      <c r="J44" s="1160"/>
      <c r="K44" s="1160"/>
      <c r="L44" s="1160"/>
      <c r="M44" s="1160"/>
      <c r="N44" s="1160"/>
      <c r="O44" s="1160"/>
      <c r="P44" s="1160"/>
      <c r="Q44" s="1160"/>
      <c r="R44" s="1160"/>
      <c r="S44" s="1160"/>
      <c r="T44" s="1160"/>
      <c r="U44" s="1385"/>
      <c r="V44" s="1385"/>
      <c r="W44" s="1385"/>
      <c r="X44" s="1317"/>
      <c r="Y44" s="1317"/>
      <c r="Z44" s="1317"/>
      <c r="AA44" s="1318"/>
      <c r="AB44" s="246"/>
      <c r="AC44" s="246"/>
      <c r="AD44" s="246"/>
      <c r="AE44" s="1237"/>
      <c r="AF44" s="1237"/>
      <c r="AG44" s="246"/>
      <c r="AH44" s="246"/>
      <c r="AI44" s="246"/>
      <c r="AJ44" s="246"/>
      <c r="AK44" s="439"/>
      <c r="AL44" s="439"/>
      <c r="AM44" s="439"/>
      <c r="AN44" s="439"/>
      <c r="AO44" s="439"/>
      <c r="AP44" s="439"/>
      <c r="AQ44" s="439"/>
      <c r="AR44" s="439"/>
      <c r="AS44" s="439"/>
      <c r="AT44" s="439"/>
      <c r="AU44" s="439"/>
      <c r="AV44" s="439"/>
      <c r="AW44" s="78"/>
      <c r="AX44" s="78"/>
      <c r="AY44" s="78"/>
      <c r="AZ44" s="78"/>
      <c r="BA44" s="78"/>
      <c r="BB44" s="78"/>
      <c r="BC44" s="78"/>
      <c r="BD44" s="78"/>
      <c r="BE44" s="78"/>
      <c r="BF44" s="78"/>
      <c r="BG44" s="78"/>
      <c r="BH44" s="78"/>
      <c r="BI44" s="78"/>
      <c r="BJ44" s="78"/>
      <c r="BK44" s="78"/>
      <c r="BL44" s="78"/>
      <c r="BM44" s="78"/>
      <c r="BN44" s="78"/>
      <c r="BO44" s="78"/>
      <c r="BP44" s="78"/>
      <c r="BQ44" s="78"/>
      <c r="BR44" s="78"/>
      <c r="BS44" s="78"/>
      <c r="BT44" s="78"/>
      <c r="BU44" s="78"/>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c r="EO44" s="78"/>
      <c r="EP44" s="78"/>
      <c r="EQ44" s="78"/>
      <c r="ER44" s="78"/>
      <c r="ES44" s="78"/>
      <c r="ET44" s="78"/>
      <c r="EU44" s="78"/>
      <c r="EV44" s="78"/>
      <c r="EW44" s="78"/>
      <c r="EX44" s="78"/>
      <c r="EY44" s="78"/>
      <c r="EZ44" s="78"/>
      <c r="FA44" s="78"/>
      <c r="FB44" s="78"/>
      <c r="FC44" s="78"/>
      <c r="FD44" s="78"/>
      <c r="FE44" s="78"/>
      <c r="FF44" s="78"/>
      <c r="FG44" s="78"/>
      <c r="FH44" s="78"/>
      <c r="FI44" s="78"/>
      <c r="FJ44" s="78"/>
      <c r="FK44" s="78"/>
      <c r="FL44" s="78"/>
      <c r="FM44" s="78"/>
      <c r="FN44" s="78"/>
      <c r="FO44" s="78"/>
      <c r="FP44" s="78"/>
      <c r="FQ44" s="78"/>
      <c r="FR44" s="78"/>
      <c r="FS44" s="78"/>
      <c r="FT44" s="78"/>
      <c r="FU44" s="78"/>
      <c r="FV44" s="78"/>
      <c r="FW44" s="78"/>
      <c r="FX44" s="78"/>
      <c r="FY44" s="78"/>
      <c r="FZ44" s="78"/>
      <c r="GA44" s="78"/>
      <c r="GB44" s="78"/>
      <c r="GC44" s="78"/>
      <c r="GD44" s="78"/>
      <c r="GE44" s="78"/>
      <c r="GF44" s="78"/>
      <c r="GG44" s="78"/>
      <c r="GH44" s="78"/>
      <c r="GI44" s="78"/>
      <c r="GJ44" s="78"/>
      <c r="GK44" s="78"/>
      <c r="GL44" s="78"/>
      <c r="GM44" s="78"/>
      <c r="GN44" s="78"/>
      <c r="GO44" s="78"/>
      <c r="GP44" s="78"/>
      <c r="GQ44" s="78"/>
      <c r="GR44" s="78"/>
      <c r="GS44" s="78"/>
      <c r="GT44" s="78"/>
      <c r="GU44" s="78"/>
      <c r="GV44" s="78"/>
      <c r="GW44" s="78"/>
      <c r="GX44" s="78"/>
      <c r="GY44" s="78"/>
      <c r="GZ44" s="78"/>
      <c r="HA44" s="78"/>
      <c r="HB44" s="78"/>
      <c r="HC44" s="78"/>
      <c r="HD44" s="78"/>
      <c r="HE44" s="78"/>
      <c r="HF44" s="78"/>
      <c r="HG44" s="78"/>
      <c r="HH44" s="78"/>
      <c r="HI44" s="78"/>
      <c r="HJ44" s="78"/>
      <c r="HK44" s="78"/>
      <c r="HL44" s="78"/>
      <c r="HM44" s="78"/>
      <c r="HN44" s="78"/>
      <c r="HO44" s="78"/>
      <c r="HP44" s="78"/>
      <c r="HQ44" s="78"/>
      <c r="HR44" s="78"/>
      <c r="HS44" s="78"/>
      <c r="HT44" s="78"/>
      <c r="HU44" s="78"/>
      <c r="HV44" s="78"/>
      <c r="HW44" s="78"/>
      <c r="HX44" s="78"/>
      <c r="HY44" s="78"/>
      <c r="HZ44" s="78"/>
      <c r="IA44" s="78"/>
      <c r="IB44" s="78"/>
      <c r="IC44" s="78"/>
      <c r="ID44" s="78"/>
      <c r="IE44" s="78"/>
      <c r="IF44" s="78"/>
      <c r="IG44" s="78"/>
      <c r="IH44" s="78"/>
      <c r="II44" s="78"/>
      <c r="IJ44" s="78"/>
      <c r="IK44" s="78"/>
      <c r="IL44" s="78"/>
      <c r="IM44" s="78"/>
      <c r="IN44" s="78"/>
      <c r="IO44" s="78"/>
      <c r="IP44" s="78"/>
      <c r="IQ44" s="78"/>
      <c r="IR44" s="78"/>
      <c r="IS44" s="78"/>
      <c r="IT44" s="78"/>
      <c r="IU44" s="78"/>
      <c r="IV44" s="78"/>
      <c r="IW44" s="78"/>
      <c r="IX44" s="78"/>
      <c r="IY44" s="78"/>
      <c r="IZ44" s="78"/>
      <c r="JA44" s="78"/>
      <c r="JB44" s="78"/>
      <c r="JC44" s="78"/>
      <c r="JD44" s="78"/>
      <c r="JE44" s="78"/>
      <c r="JF44" s="78"/>
      <c r="JG44" s="78"/>
      <c r="JH44" s="78"/>
      <c r="JI44" s="78"/>
      <c r="JJ44" s="78"/>
      <c r="JK44" s="78"/>
      <c r="JL44" s="78"/>
      <c r="JM44" s="78"/>
      <c r="JN44" s="78"/>
      <c r="JO44" s="78"/>
      <c r="JP44" s="78"/>
      <c r="JQ44" s="78"/>
      <c r="JR44" s="78"/>
      <c r="JS44" s="78"/>
      <c r="JT44" s="78"/>
      <c r="JU44" s="78"/>
      <c r="JV44" s="78"/>
      <c r="JW44" s="78"/>
      <c r="JX44" s="78"/>
      <c r="JY44" s="78"/>
      <c r="JZ44" s="78"/>
      <c r="KA44" s="78"/>
      <c r="KB44" s="78"/>
      <c r="KC44" s="78"/>
      <c r="KD44" s="78"/>
      <c r="KE44" s="78"/>
      <c r="KF44" s="78"/>
      <c r="KG44" s="78"/>
      <c r="KH44" s="78"/>
      <c r="KI44" s="78"/>
      <c r="KJ44" s="78"/>
      <c r="KK44" s="78"/>
      <c r="KL44" s="78"/>
      <c r="KM44" s="78"/>
      <c r="KN44" s="78"/>
      <c r="KO44" s="78"/>
      <c r="KP44" s="78"/>
      <c r="KQ44" s="78"/>
      <c r="KR44" s="78"/>
      <c r="KS44" s="78"/>
      <c r="KT44" s="78"/>
      <c r="KU44" s="78"/>
      <c r="KV44" s="78"/>
      <c r="KW44" s="78"/>
      <c r="KX44" s="78"/>
      <c r="KY44" s="78"/>
      <c r="KZ44" s="78"/>
      <c r="LA44" s="78"/>
      <c r="LB44" s="78"/>
      <c r="LC44" s="78"/>
      <c r="LD44" s="78"/>
      <c r="LE44" s="78"/>
      <c r="LF44" s="78"/>
      <c r="LG44" s="78"/>
      <c r="LH44" s="78"/>
      <c r="LI44" s="78"/>
      <c r="LJ44" s="78"/>
      <c r="LK44" s="78"/>
      <c r="LL44" s="78"/>
      <c r="LM44" s="78"/>
      <c r="LN44" s="78"/>
      <c r="LO44" s="78"/>
      <c r="LP44" s="78"/>
      <c r="LQ44" s="78"/>
      <c r="LR44" s="78"/>
      <c r="LS44" s="78"/>
      <c r="LT44" s="78"/>
      <c r="LU44" s="78"/>
      <c r="LV44" s="78"/>
      <c r="LW44" s="78"/>
      <c r="LX44" s="78"/>
      <c r="LY44" s="78"/>
      <c r="LZ44" s="78"/>
      <c r="MA44" s="78"/>
      <c r="MB44" s="78"/>
      <c r="MC44" s="78"/>
      <c r="MD44" s="78"/>
      <c r="ME44" s="78"/>
      <c r="MF44" s="78"/>
      <c r="MG44" s="78"/>
      <c r="MH44" s="78"/>
      <c r="MI44" s="78"/>
      <c r="MJ44" s="78"/>
      <c r="MK44" s="78"/>
      <c r="ML44" s="78"/>
      <c r="MM44" s="78"/>
      <c r="MN44" s="78"/>
      <c r="MO44" s="78"/>
      <c r="MP44" s="78"/>
      <c r="MQ44" s="78"/>
      <c r="MR44" s="78"/>
      <c r="MS44" s="78"/>
      <c r="MT44" s="78"/>
      <c r="MU44" s="78"/>
      <c r="MV44" s="78"/>
      <c r="MW44" s="78"/>
      <c r="MX44" s="78"/>
      <c r="MY44" s="78"/>
      <c r="MZ44" s="78"/>
      <c r="NA44" s="78"/>
      <c r="NB44" s="78"/>
      <c r="NC44" s="78"/>
      <c r="ND44" s="78"/>
      <c r="NE44" s="78"/>
      <c r="NF44" s="78"/>
      <c r="NG44" s="78"/>
      <c r="NH44" s="78"/>
      <c r="NI44" s="78"/>
      <c r="NJ44" s="78"/>
      <c r="NK44" s="78"/>
      <c r="NL44" s="78"/>
      <c r="NM44" s="78"/>
      <c r="NN44" s="78"/>
      <c r="NO44" s="78"/>
      <c r="NP44" s="78"/>
      <c r="NQ44" s="78"/>
      <c r="NR44" s="78"/>
      <c r="NS44" s="78"/>
      <c r="NT44" s="78"/>
    </row>
    <row r="45" spans="1:384" s="69" customFormat="1" ht="15" customHeight="1">
      <c r="A45" s="525">
        <v>24021</v>
      </c>
      <c r="B45" s="510" t="s">
        <v>63</v>
      </c>
      <c r="C45" s="295">
        <v>2</v>
      </c>
      <c r="D45" s="223">
        <v>2</v>
      </c>
      <c r="E45" s="223"/>
      <c r="F45" s="223"/>
      <c r="G45" s="223">
        <f>SUM(C45:F45)</f>
        <v>4</v>
      </c>
      <c r="H45" s="339">
        <v>4</v>
      </c>
      <c r="I45" s="1105"/>
      <c r="J45" s="1003"/>
      <c r="K45" s="975"/>
      <c r="L45" s="1003">
        <v>4</v>
      </c>
      <c r="M45" s="975"/>
      <c r="N45" s="1003"/>
      <c r="O45" s="997"/>
      <c r="P45" s="548" t="s">
        <v>89</v>
      </c>
      <c r="Q45" s="549">
        <v>1</v>
      </c>
      <c r="R45" s="657" t="s">
        <v>121</v>
      </c>
      <c r="S45" s="1549"/>
      <c r="T45" s="1883"/>
      <c r="U45" s="377"/>
      <c r="V45" s="372"/>
      <c r="W45" s="394"/>
      <c r="X45" s="1295" t="str">
        <f>IF(COUNTIF(U45:W45,"&gt;=50")&gt;1,"FEHLER",IF(MAX(U45:W45)&gt;100,"FEHLER",IF(U45="","OFFEN",IF(MAX(U45:W45)&gt;=50,"BE",IF(MAX(U45:W45)&lt;50,"NB","OFFEN")))))</f>
        <v>OFFEN</v>
      </c>
      <c r="Y45" s="1296">
        <f>IF(U45="",0,(MAX(U45:W45)*Q45/100))</f>
        <v>0</v>
      </c>
      <c r="Z45" s="1297" t="str">
        <f>IF(X45="OFFEN","OFFEN",IF(X45="FEHLER","FEHLER",IF(X45="NB",5,ROUND(1+3/50*(100-(Y45*100)),1))))</f>
        <v>OFFEN</v>
      </c>
      <c r="AA45" s="1298">
        <f>IF(X45="BE",H45,0)</f>
        <v>0</v>
      </c>
      <c r="AB45" s="246"/>
      <c r="AC45" s="246">
        <f t="shared" si="1"/>
        <v>0</v>
      </c>
      <c r="AD45" s="246"/>
      <c r="AE45" s="1237">
        <f>IF(AC45=0,0,AC45/$AC$79)</f>
        <v>0</v>
      </c>
      <c r="AF45" s="1237">
        <f t="shared" si="3"/>
        <v>0</v>
      </c>
      <c r="AG45" s="246"/>
      <c r="AH45" s="246">
        <v>4</v>
      </c>
      <c r="AI45" s="1238" t="str">
        <f>IF(AH45&lt;=$AC$3,"JA","NEIN")</f>
        <v>NEIN</v>
      </c>
      <c r="AJ45" s="246"/>
      <c r="AK45" s="439"/>
      <c r="AL45" s="439"/>
      <c r="AM45" s="439"/>
      <c r="AN45" s="439"/>
      <c r="AO45" s="439"/>
      <c r="AP45" s="439"/>
      <c r="AQ45" s="439"/>
      <c r="AR45" s="439"/>
      <c r="AS45" s="439"/>
      <c r="AT45" s="439"/>
      <c r="AU45" s="439"/>
      <c r="AV45" s="439"/>
      <c r="AW45" s="78"/>
      <c r="AX45" s="78"/>
      <c r="AY45" s="78"/>
      <c r="AZ45" s="78"/>
      <c r="BA45" s="78"/>
      <c r="BB45" s="78"/>
      <c r="BC45" s="78"/>
      <c r="BD45" s="78"/>
      <c r="BE45" s="78"/>
      <c r="BF45" s="78"/>
      <c r="BG45" s="78"/>
      <c r="BH45" s="78"/>
      <c r="BI45" s="78"/>
      <c r="BJ45" s="78"/>
      <c r="BK45" s="78"/>
      <c r="BL45" s="78"/>
      <c r="BM45" s="78"/>
      <c r="BN45" s="78"/>
      <c r="BO45" s="78"/>
      <c r="BP45" s="78"/>
      <c r="BQ45" s="78"/>
      <c r="BR45" s="78"/>
      <c r="BS45" s="78"/>
      <c r="BT45" s="78"/>
      <c r="BU45" s="78"/>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c r="EO45" s="78"/>
      <c r="EP45" s="78"/>
      <c r="EQ45" s="78"/>
      <c r="ER45" s="78"/>
      <c r="ES45" s="78"/>
      <c r="ET45" s="78"/>
      <c r="EU45" s="78"/>
      <c r="EV45" s="78"/>
      <c r="EW45" s="78"/>
      <c r="EX45" s="78"/>
      <c r="EY45" s="78"/>
      <c r="EZ45" s="78"/>
      <c r="FA45" s="78"/>
      <c r="FB45" s="78"/>
      <c r="FC45" s="78"/>
      <c r="FD45" s="78"/>
      <c r="FE45" s="78"/>
      <c r="FF45" s="78"/>
      <c r="FG45" s="78"/>
      <c r="FH45" s="78"/>
      <c r="FI45" s="78"/>
      <c r="FJ45" s="78"/>
      <c r="FK45" s="78"/>
      <c r="FL45" s="78"/>
      <c r="FM45" s="78"/>
      <c r="FN45" s="78"/>
      <c r="FO45" s="78"/>
      <c r="FP45" s="78"/>
      <c r="FQ45" s="78"/>
      <c r="FR45" s="78"/>
      <c r="FS45" s="78"/>
      <c r="FT45" s="78"/>
      <c r="FU45" s="78"/>
      <c r="FV45" s="78"/>
      <c r="FW45" s="78"/>
      <c r="FX45" s="78"/>
      <c r="FY45" s="78"/>
      <c r="FZ45" s="78"/>
      <c r="GA45" s="78"/>
      <c r="GB45" s="78"/>
      <c r="GC45" s="78"/>
      <c r="GD45" s="78"/>
      <c r="GE45" s="78"/>
      <c r="GF45" s="78"/>
      <c r="GG45" s="78"/>
      <c r="GH45" s="78"/>
      <c r="GI45" s="78"/>
      <c r="GJ45" s="78"/>
      <c r="GK45" s="78"/>
      <c r="GL45" s="78"/>
      <c r="GM45" s="78"/>
      <c r="GN45" s="78"/>
      <c r="GO45" s="78"/>
      <c r="GP45" s="78"/>
      <c r="GQ45" s="78"/>
      <c r="GR45" s="78"/>
      <c r="GS45" s="78"/>
      <c r="GT45" s="78"/>
      <c r="GU45" s="78"/>
      <c r="GV45" s="78"/>
      <c r="GW45" s="78"/>
      <c r="GX45" s="78"/>
      <c r="GY45" s="78"/>
      <c r="GZ45" s="78"/>
      <c r="HA45" s="78"/>
      <c r="HB45" s="78"/>
      <c r="HC45" s="78"/>
      <c r="HD45" s="78"/>
      <c r="HE45" s="78"/>
      <c r="HF45" s="78"/>
      <c r="HG45" s="78"/>
      <c r="HH45" s="78"/>
      <c r="HI45" s="78"/>
      <c r="HJ45" s="78"/>
      <c r="HK45" s="78"/>
      <c r="HL45" s="78"/>
      <c r="HM45" s="78"/>
      <c r="HN45" s="78"/>
      <c r="HO45" s="78"/>
      <c r="HP45" s="78"/>
      <c r="HQ45" s="78"/>
      <c r="HR45" s="78"/>
      <c r="HS45" s="78"/>
      <c r="HT45" s="78"/>
      <c r="HU45" s="78"/>
      <c r="HV45" s="78"/>
      <c r="HW45" s="78"/>
      <c r="HX45" s="78"/>
      <c r="HY45" s="78"/>
      <c r="HZ45" s="78"/>
      <c r="IA45" s="78"/>
      <c r="IB45" s="78"/>
      <c r="IC45" s="78"/>
      <c r="ID45" s="78"/>
      <c r="IE45" s="78"/>
      <c r="IF45" s="78"/>
      <c r="IG45" s="78"/>
      <c r="IH45" s="78"/>
      <c r="II45" s="78"/>
      <c r="IJ45" s="78"/>
      <c r="IK45" s="78"/>
      <c r="IL45" s="78"/>
      <c r="IM45" s="78"/>
      <c r="IN45" s="78"/>
      <c r="IO45" s="78"/>
      <c r="IP45" s="78"/>
      <c r="IQ45" s="78"/>
      <c r="IR45" s="78"/>
      <c r="IS45" s="78"/>
      <c r="IT45" s="78"/>
      <c r="IU45" s="78"/>
      <c r="IV45" s="78"/>
      <c r="IW45" s="78"/>
      <c r="IX45" s="78"/>
      <c r="IY45" s="78"/>
      <c r="IZ45" s="78"/>
      <c r="JA45" s="78"/>
      <c r="JB45" s="78"/>
      <c r="JC45" s="78"/>
      <c r="JD45" s="78"/>
      <c r="JE45" s="78"/>
      <c r="JF45" s="78"/>
      <c r="JG45" s="78"/>
      <c r="JH45" s="78"/>
      <c r="JI45" s="78"/>
      <c r="JJ45" s="78"/>
      <c r="JK45" s="78"/>
      <c r="JL45" s="78"/>
      <c r="JM45" s="78"/>
      <c r="JN45" s="78"/>
      <c r="JO45" s="78"/>
      <c r="JP45" s="78"/>
      <c r="JQ45" s="78"/>
      <c r="JR45" s="78"/>
      <c r="JS45" s="78"/>
      <c r="JT45" s="78"/>
      <c r="JU45" s="78"/>
      <c r="JV45" s="78"/>
      <c r="JW45" s="78"/>
      <c r="JX45" s="78"/>
      <c r="JY45" s="78"/>
      <c r="JZ45" s="78"/>
      <c r="KA45" s="78"/>
      <c r="KB45" s="78"/>
      <c r="KC45" s="78"/>
      <c r="KD45" s="78"/>
      <c r="KE45" s="78"/>
      <c r="KF45" s="78"/>
      <c r="KG45" s="78"/>
      <c r="KH45" s="78"/>
      <c r="KI45" s="78"/>
      <c r="KJ45" s="78"/>
      <c r="KK45" s="78"/>
      <c r="KL45" s="78"/>
      <c r="KM45" s="78"/>
      <c r="KN45" s="78"/>
      <c r="KO45" s="78"/>
      <c r="KP45" s="78"/>
      <c r="KQ45" s="78"/>
      <c r="KR45" s="78"/>
      <c r="KS45" s="78"/>
      <c r="KT45" s="78"/>
      <c r="KU45" s="78"/>
      <c r="KV45" s="78"/>
      <c r="KW45" s="78"/>
      <c r="KX45" s="78"/>
      <c r="KY45" s="78"/>
      <c r="KZ45" s="78"/>
      <c r="LA45" s="78"/>
      <c r="LB45" s="78"/>
      <c r="LC45" s="78"/>
      <c r="LD45" s="78"/>
      <c r="LE45" s="78"/>
      <c r="LF45" s="78"/>
      <c r="LG45" s="78"/>
      <c r="LH45" s="78"/>
      <c r="LI45" s="78"/>
      <c r="LJ45" s="78"/>
      <c r="LK45" s="78"/>
      <c r="LL45" s="78"/>
      <c r="LM45" s="78"/>
      <c r="LN45" s="78"/>
      <c r="LO45" s="78"/>
      <c r="LP45" s="78"/>
      <c r="LQ45" s="78"/>
      <c r="LR45" s="78"/>
      <c r="LS45" s="78"/>
      <c r="LT45" s="78"/>
      <c r="LU45" s="78"/>
      <c r="LV45" s="78"/>
      <c r="LW45" s="78"/>
      <c r="LX45" s="78"/>
      <c r="LY45" s="78"/>
      <c r="LZ45" s="78"/>
      <c r="MA45" s="78"/>
      <c r="MB45" s="78"/>
      <c r="MC45" s="78"/>
      <c r="MD45" s="78"/>
      <c r="ME45" s="78"/>
      <c r="MF45" s="78"/>
      <c r="MG45" s="78"/>
      <c r="MH45" s="78"/>
      <c r="MI45" s="78"/>
      <c r="MJ45" s="78"/>
      <c r="MK45" s="78"/>
      <c r="ML45" s="78"/>
      <c r="MM45" s="78"/>
      <c r="MN45" s="78"/>
      <c r="MO45" s="78"/>
      <c r="MP45" s="78"/>
      <c r="MQ45" s="78"/>
      <c r="MR45" s="78"/>
      <c r="MS45" s="78"/>
      <c r="MT45" s="78"/>
      <c r="MU45" s="78"/>
      <c r="MV45" s="78"/>
      <c r="MW45" s="78"/>
      <c r="MX45" s="78"/>
      <c r="MY45" s="78"/>
      <c r="MZ45" s="78"/>
      <c r="NA45" s="78"/>
      <c r="NB45" s="78"/>
      <c r="NC45" s="78"/>
      <c r="ND45" s="78"/>
      <c r="NE45" s="78"/>
      <c r="NF45" s="78"/>
      <c r="NG45" s="78"/>
      <c r="NH45" s="78"/>
      <c r="NI45" s="78"/>
      <c r="NJ45" s="78"/>
      <c r="NK45" s="78"/>
      <c r="NL45" s="78"/>
      <c r="NM45" s="78"/>
      <c r="NN45" s="78"/>
      <c r="NO45" s="78"/>
      <c r="NP45" s="78"/>
      <c r="NQ45" s="78"/>
      <c r="NR45" s="78"/>
      <c r="NS45" s="78"/>
      <c r="NT45" s="78"/>
    </row>
    <row r="46" spans="1:384" s="69" customFormat="1" ht="15" customHeight="1">
      <c r="A46" s="227">
        <v>24031</v>
      </c>
      <c r="B46" s="512" t="s">
        <v>64</v>
      </c>
      <c r="C46" s="383">
        <v>2</v>
      </c>
      <c r="D46" s="385">
        <v>2</v>
      </c>
      <c r="E46" s="385"/>
      <c r="F46" s="385"/>
      <c r="G46" s="385">
        <f>SUM(C46:F46)</f>
        <v>4</v>
      </c>
      <c r="H46" s="338">
        <v>5</v>
      </c>
      <c r="I46" s="1100"/>
      <c r="J46" s="1014"/>
      <c r="K46" s="992">
        <v>5</v>
      </c>
      <c r="L46" s="1014"/>
      <c r="M46" s="992"/>
      <c r="N46" s="1014"/>
      <c r="O46" s="995"/>
      <c r="P46" s="680" t="s">
        <v>89</v>
      </c>
      <c r="Q46" s="681">
        <v>1</v>
      </c>
      <c r="R46" s="682" t="s">
        <v>121</v>
      </c>
      <c r="S46" s="1502"/>
      <c r="T46" s="1503"/>
      <c r="U46" s="384"/>
      <c r="V46" s="382"/>
      <c r="W46" s="540"/>
      <c r="X46" s="1254" t="str">
        <f>IF(COUNTIF(U46:W46,"&gt;=50")&gt;1,"FEHLER",IF(MAX(U46:W46)&gt;100,"FEHLER",IF(U46="","OFFEN",IF(MAX(U46:W46)&gt;=50,"BE",IF(MAX(U46:W46)&lt;50,"NB","OFFEN")))))</f>
        <v>OFFEN</v>
      </c>
      <c r="Y46" s="1255">
        <f>IF(U46="",0,(MAX(U46:W46)*Q46/100))</f>
        <v>0</v>
      </c>
      <c r="Z46" s="1256" t="str">
        <f>IF(X46="OFFEN","OFFEN",IF(X46="FEHLER","FEHLER",IF(X46="NB",5,ROUND(1+3/50*(100-(Y46*100)),1))))</f>
        <v>OFFEN</v>
      </c>
      <c r="AA46" s="1257">
        <f>IF(X46="BE",H46,0)</f>
        <v>0</v>
      </c>
      <c r="AB46" s="246"/>
      <c r="AC46" s="246">
        <f t="shared" si="1"/>
        <v>0</v>
      </c>
      <c r="AD46" s="246"/>
      <c r="AE46" s="1237">
        <f>IF(AC46=0,0,AC46/$AC$79)</f>
        <v>0</v>
      </c>
      <c r="AF46" s="1237">
        <f t="shared" si="3"/>
        <v>0</v>
      </c>
      <c r="AG46" s="246"/>
      <c r="AH46" s="246">
        <v>3</v>
      </c>
      <c r="AI46" s="1238" t="str">
        <f>IF(AH46&lt;=$AC$3,"JA","NEIN")</f>
        <v>NEIN</v>
      </c>
      <c r="AJ46" s="246"/>
      <c r="AK46" s="439"/>
      <c r="AL46" s="439"/>
      <c r="AM46" s="439"/>
      <c r="AN46" s="439"/>
      <c r="AO46" s="439"/>
      <c r="AP46" s="439"/>
      <c r="AQ46" s="439"/>
      <c r="AR46" s="439"/>
      <c r="AS46" s="439"/>
      <c r="AT46" s="439"/>
      <c r="AU46" s="439"/>
      <c r="AV46" s="439"/>
      <c r="AW46" s="78"/>
      <c r="AX46" s="78"/>
      <c r="AY46" s="78"/>
      <c r="AZ46" s="78"/>
      <c r="BA46" s="78"/>
      <c r="BB46" s="78"/>
      <c r="BC46" s="78"/>
      <c r="BD46" s="78"/>
      <c r="BE46" s="78"/>
      <c r="BF46" s="78"/>
      <c r="BG46" s="78"/>
      <c r="BH46" s="78"/>
      <c r="BI46" s="78"/>
      <c r="BJ46" s="78"/>
      <c r="BK46" s="78"/>
      <c r="BL46" s="78"/>
      <c r="BM46" s="78"/>
      <c r="BN46" s="78"/>
      <c r="BO46" s="78"/>
      <c r="BP46" s="78"/>
      <c r="BQ46" s="78"/>
      <c r="BR46" s="78"/>
      <c r="BS46" s="78"/>
      <c r="BT46" s="78"/>
      <c r="BU46" s="78"/>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c r="EO46" s="78"/>
      <c r="EP46" s="78"/>
      <c r="EQ46" s="78"/>
      <c r="ER46" s="78"/>
      <c r="ES46" s="78"/>
      <c r="ET46" s="78"/>
      <c r="EU46" s="78"/>
      <c r="EV46" s="78"/>
      <c r="EW46" s="78"/>
      <c r="EX46" s="78"/>
      <c r="EY46" s="78"/>
      <c r="EZ46" s="78"/>
      <c r="FA46" s="78"/>
      <c r="FB46" s="78"/>
      <c r="FC46" s="78"/>
      <c r="FD46" s="78"/>
      <c r="FE46" s="78"/>
      <c r="FF46" s="78"/>
      <c r="FG46" s="78"/>
      <c r="FH46" s="78"/>
      <c r="FI46" s="78"/>
      <c r="FJ46" s="78"/>
      <c r="FK46" s="78"/>
      <c r="FL46" s="78"/>
      <c r="FM46" s="78"/>
      <c r="FN46" s="78"/>
      <c r="FO46" s="78"/>
      <c r="FP46" s="78"/>
      <c r="FQ46" s="78"/>
      <c r="FR46" s="78"/>
      <c r="FS46" s="78"/>
      <c r="FT46" s="78"/>
      <c r="FU46" s="78"/>
      <c r="FV46" s="78"/>
      <c r="FW46" s="78"/>
      <c r="FX46" s="78"/>
      <c r="FY46" s="78"/>
      <c r="FZ46" s="78"/>
      <c r="GA46" s="78"/>
      <c r="GB46" s="78"/>
      <c r="GC46" s="78"/>
      <c r="GD46" s="78"/>
      <c r="GE46" s="78"/>
      <c r="GF46" s="78"/>
      <c r="GG46" s="78"/>
      <c r="GH46" s="78"/>
      <c r="GI46" s="78"/>
      <c r="GJ46" s="78"/>
      <c r="GK46" s="78"/>
      <c r="GL46" s="78"/>
      <c r="GM46" s="78"/>
      <c r="GN46" s="78"/>
      <c r="GO46" s="78"/>
      <c r="GP46" s="78"/>
      <c r="GQ46" s="78"/>
      <c r="GR46" s="78"/>
      <c r="GS46" s="78"/>
      <c r="GT46" s="78"/>
      <c r="GU46" s="78"/>
      <c r="GV46" s="78"/>
      <c r="GW46" s="78"/>
      <c r="GX46" s="78"/>
      <c r="GY46" s="78"/>
      <c r="GZ46" s="78"/>
      <c r="HA46" s="78"/>
      <c r="HB46" s="78"/>
      <c r="HC46" s="78"/>
      <c r="HD46" s="78"/>
      <c r="HE46" s="78"/>
      <c r="HF46" s="78"/>
      <c r="HG46" s="78"/>
      <c r="HH46" s="78"/>
      <c r="HI46" s="78"/>
      <c r="HJ46" s="78"/>
      <c r="HK46" s="78"/>
      <c r="HL46" s="78"/>
      <c r="HM46" s="78"/>
      <c r="HN46" s="78"/>
      <c r="HO46" s="78"/>
      <c r="HP46" s="78"/>
      <c r="HQ46" s="78"/>
      <c r="HR46" s="78"/>
      <c r="HS46" s="78"/>
      <c r="HT46" s="78"/>
      <c r="HU46" s="78"/>
      <c r="HV46" s="78"/>
      <c r="HW46" s="78"/>
      <c r="HX46" s="78"/>
      <c r="HY46" s="78"/>
      <c r="HZ46" s="78"/>
      <c r="IA46" s="78"/>
      <c r="IB46" s="78"/>
      <c r="IC46" s="78"/>
      <c r="ID46" s="78"/>
      <c r="IE46" s="78"/>
      <c r="IF46" s="78"/>
      <c r="IG46" s="78"/>
      <c r="IH46" s="78"/>
      <c r="II46" s="78"/>
      <c r="IJ46" s="78"/>
      <c r="IK46" s="78"/>
      <c r="IL46" s="78"/>
      <c r="IM46" s="78"/>
      <c r="IN46" s="78"/>
      <c r="IO46" s="78"/>
      <c r="IP46" s="78"/>
      <c r="IQ46" s="78"/>
      <c r="IR46" s="78"/>
      <c r="IS46" s="78"/>
      <c r="IT46" s="78"/>
      <c r="IU46" s="78"/>
      <c r="IV46" s="78"/>
      <c r="IW46" s="78"/>
      <c r="IX46" s="78"/>
      <c r="IY46" s="78"/>
      <c r="IZ46" s="78"/>
      <c r="JA46" s="78"/>
      <c r="JB46" s="78"/>
      <c r="JC46" s="78"/>
      <c r="JD46" s="78"/>
      <c r="JE46" s="78"/>
      <c r="JF46" s="78"/>
      <c r="JG46" s="78"/>
      <c r="JH46" s="78"/>
      <c r="JI46" s="78"/>
      <c r="JJ46" s="78"/>
      <c r="JK46" s="78"/>
      <c r="JL46" s="78"/>
      <c r="JM46" s="78"/>
      <c r="JN46" s="78"/>
      <c r="JO46" s="78"/>
      <c r="JP46" s="78"/>
      <c r="JQ46" s="78"/>
      <c r="JR46" s="78"/>
      <c r="JS46" s="78"/>
      <c r="JT46" s="78"/>
      <c r="JU46" s="78"/>
      <c r="JV46" s="78"/>
      <c r="JW46" s="78"/>
      <c r="JX46" s="78"/>
      <c r="JY46" s="78"/>
      <c r="JZ46" s="78"/>
      <c r="KA46" s="78"/>
      <c r="KB46" s="78"/>
      <c r="KC46" s="78"/>
      <c r="KD46" s="78"/>
      <c r="KE46" s="78"/>
      <c r="KF46" s="78"/>
      <c r="KG46" s="78"/>
      <c r="KH46" s="78"/>
      <c r="KI46" s="78"/>
      <c r="KJ46" s="78"/>
      <c r="KK46" s="78"/>
      <c r="KL46" s="78"/>
      <c r="KM46" s="78"/>
      <c r="KN46" s="78"/>
      <c r="KO46" s="78"/>
      <c r="KP46" s="78"/>
      <c r="KQ46" s="78"/>
      <c r="KR46" s="78"/>
      <c r="KS46" s="78"/>
      <c r="KT46" s="78"/>
      <c r="KU46" s="78"/>
      <c r="KV46" s="78"/>
      <c r="KW46" s="78"/>
      <c r="KX46" s="78"/>
      <c r="KY46" s="78"/>
      <c r="KZ46" s="78"/>
      <c r="LA46" s="78"/>
      <c r="LB46" s="78"/>
      <c r="LC46" s="78"/>
      <c r="LD46" s="78"/>
      <c r="LE46" s="78"/>
      <c r="LF46" s="78"/>
      <c r="LG46" s="78"/>
      <c r="LH46" s="78"/>
      <c r="LI46" s="78"/>
      <c r="LJ46" s="78"/>
      <c r="LK46" s="78"/>
      <c r="LL46" s="78"/>
      <c r="LM46" s="78"/>
      <c r="LN46" s="78"/>
      <c r="LO46" s="78"/>
      <c r="LP46" s="78"/>
      <c r="LQ46" s="78"/>
      <c r="LR46" s="78"/>
      <c r="LS46" s="78"/>
      <c r="LT46" s="78"/>
      <c r="LU46" s="78"/>
      <c r="LV46" s="78"/>
      <c r="LW46" s="78"/>
      <c r="LX46" s="78"/>
      <c r="LY46" s="78"/>
      <c r="LZ46" s="78"/>
      <c r="MA46" s="78"/>
      <c r="MB46" s="78"/>
      <c r="MC46" s="78"/>
      <c r="MD46" s="78"/>
      <c r="ME46" s="78"/>
      <c r="MF46" s="78"/>
      <c r="MG46" s="78"/>
      <c r="MH46" s="78"/>
      <c r="MI46" s="78"/>
      <c r="MJ46" s="78"/>
      <c r="MK46" s="78"/>
      <c r="ML46" s="78"/>
      <c r="MM46" s="78"/>
      <c r="MN46" s="78"/>
      <c r="MO46" s="78"/>
      <c r="MP46" s="78"/>
      <c r="MQ46" s="78"/>
      <c r="MR46" s="78"/>
      <c r="MS46" s="78"/>
      <c r="MT46" s="78"/>
      <c r="MU46" s="78"/>
      <c r="MV46" s="78"/>
      <c r="MW46" s="78"/>
      <c r="MX46" s="78"/>
      <c r="MY46" s="78"/>
      <c r="MZ46" s="78"/>
      <c r="NA46" s="78"/>
      <c r="NB46" s="78"/>
      <c r="NC46" s="78"/>
      <c r="ND46" s="78"/>
      <c r="NE46" s="78"/>
      <c r="NF46" s="78"/>
      <c r="NG46" s="78"/>
      <c r="NH46" s="78"/>
      <c r="NI46" s="78"/>
      <c r="NJ46" s="78"/>
      <c r="NK46" s="78"/>
      <c r="NL46" s="78"/>
      <c r="NM46" s="78"/>
      <c r="NN46" s="78"/>
      <c r="NO46" s="78"/>
      <c r="NP46" s="78"/>
      <c r="NQ46" s="78"/>
      <c r="NR46" s="78"/>
      <c r="NS46" s="78"/>
      <c r="NT46" s="78"/>
    </row>
    <row r="47" spans="1:384" s="69" customFormat="1" ht="15" customHeight="1">
      <c r="A47" s="516">
        <v>24051</v>
      </c>
      <c r="B47" s="511" t="s">
        <v>65</v>
      </c>
      <c r="C47" s="384">
        <v>3</v>
      </c>
      <c r="D47" s="382">
        <v>1</v>
      </c>
      <c r="E47" s="382"/>
      <c r="F47" s="382"/>
      <c r="G47" s="382">
        <f>SUM(C47:F47)</f>
        <v>4</v>
      </c>
      <c r="H47" s="355">
        <v>4</v>
      </c>
      <c r="I47" s="1108"/>
      <c r="J47" s="1009"/>
      <c r="K47" s="986"/>
      <c r="L47" s="1009">
        <v>4</v>
      </c>
      <c r="M47" s="986"/>
      <c r="N47" s="1009"/>
      <c r="O47" s="998"/>
      <c r="P47" s="658" t="s">
        <v>89</v>
      </c>
      <c r="Q47" s="659">
        <v>1</v>
      </c>
      <c r="R47" s="660" t="s">
        <v>121</v>
      </c>
      <c r="S47" s="1678"/>
      <c r="T47" s="1679"/>
      <c r="U47" s="164"/>
      <c r="V47" s="150"/>
      <c r="W47" s="163"/>
      <c r="X47" s="1258" t="str">
        <f>IF(COUNTIF(U47:W47,"&gt;=50")&gt;1,"FEHLER",IF(MAX(U47:W47)&gt;100,"FEHLER",IF(U47="","OFFEN",IF(MAX(U47:W47)&gt;=50,"BE",IF(MAX(U47:W47)&lt;50,"NB","OFFEN")))))</f>
        <v>OFFEN</v>
      </c>
      <c r="Y47" s="1262">
        <f>IF(U47="",0,(MAX(U47:W47)*Q47/100))</f>
        <v>0</v>
      </c>
      <c r="Z47" s="1260" t="str">
        <f>IF(X47="OFFEN","OFFEN",IF(X47="FEHLER","FEHLER",IF(X47="NB",5,ROUND(1+3/50*(100-(Y47*100)),1))))</f>
        <v>OFFEN</v>
      </c>
      <c r="AA47" s="1261">
        <f>IF(X47="BE",H47,0)</f>
        <v>0</v>
      </c>
      <c r="AB47" s="246"/>
      <c r="AC47" s="246">
        <f t="shared" si="1"/>
        <v>0</v>
      </c>
      <c r="AD47" s="246"/>
      <c r="AE47" s="1237">
        <f>IF(AC47=0,0,AC47/$AC$79)</f>
        <v>0</v>
      </c>
      <c r="AF47" s="1237">
        <f t="shared" si="3"/>
        <v>0</v>
      </c>
      <c r="AG47" s="246"/>
      <c r="AH47" s="246">
        <v>4</v>
      </c>
      <c r="AI47" s="1238" t="str">
        <f>IF(AH47&lt;=$AC$3,"JA","NEIN")</f>
        <v>NEIN</v>
      </c>
      <c r="AJ47" s="246"/>
      <c r="AK47" s="439"/>
      <c r="AL47" s="439"/>
      <c r="AM47" s="439"/>
      <c r="AN47" s="439"/>
      <c r="AO47" s="439"/>
      <c r="AP47" s="439"/>
      <c r="AQ47" s="439"/>
      <c r="AR47" s="439"/>
      <c r="AS47" s="439"/>
      <c r="AT47" s="439"/>
      <c r="AU47" s="439"/>
      <c r="AV47" s="439"/>
      <c r="AW47" s="78"/>
      <c r="AX47" s="78"/>
      <c r="AY47" s="78"/>
      <c r="AZ47" s="78"/>
      <c r="BA47" s="78"/>
      <c r="BB47" s="78"/>
      <c r="BC47" s="78"/>
      <c r="BD47" s="78"/>
      <c r="BE47" s="78"/>
      <c r="BF47" s="78"/>
      <c r="BG47" s="78"/>
      <c r="BH47" s="78"/>
      <c r="BI47" s="78"/>
      <c r="BJ47" s="78"/>
      <c r="BK47" s="78"/>
      <c r="BL47" s="78"/>
      <c r="BM47" s="78"/>
      <c r="BN47" s="78"/>
      <c r="BO47" s="78"/>
      <c r="BP47" s="78"/>
      <c r="BQ47" s="78"/>
      <c r="BR47" s="78"/>
      <c r="BS47" s="78"/>
      <c r="BT47" s="78"/>
      <c r="BU47" s="78"/>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c r="EO47" s="78"/>
      <c r="EP47" s="78"/>
      <c r="EQ47" s="78"/>
      <c r="ER47" s="78"/>
      <c r="ES47" s="78"/>
      <c r="ET47" s="78"/>
      <c r="EU47" s="78"/>
      <c r="EV47" s="78"/>
      <c r="EW47" s="78"/>
      <c r="EX47" s="78"/>
      <c r="EY47" s="78"/>
      <c r="EZ47" s="78"/>
      <c r="FA47" s="78"/>
      <c r="FB47" s="78"/>
      <c r="FC47" s="78"/>
      <c r="FD47" s="78"/>
      <c r="FE47" s="78"/>
      <c r="FF47" s="78"/>
      <c r="FG47" s="78"/>
      <c r="FH47" s="78"/>
      <c r="FI47" s="78"/>
      <c r="FJ47" s="78"/>
      <c r="FK47" s="78"/>
      <c r="FL47" s="78"/>
      <c r="FM47" s="78"/>
      <c r="FN47" s="78"/>
      <c r="FO47" s="78"/>
      <c r="FP47" s="78"/>
      <c r="FQ47" s="78"/>
      <c r="FR47" s="78"/>
      <c r="FS47" s="78"/>
      <c r="FT47" s="78"/>
      <c r="FU47" s="78"/>
      <c r="FV47" s="78"/>
      <c r="FW47" s="78"/>
      <c r="FX47" s="78"/>
      <c r="FY47" s="78"/>
      <c r="FZ47" s="78"/>
      <c r="GA47" s="78"/>
      <c r="GB47" s="78"/>
      <c r="GC47" s="78"/>
      <c r="GD47" s="78"/>
      <c r="GE47" s="78"/>
      <c r="GF47" s="78"/>
      <c r="GG47" s="78"/>
      <c r="GH47" s="78"/>
      <c r="GI47" s="78"/>
      <c r="GJ47" s="78"/>
      <c r="GK47" s="78"/>
      <c r="GL47" s="78"/>
      <c r="GM47" s="78"/>
      <c r="GN47" s="78"/>
      <c r="GO47" s="78"/>
      <c r="GP47" s="78"/>
      <c r="GQ47" s="78"/>
      <c r="GR47" s="78"/>
      <c r="GS47" s="78"/>
      <c r="GT47" s="78"/>
      <c r="GU47" s="78"/>
      <c r="GV47" s="78"/>
      <c r="GW47" s="78"/>
      <c r="GX47" s="78"/>
      <c r="GY47" s="78"/>
      <c r="GZ47" s="78"/>
      <c r="HA47" s="78"/>
      <c r="HB47" s="78"/>
      <c r="HC47" s="78"/>
      <c r="HD47" s="78"/>
      <c r="HE47" s="78"/>
      <c r="HF47" s="78"/>
      <c r="HG47" s="78"/>
      <c r="HH47" s="78"/>
      <c r="HI47" s="78"/>
      <c r="HJ47" s="78"/>
      <c r="HK47" s="78"/>
      <c r="HL47" s="78"/>
      <c r="HM47" s="78"/>
      <c r="HN47" s="78"/>
      <c r="HO47" s="78"/>
      <c r="HP47" s="78"/>
      <c r="HQ47" s="78"/>
      <c r="HR47" s="78"/>
      <c r="HS47" s="78"/>
      <c r="HT47" s="78"/>
      <c r="HU47" s="78"/>
      <c r="HV47" s="78"/>
      <c r="HW47" s="78"/>
      <c r="HX47" s="78"/>
      <c r="HY47" s="78"/>
      <c r="HZ47" s="78"/>
      <c r="IA47" s="78"/>
      <c r="IB47" s="78"/>
      <c r="IC47" s="78"/>
      <c r="ID47" s="78"/>
      <c r="IE47" s="78"/>
      <c r="IF47" s="78"/>
      <c r="IG47" s="78"/>
      <c r="IH47" s="78"/>
      <c r="II47" s="78"/>
      <c r="IJ47" s="78"/>
      <c r="IK47" s="78"/>
      <c r="IL47" s="78"/>
      <c r="IM47" s="78"/>
      <c r="IN47" s="78"/>
      <c r="IO47" s="78"/>
      <c r="IP47" s="78"/>
      <c r="IQ47" s="78"/>
      <c r="IR47" s="78"/>
      <c r="IS47" s="78"/>
      <c r="IT47" s="78"/>
      <c r="IU47" s="78"/>
      <c r="IV47" s="78"/>
      <c r="IW47" s="78"/>
      <c r="IX47" s="78"/>
      <c r="IY47" s="78"/>
      <c r="IZ47" s="78"/>
      <c r="JA47" s="78"/>
      <c r="JB47" s="78"/>
      <c r="JC47" s="78"/>
      <c r="JD47" s="78"/>
      <c r="JE47" s="78"/>
      <c r="JF47" s="78"/>
      <c r="JG47" s="78"/>
      <c r="JH47" s="78"/>
      <c r="JI47" s="78"/>
      <c r="JJ47" s="78"/>
      <c r="JK47" s="78"/>
      <c r="JL47" s="78"/>
      <c r="JM47" s="78"/>
      <c r="JN47" s="78"/>
      <c r="JO47" s="78"/>
      <c r="JP47" s="78"/>
      <c r="JQ47" s="78"/>
      <c r="JR47" s="78"/>
      <c r="JS47" s="78"/>
      <c r="JT47" s="78"/>
      <c r="JU47" s="78"/>
      <c r="JV47" s="78"/>
      <c r="JW47" s="78"/>
      <c r="JX47" s="78"/>
      <c r="JY47" s="78"/>
      <c r="JZ47" s="78"/>
      <c r="KA47" s="78"/>
      <c r="KB47" s="78"/>
      <c r="KC47" s="78"/>
      <c r="KD47" s="78"/>
      <c r="KE47" s="78"/>
      <c r="KF47" s="78"/>
      <c r="KG47" s="78"/>
      <c r="KH47" s="78"/>
      <c r="KI47" s="78"/>
      <c r="KJ47" s="78"/>
      <c r="KK47" s="78"/>
      <c r="KL47" s="78"/>
      <c r="KM47" s="78"/>
      <c r="KN47" s="78"/>
      <c r="KO47" s="78"/>
      <c r="KP47" s="78"/>
      <c r="KQ47" s="78"/>
      <c r="KR47" s="78"/>
      <c r="KS47" s="78"/>
      <c r="KT47" s="78"/>
      <c r="KU47" s="78"/>
      <c r="KV47" s="78"/>
      <c r="KW47" s="78"/>
      <c r="KX47" s="78"/>
      <c r="KY47" s="78"/>
      <c r="KZ47" s="78"/>
      <c r="LA47" s="78"/>
      <c r="LB47" s="78"/>
      <c r="LC47" s="78"/>
      <c r="LD47" s="78"/>
      <c r="LE47" s="78"/>
      <c r="LF47" s="78"/>
      <c r="LG47" s="78"/>
      <c r="LH47" s="78"/>
      <c r="LI47" s="78"/>
      <c r="LJ47" s="78"/>
      <c r="LK47" s="78"/>
      <c r="LL47" s="78"/>
      <c r="LM47" s="78"/>
      <c r="LN47" s="78"/>
      <c r="LO47" s="78"/>
      <c r="LP47" s="78"/>
      <c r="LQ47" s="78"/>
      <c r="LR47" s="78"/>
      <c r="LS47" s="78"/>
      <c r="LT47" s="78"/>
      <c r="LU47" s="78"/>
      <c r="LV47" s="78"/>
      <c r="LW47" s="78"/>
      <c r="LX47" s="78"/>
      <c r="LY47" s="78"/>
      <c r="LZ47" s="78"/>
      <c r="MA47" s="78"/>
      <c r="MB47" s="78"/>
      <c r="MC47" s="78"/>
      <c r="MD47" s="78"/>
      <c r="ME47" s="78"/>
      <c r="MF47" s="78"/>
      <c r="MG47" s="78"/>
      <c r="MH47" s="78"/>
      <c r="MI47" s="78"/>
      <c r="MJ47" s="78"/>
      <c r="MK47" s="78"/>
      <c r="ML47" s="78"/>
      <c r="MM47" s="78"/>
      <c r="MN47" s="78"/>
      <c r="MO47" s="78"/>
      <c r="MP47" s="78"/>
      <c r="MQ47" s="78"/>
      <c r="MR47" s="78"/>
      <c r="MS47" s="78"/>
      <c r="MT47" s="78"/>
      <c r="MU47" s="78"/>
      <c r="MV47" s="78"/>
      <c r="MW47" s="78"/>
      <c r="MX47" s="78"/>
      <c r="MY47" s="78"/>
      <c r="MZ47" s="78"/>
      <c r="NA47" s="78"/>
      <c r="NB47" s="78"/>
      <c r="NC47" s="78"/>
      <c r="ND47" s="78"/>
      <c r="NE47" s="78"/>
      <c r="NF47" s="78"/>
      <c r="NG47" s="78"/>
      <c r="NH47" s="78"/>
      <c r="NI47" s="78"/>
      <c r="NJ47" s="78"/>
      <c r="NK47" s="78"/>
      <c r="NL47" s="78"/>
      <c r="NM47" s="78"/>
      <c r="NN47" s="78"/>
      <c r="NO47" s="78"/>
      <c r="NP47" s="78"/>
      <c r="NQ47" s="78"/>
      <c r="NR47" s="78"/>
      <c r="NS47" s="78"/>
      <c r="NT47" s="78"/>
    </row>
    <row r="48" spans="1:384" s="69" customFormat="1" ht="15" customHeight="1">
      <c r="A48" s="521">
        <v>24071</v>
      </c>
      <c r="B48" s="512" t="s">
        <v>66</v>
      </c>
      <c r="C48" s="383">
        <v>2</v>
      </c>
      <c r="D48" s="385">
        <v>2</v>
      </c>
      <c r="E48" s="385"/>
      <c r="F48" s="385"/>
      <c r="G48" s="385">
        <v>4</v>
      </c>
      <c r="H48" s="338">
        <v>5</v>
      </c>
      <c r="I48" s="1100"/>
      <c r="J48" s="1014"/>
      <c r="K48" s="992"/>
      <c r="L48" s="1014">
        <v>5</v>
      </c>
      <c r="M48" s="992"/>
      <c r="N48" s="1014"/>
      <c r="O48" s="995"/>
      <c r="P48" s="680" t="s">
        <v>89</v>
      </c>
      <c r="Q48" s="681">
        <v>1</v>
      </c>
      <c r="R48" s="682" t="s">
        <v>121</v>
      </c>
      <c r="S48" s="1502"/>
      <c r="T48" s="1503"/>
      <c r="U48" s="384"/>
      <c r="V48" s="382"/>
      <c r="W48" s="540"/>
      <c r="X48" s="1254" t="str">
        <f>IF(COUNTIF(U48:W48,"&gt;=50")&gt;1,"FEHLER",IF(MAX(U48:W48)&gt;100,"FEHLER",IF(U48="","OFFEN",IF(MAX(U48:W48)&gt;=50,"BE",IF(MAX(U48:W48)&lt;50,"NB","OFFEN")))))</f>
        <v>OFFEN</v>
      </c>
      <c r="Y48" s="1255">
        <f>IF(U48="",0,(MAX(U48:W48)*Q48/100))</f>
        <v>0</v>
      </c>
      <c r="Z48" s="1256" t="str">
        <f>IF(X48="OFFEN","OFFEN",IF(X48="FEHLER","FEHLER",IF(X48="NB",5,ROUND(1+3/50*(100-(Y48*100)),1))))</f>
        <v>OFFEN</v>
      </c>
      <c r="AA48" s="1257">
        <f>IF(X48="BE",H48,0)</f>
        <v>0</v>
      </c>
      <c r="AB48" s="246"/>
      <c r="AC48" s="246">
        <f t="shared" si="1"/>
        <v>0</v>
      </c>
      <c r="AD48" s="246"/>
      <c r="AE48" s="1237">
        <f>IF(AC48=0,0,AC48/$AC$79)</f>
        <v>0</v>
      </c>
      <c r="AF48" s="1237">
        <f t="shared" si="3"/>
        <v>0</v>
      </c>
      <c r="AG48" s="246"/>
      <c r="AH48" s="246">
        <v>4</v>
      </c>
      <c r="AI48" s="1238" t="str">
        <f>IF(AH48&lt;=$AC$3,"JA","NEIN")</f>
        <v>NEIN</v>
      </c>
      <c r="AJ48" s="246"/>
      <c r="AK48" s="439"/>
      <c r="AL48" s="439"/>
      <c r="AM48" s="439"/>
      <c r="AN48" s="439"/>
      <c r="AO48" s="439"/>
      <c r="AP48" s="439"/>
      <c r="AQ48" s="439"/>
      <c r="AR48" s="439"/>
      <c r="AS48" s="439"/>
      <c r="AT48" s="439"/>
      <c r="AU48" s="439"/>
      <c r="AV48" s="439"/>
      <c r="AW48" s="78"/>
      <c r="AX48" s="78"/>
      <c r="AY48" s="78"/>
      <c r="AZ48" s="78"/>
      <c r="BA48" s="78"/>
      <c r="BB48" s="78"/>
      <c r="BC48" s="78"/>
      <c r="BD48" s="78"/>
      <c r="BE48" s="78"/>
      <c r="BF48" s="78"/>
      <c r="BG48" s="78"/>
      <c r="BH48" s="78"/>
      <c r="BI48" s="78"/>
      <c r="BJ48" s="78"/>
      <c r="BK48" s="78"/>
      <c r="BL48" s="78"/>
      <c r="BM48" s="78"/>
      <c r="BN48" s="78"/>
      <c r="BO48" s="78"/>
      <c r="BP48" s="78"/>
      <c r="BQ48" s="78"/>
      <c r="BR48" s="78"/>
      <c r="BS48" s="78"/>
      <c r="BT48" s="78"/>
      <c r="BU48" s="78"/>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c r="EO48" s="78"/>
      <c r="EP48" s="78"/>
      <c r="EQ48" s="78"/>
      <c r="ER48" s="78"/>
      <c r="ES48" s="78"/>
      <c r="ET48" s="78"/>
      <c r="EU48" s="78"/>
      <c r="EV48" s="78"/>
      <c r="EW48" s="78"/>
      <c r="EX48" s="78"/>
      <c r="EY48" s="78"/>
      <c r="EZ48" s="78"/>
      <c r="FA48" s="78"/>
      <c r="FB48" s="78"/>
      <c r="FC48" s="78"/>
      <c r="FD48" s="78"/>
      <c r="FE48" s="78"/>
      <c r="FF48" s="78"/>
      <c r="FG48" s="78"/>
      <c r="FH48" s="78"/>
      <c r="FI48" s="78"/>
      <c r="FJ48" s="78"/>
      <c r="FK48" s="78"/>
      <c r="FL48" s="78"/>
      <c r="FM48" s="78"/>
      <c r="FN48" s="78"/>
      <c r="FO48" s="78"/>
      <c r="FP48" s="78"/>
      <c r="FQ48" s="78"/>
      <c r="FR48" s="78"/>
      <c r="FS48" s="78"/>
      <c r="FT48" s="78"/>
      <c r="FU48" s="78"/>
      <c r="FV48" s="78"/>
      <c r="FW48" s="78"/>
      <c r="FX48" s="78"/>
      <c r="FY48" s="78"/>
      <c r="FZ48" s="78"/>
      <c r="GA48" s="78"/>
      <c r="GB48" s="78"/>
      <c r="GC48" s="78"/>
      <c r="GD48" s="78"/>
      <c r="GE48" s="78"/>
      <c r="GF48" s="78"/>
      <c r="GG48" s="78"/>
      <c r="GH48" s="78"/>
      <c r="GI48" s="78"/>
      <c r="GJ48" s="78"/>
      <c r="GK48" s="78"/>
      <c r="GL48" s="78"/>
      <c r="GM48" s="78"/>
      <c r="GN48" s="78"/>
      <c r="GO48" s="78"/>
      <c r="GP48" s="78"/>
      <c r="GQ48" s="78"/>
      <c r="GR48" s="78"/>
      <c r="GS48" s="78"/>
      <c r="GT48" s="78"/>
      <c r="GU48" s="78"/>
      <c r="GV48" s="78"/>
      <c r="GW48" s="78"/>
      <c r="GX48" s="78"/>
      <c r="GY48" s="78"/>
      <c r="GZ48" s="78"/>
      <c r="HA48" s="78"/>
      <c r="HB48" s="78"/>
      <c r="HC48" s="78"/>
      <c r="HD48" s="78"/>
      <c r="HE48" s="78"/>
      <c r="HF48" s="78"/>
      <c r="HG48" s="78"/>
      <c r="HH48" s="78"/>
      <c r="HI48" s="78"/>
      <c r="HJ48" s="78"/>
      <c r="HK48" s="78"/>
      <c r="HL48" s="78"/>
      <c r="HM48" s="78"/>
      <c r="HN48" s="78"/>
      <c r="HO48" s="78"/>
      <c r="HP48" s="78"/>
      <c r="HQ48" s="78"/>
      <c r="HR48" s="78"/>
      <c r="HS48" s="78"/>
      <c r="HT48" s="78"/>
      <c r="HU48" s="78"/>
      <c r="HV48" s="78"/>
      <c r="HW48" s="78"/>
      <c r="HX48" s="78"/>
      <c r="HY48" s="78"/>
      <c r="HZ48" s="78"/>
      <c r="IA48" s="78"/>
      <c r="IB48" s="78"/>
      <c r="IC48" s="78"/>
      <c r="ID48" s="78"/>
      <c r="IE48" s="78"/>
      <c r="IF48" s="78"/>
      <c r="IG48" s="78"/>
      <c r="IH48" s="78"/>
      <c r="II48" s="78"/>
      <c r="IJ48" s="78"/>
      <c r="IK48" s="78"/>
      <c r="IL48" s="78"/>
      <c r="IM48" s="78"/>
      <c r="IN48" s="78"/>
      <c r="IO48" s="78"/>
      <c r="IP48" s="78"/>
      <c r="IQ48" s="78"/>
      <c r="IR48" s="78"/>
      <c r="IS48" s="78"/>
      <c r="IT48" s="78"/>
      <c r="IU48" s="78"/>
      <c r="IV48" s="78"/>
      <c r="IW48" s="78"/>
      <c r="IX48" s="78"/>
      <c r="IY48" s="78"/>
      <c r="IZ48" s="78"/>
      <c r="JA48" s="78"/>
      <c r="JB48" s="78"/>
      <c r="JC48" s="78"/>
      <c r="JD48" s="78"/>
      <c r="JE48" s="78"/>
      <c r="JF48" s="78"/>
      <c r="JG48" s="78"/>
      <c r="JH48" s="78"/>
      <c r="JI48" s="78"/>
      <c r="JJ48" s="78"/>
      <c r="JK48" s="78"/>
      <c r="JL48" s="78"/>
      <c r="JM48" s="78"/>
      <c r="JN48" s="78"/>
      <c r="JO48" s="78"/>
      <c r="JP48" s="78"/>
      <c r="JQ48" s="78"/>
      <c r="JR48" s="78"/>
      <c r="JS48" s="78"/>
      <c r="JT48" s="78"/>
      <c r="JU48" s="78"/>
      <c r="JV48" s="78"/>
      <c r="JW48" s="78"/>
      <c r="JX48" s="78"/>
      <c r="JY48" s="78"/>
      <c r="JZ48" s="78"/>
      <c r="KA48" s="78"/>
      <c r="KB48" s="78"/>
      <c r="KC48" s="78"/>
      <c r="KD48" s="78"/>
      <c r="KE48" s="78"/>
      <c r="KF48" s="78"/>
      <c r="KG48" s="78"/>
      <c r="KH48" s="78"/>
      <c r="KI48" s="78"/>
      <c r="KJ48" s="78"/>
      <c r="KK48" s="78"/>
      <c r="KL48" s="78"/>
      <c r="KM48" s="78"/>
      <c r="KN48" s="78"/>
      <c r="KO48" s="78"/>
      <c r="KP48" s="78"/>
      <c r="KQ48" s="78"/>
      <c r="KR48" s="78"/>
      <c r="KS48" s="78"/>
      <c r="KT48" s="78"/>
      <c r="KU48" s="78"/>
      <c r="KV48" s="78"/>
      <c r="KW48" s="78"/>
      <c r="KX48" s="78"/>
      <c r="KY48" s="78"/>
      <c r="KZ48" s="78"/>
      <c r="LA48" s="78"/>
      <c r="LB48" s="78"/>
      <c r="LC48" s="78"/>
      <c r="LD48" s="78"/>
      <c r="LE48" s="78"/>
      <c r="LF48" s="78"/>
      <c r="LG48" s="78"/>
      <c r="LH48" s="78"/>
      <c r="LI48" s="78"/>
      <c r="LJ48" s="78"/>
      <c r="LK48" s="78"/>
      <c r="LL48" s="78"/>
      <c r="LM48" s="78"/>
      <c r="LN48" s="78"/>
      <c r="LO48" s="78"/>
      <c r="LP48" s="78"/>
      <c r="LQ48" s="78"/>
      <c r="LR48" s="78"/>
      <c r="LS48" s="78"/>
      <c r="LT48" s="78"/>
      <c r="LU48" s="78"/>
      <c r="LV48" s="78"/>
      <c r="LW48" s="78"/>
      <c r="LX48" s="78"/>
      <c r="LY48" s="78"/>
      <c r="LZ48" s="78"/>
      <c r="MA48" s="78"/>
      <c r="MB48" s="78"/>
      <c r="MC48" s="78"/>
      <c r="MD48" s="78"/>
      <c r="ME48" s="78"/>
      <c r="MF48" s="78"/>
      <c r="MG48" s="78"/>
      <c r="MH48" s="78"/>
      <c r="MI48" s="78"/>
      <c r="MJ48" s="78"/>
      <c r="MK48" s="78"/>
      <c r="ML48" s="78"/>
      <c r="MM48" s="78"/>
      <c r="MN48" s="78"/>
      <c r="MO48" s="78"/>
      <c r="MP48" s="78"/>
      <c r="MQ48" s="78"/>
      <c r="MR48" s="78"/>
      <c r="MS48" s="78"/>
      <c r="MT48" s="78"/>
      <c r="MU48" s="78"/>
      <c r="MV48" s="78"/>
      <c r="MW48" s="78"/>
      <c r="MX48" s="78"/>
      <c r="MY48" s="78"/>
      <c r="MZ48" s="78"/>
      <c r="NA48" s="78"/>
      <c r="NB48" s="78"/>
      <c r="NC48" s="78"/>
      <c r="ND48" s="78"/>
      <c r="NE48" s="78"/>
      <c r="NF48" s="78"/>
      <c r="NG48" s="78"/>
      <c r="NH48" s="78"/>
      <c r="NI48" s="78"/>
      <c r="NJ48" s="78"/>
      <c r="NK48" s="78"/>
      <c r="NL48" s="78"/>
      <c r="NM48" s="78"/>
      <c r="NN48" s="78"/>
      <c r="NO48" s="78"/>
      <c r="NP48" s="78"/>
      <c r="NQ48" s="78"/>
      <c r="NR48" s="78"/>
      <c r="NS48" s="78"/>
      <c r="NT48" s="78"/>
    </row>
    <row r="49" spans="1:384" s="69" customFormat="1" ht="15" customHeight="1" thickBot="1">
      <c r="A49" s="522">
        <v>24061</v>
      </c>
      <c r="B49" s="730" t="s">
        <v>67</v>
      </c>
      <c r="C49" s="403">
        <v>3</v>
      </c>
      <c r="D49" s="399">
        <v>1</v>
      </c>
      <c r="E49" s="399"/>
      <c r="F49" s="399"/>
      <c r="G49" s="399">
        <f>SUM(C49:F49)</f>
        <v>4</v>
      </c>
      <c r="H49" s="972">
        <v>5</v>
      </c>
      <c r="I49" s="1104"/>
      <c r="J49" s="1015"/>
      <c r="K49" s="993"/>
      <c r="L49" s="1015"/>
      <c r="M49" s="993"/>
      <c r="N49" s="1015">
        <v>5</v>
      </c>
      <c r="O49" s="996"/>
      <c r="P49" s="556" t="s">
        <v>101</v>
      </c>
      <c r="Q49" s="557">
        <v>1</v>
      </c>
      <c r="R49" s="661" t="s">
        <v>121</v>
      </c>
      <c r="S49" s="1757"/>
      <c r="T49" s="1886"/>
      <c r="U49" s="386"/>
      <c r="V49" s="371"/>
      <c r="W49" s="393"/>
      <c r="X49" s="1305" t="str">
        <f>IF(COUNTIF(U49:W49,"&gt;=50")&gt;1,"FEHLER",IF(MAX(U49:W49)&gt;100,"FEHLER",IF(U49="","OFFEN",IF(MAX(U49:W49)&gt;=50,"BE",IF(MAX(U49:W49)&lt;50,"NB","OFFEN")))))</f>
        <v>OFFEN</v>
      </c>
      <c r="Y49" s="1306">
        <f>IF(U49="",0,(MAX(U49:W49)*Q49/100))</f>
        <v>0</v>
      </c>
      <c r="Z49" s="1307" t="str">
        <f>IF(X49="OFFEN","OFFEN",IF(X49="FEHLER","FEHLER",IF(X49="NB",5,ROUND(1+3/50*(100-(Y49*100)),1))))</f>
        <v>OFFEN</v>
      </c>
      <c r="AA49" s="1308">
        <f>IF(X49="BE",H49,0)</f>
        <v>0</v>
      </c>
      <c r="AB49" s="246"/>
      <c r="AC49" s="246">
        <f t="shared" si="1"/>
        <v>0</v>
      </c>
      <c r="AD49" s="246"/>
      <c r="AE49" s="1237">
        <f>IF(AC49=0,0,AC49/$AC$79)</f>
        <v>0</v>
      </c>
      <c r="AF49" s="1237">
        <f t="shared" si="3"/>
        <v>0</v>
      </c>
      <c r="AG49" s="246"/>
      <c r="AH49" s="246">
        <v>6</v>
      </c>
      <c r="AI49" s="1238" t="str">
        <f>IF(AH49&lt;=$AC$3,"JA","NEIN")</f>
        <v>NEIN</v>
      </c>
      <c r="AJ49" s="246"/>
      <c r="AK49" s="439"/>
      <c r="AL49" s="439"/>
      <c r="AM49" s="439"/>
      <c r="AN49" s="439"/>
      <c r="AO49" s="439"/>
      <c r="AP49" s="439"/>
      <c r="AQ49" s="439"/>
      <c r="AR49" s="439"/>
      <c r="AS49" s="439"/>
      <c r="AT49" s="439"/>
      <c r="AU49" s="439"/>
      <c r="AV49" s="439"/>
      <c r="AW49" s="78"/>
      <c r="AX49" s="78"/>
      <c r="AY49" s="78"/>
      <c r="AZ49" s="78"/>
      <c r="BA49" s="78"/>
      <c r="BB49" s="78"/>
      <c r="BC49" s="78"/>
      <c r="BD49" s="78"/>
      <c r="BE49" s="78"/>
      <c r="BF49" s="78"/>
      <c r="BG49" s="78"/>
      <c r="BH49" s="78"/>
      <c r="BI49" s="78"/>
      <c r="BJ49" s="78"/>
      <c r="BK49" s="78"/>
      <c r="BL49" s="78"/>
      <c r="BM49" s="78"/>
      <c r="BN49" s="78"/>
      <c r="BO49" s="78"/>
      <c r="BP49" s="78"/>
      <c r="BQ49" s="78"/>
      <c r="BR49" s="78"/>
      <c r="BS49" s="78"/>
      <c r="BT49" s="78"/>
      <c r="BU49" s="78"/>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c r="EO49" s="78"/>
      <c r="EP49" s="78"/>
      <c r="EQ49" s="78"/>
      <c r="ER49" s="78"/>
      <c r="ES49" s="78"/>
      <c r="ET49" s="78"/>
      <c r="EU49" s="78"/>
      <c r="EV49" s="78"/>
      <c r="EW49" s="78"/>
      <c r="EX49" s="78"/>
      <c r="EY49" s="78"/>
      <c r="EZ49" s="78"/>
      <c r="FA49" s="78"/>
      <c r="FB49" s="78"/>
      <c r="FC49" s="78"/>
      <c r="FD49" s="78"/>
      <c r="FE49" s="78"/>
      <c r="FF49" s="78"/>
      <c r="FG49" s="78"/>
      <c r="FH49" s="78"/>
      <c r="FI49" s="78"/>
      <c r="FJ49" s="78"/>
      <c r="FK49" s="78"/>
      <c r="FL49" s="78"/>
      <c r="FM49" s="78"/>
      <c r="FN49" s="78"/>
      <c r="FO49" s="78"/>
      <c r="FP49" s="78"/>
      <c r="FQ49" s="78"/>
      <c r="FR49" s="78"/>
      <c r="FS49" s="78"/>
      <c r="FT49" s="78"/>
      <c r="FU49" s="78"/>
      <c r="FV49" s="78"/>
      <c r="FW49" s="78"/>
      <c r="FX49" s="78"/>
      <c r="FY49" s="78"/>
      <c r="FZ49" s="78"/>
      <c r="GA49" s="78"/>
      <c r="GB49" s="78"/>
      <c r="GC49" s="78"/>
      <c r="GD49" s="78"/>
      <c r="GE49" s="78"/>
      <c r="GF49" s="78"/>
      <c r="GG49" s="78"/>
      <c r="GH49" s="78"/>
      <c r="GI49" s="78"/>
      <c r="GJ49" s="78"/>
      <c r="GK49" s="78"/>
      <c r="GL49" s="78"/>
      <c r="GM49" s="78"/>
      <c r="GN49" s="78"/>
      <c r="GO49" s="78"/>
      <c r="GP49" s="78"/>
      <c r="GQ49" s="78"/>
      <c r="GR49" s="78"/>
      <c r="GS49" s="78"/>
      <c r="GT49" s="78"/>
      <c r="GU49" s="78"/>
      <c r="GV49" s="78"/>
      <c r="GW49" s="78"/>
      <c r="GX49" s="78"/>
      <c r="GY49" s="78"/>
      <c r="GZ49" s="78"/>
      <c r="HA49" s="78"/>
      <c r="HB49" s="78"/>
      <c r="HC49" s="78"/>
      <c r="HD49" s="78"/>
      <c r="HE49" s="78"/>
      <c r="HF49" s="78"/>
      <c r="HG49" s="78"/>
      <c r="HH49" s="78"/>
      <c r="HI49" s="78"/>
      <c r="HJ49" s="78"/>
      <c r="HK49" s="78"/>
      <c r="HL49" s="78"/>
      <c r="HM49" s="78"/>
      <c r="HN49" s="78"/>
      <c r="HO49" s="78"/>
      <c r="HP49" s="78"/>
      <c r="HQ49" s="78"/>
      <c r="HR49" s="78"/>
      <c r="HS49" s="78"/>
      <c r="HT49" s="78"/>
      <c r="HU49" s="78"/>
      <c r="HV49" s="78"/>
      <c r="HW49" s="78"/>
      <c r="HX49" s="78"/>
      <c r="HY49" s="78"/>
      <c r="HZ49" s="78"/>
      <c r="IA49" s="78"/>
      <c r="IB49" s="78"/>
      <c r="IC49" s="78"/>
      <c r="ID49" s="78"/>
      <c r="IE49" s="78"/>
      <c r="IF49" s="78"/>
      <c r="IG49" s="78"/>
      <c r="IH49" s="78"/>
      <c r="II49" s="78"/>
      <c r="IJ49" s="78"/>
      <c r="IK49" s="78"/>
      <c r="IL49" s="78"/>
      <c r="IM49" s="78"/>
      <c r="IN49" s="78"/>
      <c r="IO49" s="78"/>
      <c r="IP49" s="78"/>
      <c r="IQ49" s="78"/>
      <c r="IR49" s="78"/>
      <c r="IS49" s="78"/>
      <c r="IT49" s="78"/>
      <c r="IU49" s="78"/>
      <c r="IV49" s="78"/>
      <c r="IW49" s="78"/>
      <c r="IX49" s="78"/>
      <c r="IY49" s="78"/>
      <c r="IZ49" s="78"/>
      <c r="JA49" s="78"/>
      <c r="JB49" s="78"/>
      <c r="JC49" s="78"/>
      <c r="JD49" s="78"/>
      <c r="JE49" s="78"/>
      <c r="JF49" s="78"/>
      <c r="JG49" s="78"/>
      <c r="JH49" s="78"/>
      <c r="JI49" s="78"/>
      <c r="JJ49" s="78"/>
      <c r="JK49" s="78"/>
      <c r="JL49" s="78"/>
      <c r="JM49" s="78"/>
      <c r="JN49" s="78"/>
      <c r="JO49" s="78"/>
      <c r="JP49" s="78"/>
      <c r="JQ49" s="78"/>
      <c r="JR49" s="78"/>
      <c r="JS49" s="78"/>
      <c r="JT49" s="78"/>
      <c r="JU49" s="78"/>
      <c r="JV49" s="78"/>
      <c r="JW49" s="78"/>
      <c r="JX49" s="78"/>
      <c r="JY49" s="78"/>
      <c r="JZ49" s="78"/>
      <c r="KA49" s="78"/>
      <c r="KB49" s="78"/>
      <c r="KC49" s="78"/>
      <c r="KD49" s="78"/>
      <c r="KE49" s="78"/>
      <c r="KF49" s="78"/>
      <c r="KG49" s="78"/>
      <c r="KH49" s="78"/>
      <c r="KI49" s="78"/>
      <c r="KJ49" s="78"/>
      <c r="KK49" s="78"/>
      <c r="KL49" s="78"/>
      <c r="KM49" s="78"/>
      <c r="KN49" s="78"/>
      <c r="KO49" s="78"/>
      <c r="KP49" s="78"/>
      <c r="KQ49" s="78"/>
      <c r="KR49" s="78"/>
      <c r="KS49" s="78"/>
      <c r="KT49" s="78"/>
      <c r="KU49" s="78"/>
      <c r="KV49" s="78"/>
      <c r="KW49" s="78"/>
      <c r="KX49" s="78"/>
      <c r="KY49" s="78"/>
      <c r="KZ49" s="78"/>
      <c r="LA49" s="78"/>
      <c r="LB49" s="78"/>
      <c r="LC49" s="78"/>
      <c r="LD49" s="78"/>
      <c r="LE49" s="78"/>
      <c r="LF49" s="78"/>
      <c r="LG49" s="78"/>
      <c r="LH49" s="78"/>
      <c r="LI49" s="78"/>
      <c r="LJ49" s="78"/>
      <c r="LK49" s="78"/>
      <c r="LL49" s="78"/>
      <c r="LM49" s="78"/>
      <c r="LN49" s="78"/>
      <c r="LO49" s="78"/>
      <c r="LP49" s="78"/>
      <c r="LQ49" s="78"/>
      <c r="LR49" s="78"/>
      <c r="LS49" s="78"/>
      <c r="LT49" s="78"/>
      <c r="LU49" s="78"/>
      <c r="LV49" s="78"/>
      <c r="LW49" s="78"/>
      <c r="LX49" s="78"/>
      <c r="LY49" s="78"/>
      <c r="LZ49" s="78"/>
      <c r="MA49" s="78"/>
      <c r="MB49" s="78"/>
      <c r="MC49" s="78"/>
      <c r="MD49" s="78"/>
      <c r="ME49" s="78"/>
      <c r="MF49" s="78"/>
      <c r="MG49" s="78"/>
      <c r="MH49" s="78"/>
      <c r="MI49" s="78"/>
      <c r="MJ49" s="78"/>
      <c r="MK49" s="78"/>
      <c r="ML49" s="78"/>
      <c r="MM49" s="78"/>
      <c r="MN49" s="78"/>
      <c r="MO49" s="78"/>
      <c r="MP49" s="78"/>
      <c r="MQ49" s="78"/>
      <c r="MR49" s="78"/>
      <c r="MS49" s="78"/>
      <c r="MT49" s="78"/>
      <c r="MU49" s="78"/>
      <c r="MV49" s="78"/>
      <c r="MW49" s="78"/>
      <c r="MX49" s="78"/>
      <c r="MY49" s="78"/>
      <c r="MZ49" s="78"/>
      <c r="NA49" s="78"/>
      <c r="NB49" s="78"/>
      <c r="NC49" s="78"/>
      <c r="ND49" s="78"/>
      <c r="NE49" s="78"/>
      <c r="NF49" s="78"/>
      <c r="NG49" s="78"/>
      <c r="NH49" s="78"/>
      <c r="NI49" s="78"/>
      <c r="NJ49" s="78"/>
      <c r="NK49" s="78"/>
      <c r="NL49" s="78"/>
      <c r="NM49" s="78"/>
      <c r="NN49" s="78"/>
      <c r="NO49" s="78"/>
      <c r="NP49" s="78"/>
      <c r="NQ49" s="78"/>
      <c r="NR49" s="78"/>
      <c r="NS49" s="78"/>
      <c r="NT49" s="78"/>
    </row>
    <row r="50" spans="1:384" s="69" customFormat="1" ht="17.100000000000001" customHeight="1" thickBot="1">
      <c r="A50" s="416">
        <v>2500</v>
      </c>
      <c r="B50" s="1160" t="s">
        <v>51</v>
      </c>
      <c r="C50" s="1160"/>
      <c r="D50" s="1160"/>
      <c r="E50" s="1160"/>
      <c r="F50" s="1160"/>
      <c r="G50" s="1160"/>
      <c r="H50" s="1160"/>
      <c r="I50" s="1160"/>
      <c r="J50" s="1160"/>
      <c r="K50" s="1160"/>
      <c r="L50" s="1160"/>
      <c r="M50" s="1160"/>
      <c r="N50" s="1160"/>
      <c r="O50" s="1160"/>
      <c r="P50" s="1160"/>
      <c r="Q50" s="1160"/>
      <c r="R50" s="1160"/>
      <c r="S50" s="1160"/>
      <c r="T50" s="1160"/>
      <c r="U50" s="1385"/>
      <c r="V50" s="1385"/>
      <c r="W50" s="1385"/>
      <c r="X50" s="1317"/>
      <c r="Y50" s="1317"/>
      <c r="Z50" s="1317"/>
      <c r="AA50" s="1318"/>
      <c r="AB50" s="246"/>
      <c r="AC50" s="246"/>
      <c r="AD50" s="246"/>
      <c r="AE50" s="1237"/>
      <c r="AF50" s="1237"/>
      <c r="AG50" s="246"/>
      <c r="AH50" s="246"/>
      <c r="AI50" s="246"/>
      <c r="AJ50" s="246"/>
      <c r="AK50" s="439"/>
      <c r="AL50" s="439"/>
      <c r="AM50" s="439"/>
      <c r="AN50" s="439"/>
      <c r="AO50" s="439"/>
      <c r="AP50" s="439"/>
      <c r="AQ50" s="439"/>
      <c r="AR50" s="439"/>
      <c r="AS50" s="439"/>
      <c r="AT50" s="439"/>
      <c r="AU50" s="439"/>
      <c r="AV50" s="439"/>
      <c r="AW50" s="78"/>
      <c r="AX50" s="78"/>
      <c r="AY50" s="78"/>
      <c r="AZ50" s="78"/>
      <c r="BA50" s="78"/>
      <c r="BB50" s="78"/>
      <c r="BC50" s="78"/>
      <c r="BD50" s="78"/>
      <c r="BE50" s="78"/>
      <c r="BF50" s="78"/>
      <c r="BG50" s="78"/>
      <c r="BH50" s="78"/>
      <c r="BI50" s="78"/>
      <c r="BJ50" s="78"/>
      <c r="BK50" s="78"/>
      <c r="BL50" s="78"/>
      <c r="BM50" s="78"/>
      <c r="BN50" s="78"/>
      <c r="BO50" s="78"/>
      <c r="BP50" s="78"/>
      <c r="BQ50" s="78"/>
      <c r="BR50" s="78"/>
      <c r="BS50" s="78"/>
      <c r="BT50" s="78"/>
      <c r="BU50" s="78"/>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c r="EO50" s="78"/>
      <c r="EP50" s="78"/>
      <c r="EQ50" s="78"/>
      <c r="ER50" s="78"/>
      <c r="ES50" s="78"/>
      <c r="ET50" s="78"/>
      <c r="EU50" s="78"/>
      <c r="EV50" s="78"/>
      <c r="EW50" s="78"/>
      <c r="EX50" s="78"/>
      <c r="EY50" s="78"/>
      <c r="EZ50" s="78"/>
      <c r="FA50" s="78"/>
      <c r="FB50" s="78"/>
      <c r="FC50" s="78"/>
      <c r="FD50" s="78"/>
      <c r="FE50" s="78"/>
      <c r="FF50" s="78"/>
      <c r="FG50" s="78"/>
      <c r="FH50" s="78"/>
      <c r="FI50" s="78"/>
      <c r="FJ50" s="78"/>
      <c r="FK50" s="78"/>
      <c r="FL50" s="78"/>
      <c r="FM50" s="78"/>
      <c r="FN50" s="78"/>
      <c r="FO50" s="78"/>
      <c r="FP50" s="78"/>
      <c r="FQ50" s="78"/>
      <c r="FR50" s="78"/>
      <c r="FS50" s="78"/>
      <c r="FT50" s="78"/>
      <c r="FU50" s="78"/>
      <c r="FV50" s="78"/>
      <c r="FW50" s="78"/>
      <c r="FX50" s="78"/>
      <c r="FY50" s="78"/>
      <c r="FZ50" s="78"/>
      <c r="GA50" s="78"/>
      <c r="GB50" s="78"/>
      <c r="GC50" s="78"/>
      <c r="GD50" s="78"/>
      <c r="GE50" s="78"/>
      <c r="GF50" s="78"/>
      <c r="GG50" s="78"/>
      <c r="GH50" s="78"/>
      <c r="GI50" s="78"/>
      <c r="GJ50" s="78"/>
      <c r="GK50" s="78"/>
      <c r="GL50" s="78"/>
      <c r="GM50" s="78"/>
      <c r="GN50" s="78"/>
      <c r="GO50" s="78"/>
      <c r="GP50" s="78"/>
      <c r="GQ50" s="78"/>
      <c r="GR50" s="78"/>
      <c r="GS50" s="78"/>
      <c r="GT50" s="78"/>
      <c r="GU50" s="78"/>
      <c r="GV50" s="78"/>
      <c r="GW50" s="78"/>
      <c r="GX50" s="78"/>
      <c r="GY50" s="78"/>
      <c r="GZ50" s="78"/>
      <c r="HA50" s="78"/>
      <c r="HB50" s="78"/>
      <c r="HC50" s="78"/>
      <c r="HD50" s="78"/>
      <c r="HE50" s="78"/>
      <c r="HF50" s="78"/>
      <c r="HG50" s="78"/>
      <c r="HH50" s="78"/>
      <c r="HI50" s="78"/>
      <c r="HJ50" s="78"/>
      <c r="HK50" s="78"/>
      <c r="HL50" s="78"/>
      <c r="HM50" s="78"/>
      <c r="HN50" s="78"/>
      <c r="HO50" s="78"/>
      <c r="HP50" s="78"/>
      <c r="HQ50" s="78"/>
      <c r="HR50" s="78"/>
      <c r="HS50" s="78"/>
      <c r="HT50" s="78"/>
      <c r="HU50" s="78"/>
      <c r="HV50" s="78"/>
      <c r="HW50" s="78"/>
      <c r="HX50" s="78"/>
      <c r="HY50" s="78"/>
      <c r="HZ50" s="78"/>
      <c r="IA50" s="78"/>
      <c r="IB50" s="78"/>
      <c r="IC50" s="78"/>
      <c r="ID50" s="78"/>
      <c r="IE50" s="78"/>
      <c r="IF50" s="78"/>
      <c r="IG50" s="78"/>
      <c r="IH50" s="78"/>
      <c r="II50" s="78"/>
      <c r="IJ50" s="78"/>
      <c r="IK50" s="78"/>
      <c r="IL50" s="78"/>
      <c r="IM50" s="78"/>
      <c r="IN50" s="78"/>
      <c r="IO50" s="78"/>
      <c r="IP50" s="78"/>
      <c r="IQ50" s="78"/>
      <c r="IR50" s="78"/>
      <c r="IS50" s="78"/>
      <c r="IT50" s="78"/>
      <c r="IU50" s="78"/>
      <c r="IV50" s="78"/>
      <c r="IW50" s="78"/>
      <c r="IX50" s="78"/>
      <c r="IY50" s="78"/>
      <c r="IZ50" s="78"/>
      <c r="JA50" s="78"/>
      <c r="JB50" s="78"/>
      <c r="JC50" s="78"/>
      <c r="JD50" s="78"/>
      <c r="JE50" s="78"/>
      <c r="JF50" s="78"/>
      <c r="JG50" s="78"/>
      <c r="JH50" s="78"/>
      <c r="JI50" s="78"/>
      <c r="JJ50" s="78"/>
      <c r="JK50" s="78"/>
      <c r="JL50" s="78"/>
      <c r="JM50" s="78"/>
      <c r="JN50" s="78"/>
      <c r="JO50" s="78"/>
      <c r="JP50" s="78"/>
      <c r="JQ50" s="78"/>
      <c r="JR50" s="78"/>
      <c r="JS50" s="78"/>
      <c r="JT50" s="78"/>
      <c r="JU50" s="78"/>
      <c r="JV50" s="78"/>
      <c r="JW50" s="78"/>
      <c r="JX50" s="78"/>
      <c r="JY50" s="78"/>
      <c r="JZ50" s="78"/>
      <c r="KA50" s="78"/>
      <c r="KB50" s="78"/>
      <c r="KC50" s="78"/>
      <c r="KD50" s="78"/>
      <c r="KE50" s="78"/>
      <c r="KF50" s="78"/>
      <c r="KG50" s="78"/>
      <c r="KH50" s="78"/>
      <c r="KI50" s="78"/>
      <c r="KJ50" s="78"/>
      <c r="KK50" s="78"/>
      <c r="KL50" s="78"/>
      <c r="KM50" s="78"/>
      <c r="KN50" s="78"/>
      <c r="KO50" s="78"/>
      <c r="KP50" s="78"/>
      <c r="KQ50" s="78"/>
      <c r="KR50" s="78"/>
      <c r="KS50" s="78"/>
      <c r="KT50" s="78"/>
      <c r="KU50" s="78"/>
      <c r="KV50" s="78"/>
      <c r="KW50" s="78"/>
      <c r="KX50" s="78"/>
      <c r="KY50" s="78"/>
      <c r="KZ50" s="78"/>
      <c r="LA50" s="78"/>
      <c r="LB50" s="78"/>
      <c r="LC50" s="78"/>
      <c r="LD50" s="78"/>
      <c r="LE50" s="78"/>
      <c r="LF50" s="78"/>
      <c r="LG50" s="78"/>
      <c r="LH50" s="78"/>
      <c r="LI50" s="78"/>
      <c r="LJ50" s="78"/>
      <c r="LK50" s="78"/>
      <c r="LL50" s="78"/>
      <c r="LM50" s="78"/>
      <c r="LN50" s="78"/>
      <c r="LO50" s="78"/>
      <c r="LP50" s="78"/>
      <c r="LQ50" s="78"/>
      <c r="LR50" s="78"/>
      <c r="LS50" s="78"/>
      <c r="LT50" s="78"/>
      <c r="LU50" s="78"/>
      <c r="LV50" s="78"/>
      <c r="LW50" s="78"/>
      <c r="LX50" s="78"/>
      <c r="LY50" s="78"/>
      <c r="LZ50" s="78"/>
      <c r="MA50" s="78"/>
      <c r="MB50" s="78"/>
      <c r="MC50" s="78"/>
      <c r="MD50" s="78"/>
      <c r="ME50" s="78"/>
      <c r="MF50" s="78"/>
      <c r="MG50" s="78"/>
      <c r="MH50" s="78"/>
      <c r="MI50" s="78"/>
      <c r="MJ50" s="78"/>
      <c r="MK50" s="78"/>
      <c r="ML50" s="78"/>
      <c r="MM50" s="78"/>
      <c r="MN50" s="78"/>
      <c r="MO50" s="78"/>
      <c r="MP50" s="78"/>
      <c r="MQ50" s="78"/>
      <c r="MR50" s="78"/>
      <c r="MS50" s="78"/>
      <c r="MT50" s="78"/>
      <c r="MU50" s="78"/>
      <c r="MV50" s="78"/>
      <c r="MW50" s="78"/>
      <c r="MX50" s="78"/>
      <c r="MY50" s="78"/>
      <c r="MZ50" s="78"/>
      <c r="NA50" s="78"/>
      <c r="NB50" s="78"/>
      <c r="NC50" s="78"/>
      <c r="ND50" s="78"/>
      <c r="NE50" s="78"/>
      <c r="NF50" s="78"/>
      <c r="NG50" s="78"/>
      <c r="NH50" s="78"/>
      <c r="NI50" s="78"/>
      <c r="NJ50" s="78"/>
      <c r="NK50" s="78"/>
      <c r="NL50" s="78"/>
      <c r="NM50" s="78"/>
      <c r="NN50" s="78"/>
      <c r="NO50" s="78"/>
      <c r="NP50" s="78"/>
      <c r="NQ50" s="78"/>
      <c r="NR50" s="78"/>
      <c r="NS50" s="78"/>
      <c r="NT50" s="78"/>
    </row>
    <row r="51" spans="1:384" s="69" customFormat="1" ht="15" customHeight="1">
      <c r="A51" s="520">
        <v>25011</v>
      </c>
      <c r="B51" s="514" t="s">
        <v>52</v>
      </c>
      <c r="C51" s="423">
        <v>2</v>
      </c>
      <c r="D51" s="223">
        <v>1</v>
      </c>
      <c r="E51" s="223" t="s">
        <v>16</v>
      </c>
      <c r="F51" s="223"/>
      <c r="G51" s="223">
        <f>SUM(C51:F51)</f>
        <v>3</v>
      </c>
      <c r="H51" s="339">
        <v>3</v>
      </c>
      <c r="I51" s="1105"/>
      <c r="J51" s="1003"/>
      <c r="K51" s="975">
        <v>3</v>
      </c>
      <c r="L51" s="1003"/>
      <c r="M51" s="975"/>
      <c r="N51" s="1003"/>
      <c r="O51" s="997"/>
      <c r="P51" s="548" t="s">
        <v>89</v>
      </c>
      <c r="Q51" s="549">
        <v>1</v>
      </c>
      <c r="R51" s="662" t="s">
        <v>121</v>
      </c>
      <c r="S51" s="1549"/>
      <c r="T51" s="1550"/>
      <c r="U51" s="377"/>
      <c r="V51" s="372"/>
      <c r="W51" s="394"/>
      <c r="X51" s="1295" t="str">
        <f>IF(COUNTIF(U51:W51,"&gt;=50")&gt;1,"FEHLER",IF(MAX(U51:W51)&gt;100,"FEHLER",IF(U51="","OFFEN",IF(MAX(U51:W51)&gt;=50,"BE",IF(MAX(U51:W51)&lt;50,"NB","OFFEN")))))</f>
        <v>OFFEN</v>
      </c>
      <c r="Y51" s="1296">
        <f>IF(U51="",0,(MAX(U51:W51)*Q51/100))</f>
        <v>0</v>
      </c>
      <c r="Z51" s="1297" t="str">
        <f>IF(X51="OFFEN","OFFEN",IF(X51="FEHLER","FEHLER",IF(X51="NB",5,ROUND(1+3/50*(100-(Y51*100)),1))))</f>
        <v>OFFEN</v>
      </c>
      <c r="AA51" s="1298">
        <f>IF(X51="BE",H51,0)</f>
        <v>0</v>
      </c>
      <c r="AB51" s="246"/>
      <c r="AC51" s="246">
        <f t="shared" si="1"/>
        <v>0</v>
      </c>
      <c r="AD51" s="246"/>
      <c r="AE51" s="1237">
        <f>IF(AC51=0,0,AC51/$AC$79)</f>
        <v>0</v>
      </c>
      <c r="AF51" s="1237">
        <f t="shared" si="3"/>
        <v>0</v>
      </c>
      <c r="AG51" s="246"/>
      <c r="AH51" s="246">
        <v>3</v>
      </c>
      <c r="AI51" s="1238" t="str">
        <f>IF(AH51&lt;=$AC$3,"JA","NEIN")</f>
        <v>NEIN</v>
      </c>
      <c r="AJ51" s="246"/>
      <c r="AK51" s="439"/>
      <c r="AL51" s="439"/>
      <c r="AM51" s="439"/>
      <c r="AN51" s="439"/>
      <c r="AO51" s="439"/>
      <c r="AP51" s="439"/>
      <c r="AQ51" s="439"/>
      <c r="AR51" s="439"/>
      <c r="AS51" s="439"/>
      <c r="AT51" s="439"/>
      <c r="AU51" s="439"/>
      <c r="AV51" s="439"/>
      <c r="AW51" s="78"/>
      <c r="AX51" s="78"/>
      <c r="AY51" s="78"/>
      <c r="AZ51" s="78"/>
      <c r="BA51" s="78"/>
      <c r="BB51" s="78"/>
      <c r="BC51" s="78"/>
      <c r="BD51" s="78"/>
      <c r="BE51" s="78"/>
      <c r="BF51" s="78"/>
      <c r="BG51" s="78"/>
      <c r="BH51" s="78"/>
      <c r="BI51" s="78"/>
      <c r="BJ51" s="78"/>
      <c r="BK51" s="78"/>
      <c r="BL51" s="78"/>
      <c r="BM51" s="78"/>
      <c r="BN51" s="78"/>
      <c r="BO51" s="78"/>
      <c r="BP51" s="78"/>
      <c r="BQ51" s="78"/>
      <c r="BR51" s="78"/>
      <c r="BS51" s="78"/>
      <c r="BT51" s="78"/>
      <c r="BU51" s="78"/>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c r="EO51" s="78"/>
      <c r="EP51" s="78"/>
      <c r="EQ51" s="78"/>
      <c r="ER51" s="78"/>
      <c r="ES51" s="78"/>
      <c r="ET51" s="78"/>
      <c r="EU51" s="78"/>
      <c r="EV51" s="78"/>
      <c r="EW51" s="78"/>
      <c r="EX51" s="78"/>
      <c r="EY51" s="78"/>
      <c r="EZ51" s="78"/>
      <c r="FA51" s="78"/>
      <c r="FB51" s="78"/>
      <c r="FC51" s="78"/>
      <c r="FD51" s="78"/>
      <c r="FE51" s="78"/>
      <c r="FF51" s="78"/>
      <c r="FG51" s="78"/>
      <c r="FH51" s="78"/>
      <c r="FI51" s="78"/>
      <c r="FJ51" s="78"/>
      <c r="FK51" s="78"/>
      <c r="FL51" s="78"/>
      <c r="FM51" s="78"/>
      <c r="FN51" s="78"/>
      <c r="FO51" s="78"/>
      <c r="FP51" s="78"/>
      <c r="FQ51" s="78"/>
      <c r="FR51" s="78"/>
      <c r="FS51" s="78"/>
      <c r="FT51" s="78"/>
      <c r="FU51" s="78"/>
      <c r="FV51" s="78"/>
      <c r="FW51" s="78"/>
      <c r="FX51" s="78"/>
      <c r="FY51" s="78"/>
      <c r="FZ51" s="78"/>
      <c r="GA51" s="78"/>
      <c r="GB51" s="78"/>
      <c r="GC51" s="78"/>
      <c r="GD51" s="78"/>
      <c r="GE51" s="78"/>
      <c r="GF51" s="78"/>
      <c r="GG51" s="78"/>
      <c r="GH51" s="78"/>
      <c r="GI51" s="78"/>
      <c r="GJ51" s="78"/>
      <c r="GK51" s="78"/>
      <c r="GL51" s="78"/>
      <c r="GM51" s="78"/>
      <c r="GN51" s="78"/>
      <c r="GO51" s="78"/>
      <c r="GP51" s="78"/>
      <c r="GQ51" s="78"/>
      <c r="GR51" s="78"/>
      <c r="GS51" s="78"/>
      <c r="GT51" s="78"/>
      <c r="GU51" s="78"/>
      <c r="GV51" s="78"/>
      <c r="GW51" s="78"/>
      <c r="GX51" s="78"/>
      <c r="GY51" s="78"/>
      <c r="GZ51" s="78"/>
      <c r="HA51" s="78"/>
      <c r="HB51" s="78"/>
      <c r="HC51" s="78"/>
      <c r="HD51" s="78"/>
      <c r="HE51" s="78"/>
      <c r="HF51" s="78"/>
      <c r="HG51" s="78"/>
      <c r="HH51" s="78"/>
      <c r="HI51" s="78"/>
      <c r="HJ51" s="78"/>
      <c r="HK51" s="78"/>
      <c r="HL51" s="78"/>
      <c r="HM51" s="78"/>
      <c r="HN51" s="78"/>
      <c r="HO51" s="78"/>
      <c r="HP51" s="78"/>
      <c r="HQ51" s="78"/>
      <c r="HR51" s="78"/>
      <c r="HS51" s="78"/>
      <c r="HT51" s="78"/>
      <c r="HU51" s="78"/>
      <c r="HV51" s="78"/>
      <c r="HW51" s="78"/>
      <c r="HX51" s="78"/>
      <c r="HY51" s="78"/>
      <c r="HZ51" s="78"/>
      <c r="IA51" s="78"/>
      <c r="IB51" s="78"/>
      <c r="IC51" s="78"/>
      <c r="ID51" s="78"/>
      <c r="IE51" s="78"/>
      <c r="IF51" s="78"/>
      <c r="IG51" s="78"/>
      <c r="IH51" s="78"/>
      <c r="II51" s="78"/>
      <c r="IJ51" s="78"/>
      <c r="IK51" s="78"/>
      <c r="IL51" s="78"/>
      <c r="IM51" s="78"/>
      <c r="IN51" s="78"/>
      <c r="IO51" s="78"/>
      <c r="IP51" s="78"/>
      <c r="IQ51" s="78"/>
      <c r="IR51" s="78"/>
      <c r="IS51" s="78"/>
      <c r="IT51" s="78"/>
      <c r="IU51" s="78"/>
      <c r="IV51" s="78"/>
      <c r="IW51" s="78"/>
      <c r="IX51" s="78"/>
      <c r="IY51" s="78"/>
      <c r="IZ51" s="78"/>
      <c r="JA51" s="78"/>
      <c r="JB51" s="78"/>
      <c r="JC51" s="78"/>
      <c r="JD51" s="78"/>
      <c r="JE51" s="78"/>
      <c r="JF51" s="78"/>
      <c r="JG51" s="78"/>
      <c r="JH51" s="78"/>
      <c r="JI51" s="78"/>
      <c r="JJ51" s="78"/>
      <c r="JK51" s="78"/>
      <c r="JL51" s="78"/>
      <c r="JM51" s="78"/>
      <c r="JN51" s="78"/>
      <c r="JO51" s="78"/>
      <c r="JP51" s="78"/>
      <c r="JQ51" s="78"/>
      <c r="JR51" s="78"/>
      <c r="JS51" s="78"/>
      <c r="JT51" s="78"/>
      <c r="JU51" s="78"/>
      <c r="JV51" s="78"/>
      <c r="JW51" s="78"/>
      <c r="JX51" s="78"/>
      <c r="JY51" s="78"/>
      <c r="JZ51" s="78"/>
      <c r="KA51" s="78"/>
      <c r="KB51" s="78"/>
      <c r="KC51" s="78"/>
      <c r="KD51" s="78"/>
      <c r="KE51" s="78"/>
      <c r="KF51" s="78"/>
      <c r="KG51" s="78"/>
      <c r="KH51" s="78"/>
      <c r="KI51" s="78"/>
      <c r="KJ51" s="78"/>
      <c r="KK51" s="78"/>
      <c r="KL51" s="78"/>
      <c r="KM51" s="78"/>
      <c r="KN51" s="78"/>
      <c r="KO51" s="78"/>
      <c r="KP51" s="78"/>
      <c r="KQ51" s="78"/>
      <c r="KR51" s="78"/>
      <c r="KS51" s="78"/>
      <c r="KT51" s="78"/>
      <c r="KU51" s="78"/>
      <c r="KV51" s="78"/>
      <c r="KW51" s="78"/>
      <c r="KX51" s="78"/>
      <c r="KY51" s="78"/>
      <c r="KZ51" s="78"/>
      <c r="LA51" s="78"/>
      <c r="LB51" s="78"/>
      <c r="LC51" s="78"/>
      <c r="LD51" s="78"/>
      <c r="LE51" s="78"/>
      <c r="LF51" s="78"/>
      <c r="LG51" s="78"/>
      <c r="LH51" s="78"/>
      <c r="LI51" s="78"/>
      <c r="LJ51" s="78"/>
      <c r="LK51" s="78"/>
      <c r="LL51" s="78"/>
      <c r="LM51" s="78"/>
      <c r="LN51" s="78"/>
      <c r="LO51" s="78"/>
      <c r="LP51" s="78"/>
      <c r="LQ51" s="78"/>
      <c r="LR51" s="78"/>
      <c r="LS51" s="78"/>
      <c r="LT51" s="78"/>
      <c r="LU51" s="78"/>
      <c r="LV51" s="78"/>
      <c r="LW51" s="78"/>
      <c r="LX51" s="78"/>
      <c r="LY51" s="78"/>
      <c r="LZ51" s="78"/>
      <c r="MA51" s="78"/>
      <c r="MB51" s="78"/>
      <c r="MC51" s="78"/>
      <c r="MD51" s="78"/>
      <c r="ME51" s="78"/>
      <c r="MF51" s="78"/>
      <c r="MG51" s="78"/>
      <c r="MH51" s="78"/>
      <c r="MI51" s="78"/>
      <c r="MJ51" s="78"/>
      <c r="MK51" s="78"/>
      <c r="ML51" s="78"/>
      <c r="MM51" s="78"/>
      <c r="MN51" s="78"/>
      <c r="MO51" s="78"/>
      <c r="MP51" s="78"/>
      <c r="MQ51" s="78"/>
      <c r="MR51" s="78"/>
      <c r="MS51" s="78"/>
      <c r="MT51" s="78"/>
      <c r="MU51" s="78"/>
      <c r="MV51" s="78"/>
      <c r="MW51" s="78"/>
      <c r="MX51" s="78"/>
      <c r="MY51" s="78"/>
      <c r="MZ51" s="78"/>
      <c r="NA51" s="78"/>
      <c r="NB51" s="78"/>
      <c r="NC51" s="78"/>
      <c r="ND51" s="78"/>
      <c r="NE51" s="78"/>
      <c r="NF51" s="78"/>
      <c r="NG51" s="78"/>
      <c r="NH51" s="78"/>
      <c r="NI51" s="78"/>
      <c r="NJ51" s="78"/>
      <c r="NK51" s="78"/>
      <c r="NL51" s="78"/>
      <c r="NM51" s="78"/>
      <c r="NN51" s="78"/>
      <c r="NO51" s="78"/>
      <c r="NP51" s="78"/>
      <c r="NQ51" s="78"/>
      <c r="NR51" s="78"/>
      <c r="NS51" s="78"/>
      <c r="NT51" s="78"/>
    </row>
    <row r="52" spans="1:384" s="69" customFormat="1" ht="15" customHeight="1">
      <c r="A52" s="521">
        <v>25021</v>
      </c>
      <c r="B52" s="513" t="s">
        <v>53</v>
      </c>
      <c r="C52" s="402">
        <v>3</v>
      </c>
      <c r="D52" s="385">
        <v>1</v>
      </c>
      <c r="E52" s="385"/>
      <c r="F52" s="385"/>
      <c r="G52" s="385">
        <f>SUM(C52:F52)</f>
        <v>4</v>
      </c>
      <c r="H52" s="338">
        <v>4</v>
      </c>
      <c r="I52" s="1100"/>
      <c r="J52" s="1014"/>
      <c r="K52" s="992"/>
      <c r="L52" s="1014">
        <v>4</v>
      </c>
      <c r="M52" s="992"/>
      <c r="N52" s="1014"/>
      <c r="O52" s="995"/>
      <c r="P52" s="680" t="s">
        <v>89</v>
      </c>
      <c r="Q52" s="681">
        <v>1</v>
      </c>
      <c r="R52" s="585" t="s">
        <v>121</v>
      </c>
      <c r="S52" s="1502"/>
      <c r="T52" s="1682"/>
      <c r="U52" s="384"/>
      <c r="V52" s="382"/>
      <c r="W52" s="540"/>
      <c r="X52" s="1254" t="str">
        <f>IF(COUNTIF(U52:W52,"&gt;=50")&gt;1,"FEHLER",IF(MAX(U52:W52)&gt;100,"FEHLER",IF(U52="","OFFEN",IF(MAX(U52:W52)&gt;=50,"BE",IF(MAX(U52:W52)&lt;50,"NB","OFFEN")))))</f>
        <v>OFFEN</v>
      </c>
      <c r="Y52" s="1255">
        <f>IF(U52="",0,(MAX(U52:W52)*Q52/100))</f>
        <v>0</v>
      </c>
      <c r="Z52" s="1256" t="str">
        <f>IF(X52="OFFEN","OFFEN",IF(X52="FEHLER","FEHLER",IF(X52="NB",5,ROUND(1+3/50*(100-(Y52*100)),1))))</f>
        <v>OFFEN</v>
      </c>
      <c r="AA52" s="1257">
        <f>IF(X52="BE",H52,0)</f>
        <v>0</v>
      </c>
      <c r="AB52" s="246"/>
      <c r="AC52" s="246">
        <f t="shared" si="1"/>
        <v>0</v>
      </c>
      <c r="AD52" s="246"/>
      <c r="AE52" s="1237">
        <f>IF(AC52=0,0,AC52/$AC$79)</f>
        <v>0</v>
      </c>
      <c r="AF52" s="1237">
        <f t="shared" si="3"/>
        <v>0</v>
      </c>
      <c r="AG52" s="246"/>
      <c r="AH52" s="246">
        <v>4</v>
      </c>
      <c r="AI52" s="1238" t="str">
        <f>IF(AH52&lt;=$AC$3,"JA","NEIN")</f>
        <v>NEIN</v>
      </c>
      <c r="AJ52" s="246"/>
      <c r="AK52" s="439"/>
      <c r="AL52" s="439"/>
      <c r="AM52" s="439"/>
      <c r="AN52" s="439"/>
      <c r="AO52" s="439"/>
      <c r="AP52" s="439"/>
      <c r="AQ52" s="439"/>
      <c r="AR52" s="439"/>
      <c r="AS52" s="439"/>
      <c r="AT52" s="439"/>
      <c r="AU52" s="439"/>
      <c r="AV52" s="439"/>
      <c r="AW52" s="78"/>
      <c r="AX52" s="78"/>
      <c r="AY52" s="78"/>
      <c r="AZ52" s="78"/>
      <c r="BA52" s="78"/>
      <c r="BB52" s="78"/>
      <c r="BC52" s="78"/>
      <c r="BD52" s="78"/>
      <c r="BE52" s="78"/>
      <c r="BF52" s="78"/>
      <c r="BG52" s="78"/>
      <c r="BH52" s="78"/>
      <c r="BI52" s="78"/>
      <c r="BJ52" s="78"/>
      <c r="BK52" s="78"/>
      <c r="BL52" s="78"/>
      <c r="BM52" s="78"/>
      <c r="BN52" s="78"/>
      <c r="BO52" s="78"/>
      <c r="BP52" s="78"/>
      <c r="BQ52" s="78"/>
      <c r="BR52" s="78"/>
      <c r="BS52" s="78"/>
      <c r="BT52" s="78"/>
      <c r="BU52" s="78"/>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c r="EO52" s="78"/>
      <c r="EP52" s="78"/>
      <c r="EQ52" s="78"/>
      <c r="ER52" s="78"/>
      <c r="ES52" s="78"/>
      <c r="ET52" s="78"/>
      <c r="EU52" s="78"/>
      <c r="EV52" s="78"/>
      <c r="EW52" s="78"/>
      <c r="EX52" s="78"/>
      <c r="EY52" s="78"/>
      <c r="EZ52" s="78"/>
      <c r="FA52" s="78"/>
      <c r="FB52" s="78"/>
      <c r="FC52" s="78"/>
      <c r="FD52" s="78"/>
      <c r="FE52" s="78"/>
      <c r="FF52" s="78"/>
      <c r="FG52" s="78"/>
      <c r="FH52" s="78"/>
      <c r="FI52" s="78"/>
      <c r="FJ52" s="78"/>
      <c r="FK52" s="78"/>
      <c r="FL52" s="78"/>
      <c r="FM52" s="78"/>
      <c r="FN52" s="78"/>
      <c r="FO52" s="78"/>
      <c r="FP52" s="78"/>
      <c r="FQ52" s="78"/>
      <c r="FR52" s="78"/>
      <c r="FS52" s="78"/>
      <c r="FT52" s="78"/>
      <c r="FU52" s="78"/>
      <c r="FV52" s="78"/>
      <c r="FW52" s="78"/>
      <c r="FX52" s="78"/>
      <c r="FY52" s="78"/>
      <c r="FZ52" s="78"/>
      <c r="GA52" s="78"/>
      <c r="GB52" s="78"/>
      <c r="GC52" s="78"/>
      <c r="GD52" s="78"/>
      <c r="GE52" s="78"/>
      <c r="GF52" s="78"/>
      <c r="GG52" s="78"/>
      <c r="GH52" s="78"/>
      <c r="GI52" s="78"/>
      <c r="GJ52" s="78"/>
      <c r="GK52" s="78"/>
      <c r="GL52" s="78"/>
      <c r="GM52" s="78"/>
      <c r="GN52" s="78"/>
      <c r="GO52" s="78"/>
      <c r="GP52" s="78"/>
      <c r="GQ52" s="78"/>
      <c r="GR52" s="78"/>
      <c r="GS52" s="78"/>
      <c r="GT52" s="78"/>
      <c r="GU52" s="78"/>
      <c r="GV52" s="78"/>
      <c r="GW52" s="78"/>
      <c r="GX52" s="78"/>
      <c r="GY52" s="78"/>
      <c r="GZ52" s="78"/>
      <c r="HA52" s="78"/>
      <c r="HB52" s="78"/>
      <c r="HC52" s="78"/>
      <c r="HD52" s="78"/>
      <c r="HE52" s="78"/>
      <c r="HF52" s="78"/>
      <c r="HG52" s="78"/>
      <c r="HH52" s="78"/>
      <c r="HI52" s="78"/>
      <c r="HJ52" s="78"/>
      <c r="HK52" s="78"/>
      <c r="HL52" s="78"/>
      <c r="HM52" s="78"/>
      <c r="HN52" s="78"/>
      <c r="HO52" s="78"/>
      <c r="HP52" s="78"/>
      <c r="HQ52" s="78"/>
      <c r="HR52" s="78"/>
      <c r="HS52" s="78"/>
      <c r="HT52" s="78"/>
      <c r="HU52" s="78"/>
      <c r="HV52" s="78"/>
      <c r="HW52" s="78"/>
      <c r="HX52" s="78"/>
      <c r="HY52" s="78"/>
      <c r="HZ52" s="78"/>
      <c r="IA52" s="78"/>
      <c r="IB52" s="78"/>
      <c r="IC52" s="78"/>
      <c r="ID52" s="78"/>
      <c r="IE52" s="78"/>
      <c r="IF52" s="78"/>
      <c r="IG52" s="78"/>
      <c r="IH52" s="78"/>
      <c r="II52" s="78"/>
      <c r="IJ52" s="78"/>
      <c r="IK52" s="78"/>
      <c r="IL52" s="78"/>
      <c r="IM52" s="78"/>
      <c r="IN52" s="78"/>
      <c r="IO52" s="78"/>
      <c r="IP52" s="78"/>
      <c r="IQ52" s="78"/>
      <c r="IR52" s="78"/>
      <c r="IS52" s="78"/>
      <c r="IT52" s="78"/>
      <c r="IU52" s="78"/>
      <c r="IV52" s="78"/>
      <c r="IW52" s="78"/>
      <c r="IX52" s="78"/>
      <c r="IY52" s="78"/>
      <c r="IZ52" s="78"/>
      <c r="JA52" s="78"/>
      <c r="JB52" s="78"/>
      <c r="JC52" s="78"/>
      <c r="JD52" s="78"/>
      <c r="JE52" s="78"/>
      <c r="JF52" s="78"/>
      <c r="JG52" s="78"/>
      <c r="JH52" s="78"/>
      <c r="JI52" s="78"/>
      <c r="JJ52" s="78"/>
      <c r="JK52" s="78"/>
      <c r="JL52" s="78"/>
      <c r="JM52" s="78"/>
      <c r="JN52" s="78"/>
      <c r="JO52" s="78"/>
      <c r="JP52" s="78"/>
      <c r="JQ52" s="78"/>
      <c r="JR52" s="78"/>
      <c r="JS52" s="78"/>
      <c r="JT52" s="78"/>
      <c r="JU52" s="78"/>
      <c r="JV52" s="78"/>
      <c r="JW52" s="78"/>
      <c r="JX52" s="78"/>
      <c r="JY52" s="78"/>
      <c r="JZ52" s="78"/>
      <c r="KA52" s="78"/>
      <c r="KB52" s="78"/>
      <c r="KC52" s="78"/>
      <c r="KD52" s="78"/>
      <c r="KE52" s="78"/>
      <c r="KF52" s="78"/>
      <c r="KG52" s="78"/>
      <c r="KH52" s="78"/>
      <c r="KI52" s="78"/>
      <c r="KJ52" s="78"/>
      <c r="KK52" s="78"/>
      <c r="KL52" s="78"/>
      <c r="KM52" s="78"/>
      <c r="KN52" s="78"/>
      <c r="KO52" s="78"/>
      <c r="KP52" s="78"/>
      <c r="KQ52" s="78"/>
      <c r="KR52" s="78"/>
      <c r="KS52" s="78"/>
      <c r="KT52" s="78"/>
      <c r="KU52" s="78"/>
      <c r="KV52" s="78"/>
      <c r="KW52" s="78"/>
      <c r="KX52" s="78"/>
      <c r="KY52" s="78"/>
      <c r="KZ52" s="78"/>
      <c r="LA52" s="78"/>
      <c r="LB52" s="78"/>
      <c r="LC52" s="78"/>
      <c r="LD52" s="78"/>
      <c r="LE52" s="78"/>
      <c r="LF52" s="78"/>
      <c r="LG52" s="78"/>
      <c r="LH52" s="78"/>
      <c r="LI52" s="78"/>
      <c r="LJ52" s="78"/>
      <c r="LK52" s="78"/>
      <c r="LL52" s="78"/>
      <c r="LM52" s="78"/>
      <c r="LN52" s="78"/>
      <c r="LO52" s="78"/>
      <c r="LP52" s="78"/>
      <c r="LQ52" s="78"/>
      <c r="LR52" s="78"/>
      <c r="LS52" s="78"/>
      <c r="LT52" s="78"/>
      <c r="LU52" s="78"/>
      <c r="LV52" s="78"/>
      <c r="LW52" s="78"/>
      <c r="LX52" s="78"/>
      <c r="LY52" s="78"/>
      <c r="LZ52" s="78"/>
      <c r="MA52" s="78"/>
      <c r="MB52" s="78"/>
      <c r="MC52" s="78"/>
      <c r="MD52" s="78"/>
      <c r="ME52" s="78"/>
      <c r="MF52" s="78"/>
      <c r="MG52" s="78"/>
      <c r="MH52" s="78"/>
      <c r="MI52" s="78"/>
      <c r="MJ52" s="78"/>
      <c r="MK52" s="78"/>
      <c r="ML52" s="78"/>
      <c r="MM52" s="78"/>
      <c r="MN52" s="78"/>
      <c r="MO52" s="78"/>
      <c r="MP52" s="78"/>
      <c r="MQ52" s="78"/>
      <c r="MR52" s="78"/>
      <c r="MS52" s="78"/>
      <c r="MT52" s="78"/>
      <c r="MU52" s="78"/>
      <c r="MV52" s="78"/>
      <c r="MW52" s="78"/>
      <c r="MX52" s="78"/>
      <c r="MY52" s="78"/>
      <c r="MZ52" s="78"/>
      <c r="NA52" s="78"/>
      <c r="NB52" s="78"/>
      <c r="NC52" s="78"/>
      <c r="ND52" s="78"/>
      <c r="NE52" s="78"/>
      <c r="NF52" s="78"/>
      <c r="NG52" s="78"/>
      <c r="NH52" s="78"/>
      <c r="NI52" s="78"/>
      <c r="NJ52" s="78"/>
      <c r="NK52" s="78"/>
      <c r="NL52" s="78"/>
      <c r="NM52" s="78"/>
      <c r="NN52" s="78"/>
      <c r="NO52" s="78"/>
      <c r="NP52" s="78"/>
      <c r="NQ52" s="78"/>
      <c r="NR52" s="78"/>
      <c r="NS52" s="78"/>
      <c r="NT52" s="78"/>
    </row>
    <row r="53" spans="1:384" s="69" customFormat="1" ht="15" customHeight="1">
      <c r="A53" s="555">
        <v>25111</v>
      </c>
      <c r="B53" s="1966" t="s">
        <v>61</v>
      </c>
      <c r="C53" s="1969">
        <v>2</v>
      </c>
      <c r="D53" s="1937">
        <v>1</v>
      </c>
      <c r="E53" s="1937">
        <v>2</v>
      </c>
      <c r="F53" s="222"/>
      <c r="G53" s="1937">
        <f t="shared" ref="G53" si="4">SUM(C53:F53)</f>
        <v>5</v>
      </c>
      <c r="H53" s="1931">
        <v>6</v>
      </c>
      <c r="I53" s="1104"/>
      <c r="J53" s="1015"/>
      <c r="K53" s="993"/>
      <c r="L53" s="1015"/>
      <c r="M53" s="993"/>
      <c r="N53" s="1949">
        <v>6</v>
      </c>
      <c r="O53" s="996"/>
      <c r="P53" s="556" t="s">
        <v>89</v>
      </c>
      <c r="Q53" s="557">
        <v>0.7</v>
      </c>
      <c r="R53" s="1508" t="s">
        <v>121</v>
      </c>
      <c r="S53" s="1551"/>
      <c r="T53" s="1552"/>
      <c r="U53" s="386"/>
      <c r="V53" s="371"/>
      <c r="W53" s="393"/>
      <c r="X53" s="1587" t="str">
        <f>IF(OR(COUNTIF(U53:W53,"&gt;=50")&gt;1,COUNTIF(U54:W54,"&gt;=50")&gt;1),"FEHLER",IF(OR(MAX(U53:W53)&gt;100,MAX(U54:W54)&gt;100),"FEHLER",IF(OR(U53="",U54=""),"OFFEN",IF(AND(MAX(U53:W53)&gt;=50,MAX(U54:W54)&gt;=50),"BE",IF(OR(MAX(U53:W53)&lt;50,MAX(U54:W54)&lt;50),"NB","OFFEN")))))</f>
        <v>OFFEN</v>
      </c>
      <c r="Y53" s="1614">
        <f>ROUNDUP(AG53,2)</f>
        <v>0</v>
      </c>
      <c r="Z53" s="1631" t="str">
        <f>IF(X53="OFFEN","OFFEN",IF(X53="FEHLER","FEHLER",IF(X53="NB",5,ROUND(1+3/50*(100-(Y53*100)),1))))</f>
        <v>OFFEN</v>
      </c>
      <c r="AA53" s="1484">
        <f>IF(X53="BE",H53,0)</f>
        <v>0</v>
      </c>
      <c r="AB53" s="246"/>
      <c r="AC53" s="246">
        <f t="shared" si="1"/>
        <v>0</v>
      </c>
      <c r="AD53" s="246"/>
      <c r="AE53" s="1237">
        <f>IF(AC53=0,0,AC53/$AC$79)</f>
        <v>0</v>
      </c>
      <c r="AF53" s="1237">
        <f>IF(AC53=0,0,(Y53*100)*AE53)</f>
        <v>0</v>
      </c>
      <c r="AG53" s="246">
        <f>IF(U53="",0,(MAX(U53:W53)*Q53/100))+IF(U54="",0,(MAX(U54:W54)*Q54/100))</f>
        <v>0</v>
      </c>
      <c r="AH53" s="246">
        <v>6</v>
      </c>
      <c r="AI53" s="1238" t="str">
        <f>IF(AH53&lt;=$AC$3,"JA","NEIN")</f>
        <v>NEIN</v>
      </c>
      <c r="AJ53" s="246"/>
      <c r="AK53" s="439"/>
      <c r="AL53" s="439"/>
      <c r="AM53" s="439"/>
      <c r="AN53" s="439"/>
      <c r="AO53" s="439"/>
      <c r="AP53" s="439"/>
      <c r="AQ53" s="439"/>
      <c r="AR53" s="439"/>
      <c r="AS53" s="439"/>
      <c r="AT53" s="439"/>
      <c r="AU53" s="439"/>
      <c r="AV53" s="439"/>
      <c r="AW53" s="78"/>
      <c r="AX53" s="78"/>
      <c r="AY53" s="78"/>
      <c r="AZ53" s="78"/>
      <c r="BA53" s="78"/>
      <c r="BB53" s="78"/>
      <c r="BC53" s="78"/>
      <c r="BD53" s="78"/>
      <c r="BE53" s="78"/>
      <c r="BF53" s="78"/>
      <c r="BG53" s="78"/>
      <c r="BH53" s="78"/>
      <c r="BI53" s="78"/>
      <c r="BJ53" s="78"/>
      <c r="BK53" s="78"/>
      <c r="BL53" s="78"/>
      <c r="BM53" s="78"/>
      <c r="BN53" s="78"/>
      <c r="BO53" s="78"/>
      <c r="BP53" s="78"/>
      <c r="BQ53" s="78"/>
      <c r="BR53" s="78"/>
      <c r="BS53" s="78"/>
      <c r="BT53" s="78"/>
      <c r="BU53" s="78"/>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c r="EO53" s="78"/>
      <c r="EP53" s="78"/>
      <c r="EQ53" s="78"/>
      <c r="ER53" s="78"/>
      <c r="ES53" s="78"/>
      <c r="ET53" s="78"/>
      <c r="EU53" s="78"/>
      <c r="EV53" s="78"/>
      <c r="EW53" s="78"/>
      <c r="EX53" s="78"/>
      <c r="EY53" s="78"/>
      <c r="EZ53" s="78"/>
      <c r="FA53" s="78"/>
      <c r="FB53" s="78"/>
      <c r="FC53" s="78"/>
      <c r="FD53" s="78"/>
      <c r="FE53" s="78"/>
      <c r="FF53" s="78"/>
      <c r="FG53" s="78"/>
      <c r="FH53" s="78"/>
      <c r="FI53" s="78"/>
      <c r="FJ53" s="78"/>
      <c r="FK53" s="78"/>
      <c r="FL53" s="78"/>
      <c r="FM53" s="78"/>
      <c r="FN53" s="78"/>
      <c r="FO53" s="78"/>
      <c r="FP53" s="78"/>
      <c r="FQ53" s="78"/>
      <c r="FR53" s="78"/>
      <c r="FS53" s="78"/>
      <c r="FT53" s="78"/>
      <c r="FU53" s="78"/>
      <c r="FV53" s="78"/>
      <c r="FW53" s="78"/>
      <c r="FX53" s="78"/>
      <c r="FY53" s="78"/>
      <c r="FZ53" s="78"/>
      <c r="GA53" s="78"/>
      <c r="GB53" s="78"/>
      <c r="GC53" s="78"/>
      <c r="GD53" s="78"/>
      <c r="GE53" s="78"/>
      <c r="GF53" s="78"/>
      <c r="GG53" s="78"/>
      <c r="GH53" s="78"/>
      <c r="GI53" s="78"/>
      <c r="GJ53" s="78"/>
      <c r="GK53" s="78"/>
      <c r="GL53" s="78"/>
      <c r="GM53" s="78"/>
      <c r="GN53" s="78"/>
      <c r="GO53" s="78"/>
      <c r="GP53" s="78"/>
      <c r="GQ53" s="78"/>
      <c r="GR53" s="78"/>
      <c r="GS53" s="78"/>
      <c r="GT53" s="78"/>
      <c r="GU53" s="78"/>
      <c r="GV53" s="78"/>
      <c r="GW53" s="78"/>
      <c r="GX53" s="78"/>
      <c r="GY53" s="78"/>
      <c r="GZ53" s="78"/>
      <c r="HA53" s="78"/>
      <c r="HB53" s="78"/>
      <c r="HC53" s="78"/>
      <c r="HD53" s="78"/>
      <c r="HE53" s="78"/>
      <c r="HF53" s="78"/>
      <c r="HG53" s="78"/>
      <c r="HH53" s="78"/>
      <c r="HI53" s="78"/>
      <c r="HJ53" s="78"/>
      <c r="HK53" s="78"/>
      <c r="HL53" s="78"/>
      <c r="HM53" s="78"/>
      <c r="HN53" s="78"/>
      <c r="HO53" s="78"/>
      <c r="HP53" s="78"/>
      <c r="HQ53" s="78"/>
      <c r="HR53" s="78"/>
      <c r="HS53" s="78"/>
      <c r="HT53" s="78"/>
      <c r="HU53" s="78"/>
      <c r="HV53" s="78"/>
      <c r="HW53" s="78"/>
      <c r="HX53" s="78"/>
      <c r="HY53" s="78"/>
      <c r="HZ53" s="78"/>
      <c r="IA53" s="78"/>
      <c r="IB53" s="78"/>
      <c r="IC53" s="78"/>
      <c r="ID53" s="78"/>
      <c r="IE53" s="78"/>
      <c r="IF53" s="78"/>
      <c r="IG53" s="78"/>
      <c r="IH53" s="78"/>
      <c r="II53" s="78"/>
      <c r="IJ53" s="78"/>
      <c r="IK53" s="78"/>
      <c r="IL53" s="78"/>
      <c r="IM53" s="78"/>
      <c r="IN53" s="78"/>
      <c r="IO53" s="78"/>
      <c r="IP53" s="78"/>
      <c r="IQ53" s="78"/>
      <c r="IR53" s="78"/>
      <c r="IS53" s="78"/>
      <c r="IT53" s="78"/>
      <c r="IU53" s="78"/>
      <c r="IV53" s="78"/>
      <c r="IW53" s="78"/>
      <c r="IX53" s="78"/>
      <c r="IY53" s="78"/>
      <c r="IZ53" s="78"/>
      <c r="JA53" s="78"/>
      <c r="JB53" s="78"/>
      <c r="JC53" s="78"/>
      <c r="JD53" s="78"/>
      <c r="JE53" s="78"/>
      <c r="JF53" s="78"/>
      <c r="JG53" s="78"/>
      <c r="JH53" s="78"/>
      <c r="JI53" s="78"/>
      <c r="JJ53" s="78"/>
      <c r="JK53" s="78"/>
      <c r="JL53" s="78"/>
      <c r="JM53" s="78"/>
      <c r="JN53" s="78"/>
      <c r="JO53" s="78"/>
      <c r="JP53" s="78"/>
      <c r="JQ53" s="78"/>
      <c r="JR53" s="78"/>
      <c r="JS53" s="78"/>
      <c r="JT53" s="78"/>
      <c r="JU53" s="78"/>
      <c r="JV53" s="78"/>
      <c r="JW53" s="78"/>
      <c r="JX53" s="78"/>
      <c r="JY53" s="78"/>
      <c r="JZ53" s="78"/>
      <c r="KA53" s="78"/>
      <c r="KB53" s="78"/>
      <c r="KC53" s="78"/>
      <c r="KD53" s="78"/>
      <c r="KE53" s="78"/>
      <c r="KF53" s="78"/>
      <c r="KG53" s="78"/>
      <c r="KH53" s="78"/>
      <c r="KI53" s="78"/>
      <c r="KJ53" s="78"/>
      <c r="KK53" s="78"/>
      <c r="KL53" s="78"/>
      <c r="KM53" s="78"/>
      <c r="KN53" s="78"/>
      <c r="KO53" s="78"/>
      <c r="KP53" s="78"/>
      <c r="KQ53" s="78"/>
      <c r="KR53" s="78"/>
      <c r="KS53" s="78"/>
      <c r="KT53" s="78"/>
      <c r="KU53" s="78"/>
      <c r="KV53" s="78"/>
      <c r="KW53" s="78"/>
      <c r="KX53" s="78"/>
      <c r="KY53" s="78"/>
      <c r="KZ53" s="78"/>
      <c r="LA53" s="78"/>
      <c r="LB53" s="78"/>
      <c r="LC53" s="78"/>
      <c r="LD53" s="78"/>
      <c r="LE53" s="78"/>
      <c r="LF53" s="78"/>
      <c r="LG53" s="78"/>
      <c r="LH53" s="78"/>
      <c r="LI53" s="78"/>
      <c r="LJ53" s="78"/>
      <c r="LK53" s="78"/>
      <c r="LL53" s="78"/>
      <c r="LM53" s="78"/>
      <c r="LN53" s="78"/>
      <c r="LO53" s="78"/>
      <c r="LP53" s="78"/>
      <c r="LQ53" s="78"/>
      <c r="LR53" s="78"/>
      <c r="LS53" s="78"/>
      <c r="LT53" s="78"/>
      <c r="LU53" s="78"/>
      <c r="LV53" s="78"/>
      <c r="LW53" s="78"/>
      <c r="LX53" s="78"/>
      <c r="LY53" s="78"/>
      <c r="LZ53" s="78"/>
      <c r="MA53" s="78"/>
      <c r="MB53" s="78"/>
      <c r="MC53" s="78"/>
      <c r="MD53" s="78"/>
      <c r="ME53" s="78"/>
      <c r="MF53" s="78"/>
      <c r="MG53" s="78"/>
      <c r="MH53" s="78"/>
      <c r="MI53" s="78"/>
      <c r="MJ53" s="78"/>
      <c r="MK53" s="78"/>
      <c r="ML53" s="78"/>
      <c r="MM53" s="78"/>
      <c r="MN53" s="78"/>
      <c r="MO53" s="78"/>
      <c r="MP53" s="78"/>
      <c r="MQ53" s="78"/>
      <c r="MR53" s="78"/>
      <c r="MS53" s="78"/>
      <c r="MT53" s="78"/>
      <c r="MU53" s="78"/>
      <c r="MV53" s="78"/>
      <c r="MW53" s="78"/>
      <c r="MX53" s="78"/>
      <c r="MY53" s="78"/>
      <c r="MZ53" s="78"/>
      <c r="NA53" s="78"/>
      <c r="NB53" s="78"/>
      <c r="NC53" s="78"/>
      <c r="ND53" s="78"/>
      <c r="NE53" s="78"/>
      <c r="NF53" s="78"/>
      <c r="NG53" s="78"/>
      <c r="NH53" s="78"/>
      <c r="NI53" s="78"/>
      <c r="NJ53" s="78"/>
      <c r="NK53" s="78"/>
      <c r="NL53" s="78"/>
      <c r="NM53" s="78"/>
      <c r="NN53" s="78"/>
      <c r="NO53" s="78"/>
      <c r="NP53" s="78"/>
      <c r="NQ53" s="78"/>
      <c r="NR53" s="78"/>
      <c r="NS53" s="78"/>
      <c r="NT53" s="78"/>
    </row>
    <row r="54" spans="1:384" s="69" customFormat="1" ht="15" customHeight="1">
      <c r="A54" s="523">
        <v>25112</v>
      </c>
      <c r="B54" s="1966"/>
      <c r="C54" s="1969"/>
      <c r="D54" s="1937"/>
      <c r="E54" s="1937"/>
      <c r="F54" s="232"/>
      <c r="G54" s="1937"/>
      <c r="H54" s="1931"/>
      <c r="I54" s="1105"/>
      <c r="J54" s="1003"/>
      <c r="K54" s="975"/>
      <c r="L54" s="1003"/>
      <c r="M54" s="975"/>
      <c r="N54" s="1949"/>
      <c r="O54" s="997"/>
      <c r="P54" s="548" t="s">
        <v>90</v>
      </c>
      <c r="Q54" s="549">
        <v>0.3</v>
      </c>
      <c r="R54" s="1486"/>
      <c r="S54" s="1549"/>
      <c r="T54" s="1550"/>
      <c r="U54" s="1240"/>
      <c r="V54" s="1241"/>
      <c r="W54" s="1242"/>
      <c r="X54" s="1587"/>
      <c r="Y54" s="1630"/>
      <c r="Z54" s="1631"/>
      <c r="AA54" s="1484"/>
      <c r="AB54" s="246"/>
      <c r="AC54" s="246"/>
      <c r="AD54" s="246"/>
      <c r="AE54" s="1237"/>
      <c r="AF54" s="1237"/>
      <c r="AG54" s="246"/>
      <c r="AH54" s="246"/>
      <c r="AI54" s="246" t="str">
        <f>AI53</f>
        <v>NEIN</v>
      </c>
      <c r="AJ54" s="246"/>
      <c r="AK54" s="439"/>
      <c r="AL54" s="439"/>
      <c r="AM54" s="439"/>
      <c r="AN54" s="439"/>
      <c r="AO54" s="439"/>
      <c r="AP54" s="439"/>
      <c r="AQ54" s="439"/>
      <c r="AR54" s="439"/>
      <c r="AS54" s="439"/>
      <c r="AT54" s="439"/>
      <c r="AU54" s="439"/>
      <c r="AV54" s="439"/>
      <c r="AW54" s="78"/>
      <c r="AX54" s="78"/>
      <c r="AY54" s="78"/>
      <c r="AZ54" s="78"/>
      <c r="BA54" s="78"/>
      <c r="BB54" s="78"/>
      <c r="BC54" s="78"/>
      <c r="BD54" s="78"/>
      <c r="BE54" s="78"/>
      <c r="BF54" s="78"/>
      <c r="BG54" s="78"/>
      <c r="BH54" s="78"/>
      <c r="BI54" s="78"/>
      <c r="BJ54" s="78"/>
      <c r="BK54" s="78"/>
      <c r="BL54" s="78"/>
      <c r="BM54" s="78"/>
      <c r="BN54" s="78"/>
      <c r="BO54" s="78"/>
      <c r="BP54" s="78"/>
      <c r="BQ54" s="78"/>
      <c r="BR54" s="78"/>
      <c r="BS54" s="78"/>
      <c r="BT54" s="78"/>
      <c r="BU54" s="78"/>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c r="EO54" s="78"/>
      <c r="EP54" s="78"/>
      <c r="EQ54" s="78"/>
      <c r="ER54" s="78"/>
      <c r="ES54" s="78"/>
      <c r="ET54" s="78"/>
      <c r="EU54" s="78"/>
      <c r="EV54" s="78"/>
      <c r="EW54" s="78"/>
      <c r="EX54" s="78"/>
      <c r="EY54" s="78"/>
      <c r="EZ54" s="78"/>
      <c r="FA54" s="78"/>
      <c r="FB54" s="78"/>
      <c r="FC54" s="78"/>
      <c r="FD54" s="78"/>
      <c r="FE54" s="78"/>
      <c r="FF54" s="78"/>
      <c r="FG54" s="78"/>
      <c r="FH54" s="78"/>
      <c r="FI54" s="78"/>
      <c r="FJ54" s="78"/>
      <c r="FK54" s="78"/>
      <c r="FL54" s="78"/>
      <c r="FM54" s="78"/>
      <c r="FN54" s="78"/>
      <c r="FO54" s="78"/>
      <c r="FP54" s="78"/>
      <c r="FQ54" s="78"/>
      <c r="FR54" s="78"/>
      <c r="FS54" s="78"/>
      <c r="FT54" s="78"/>
      <c r="FU54" s="78"/>
      <c r="FV54" s="78"/>
      <c r="FW54" s="78"/>
      <c r="FX54" s="78"/>
      <c r="FY54" s="78"/>
      <c r="FZ54" s="78"/>
      <c r="GA54" s="78"/>
      <c r="GB54" s="78"/>
      <c r="GC54" s="78"/>
      <c r="GD54" s="78"/>
      <c r="GE54" s="78"/>
      <c r="GF54" s="78"/>
      <c r="GG54" s="78"/>
      <c r="GH54" s="78"/>
      <c r="GI54" s="78"/>
      <c r="GJ54" s="78"/>
      <c r="GK54" s="78"/>
      <c r="GL54" s="78"/>
      <c r="GM54" s="78"/>
      <c r="GN54" s="78"/>
      <c r="GO54" s="78"/>
      <c r="GP54" s="78"/>
      <c r="GQ54" s="78"/>
      <c r="GR54" s="78"/>
      <c r="GS54" s="78"/>
      <c r="GT54" s="78"/>
      <c r="GU54" s="78"/>
      <c r="GV54" s="78"/>
      <c r="GW54" s="78"/>
      <c r="GX54" s="78"/>
      <c r="GY54" s="78"/>
      <c r="GZ54" s="78"/>
      <c r="HA54" s="78"/>
      <c r="HB54" s="78"/>
      <c r="HC54" s="78"/>
      <c r="HD54" s="78"/>
      <c r="HE54" s="78"/>
      <c r="HF54" s="78"/>
      <c r="HG54" s="78"/>
      <c r="HH54" s="78"/>
      <c r="HI54" s="78"/>
      <c r="HJ54" s="78"/>
      <c r="HK54" s="78"/>
      <c r="HL54" s="78"/>
      <c r="HM54" s="78"/>
      <c r="HN54" s="78"/>
      <c r="HO54" s="78"/>
      <c r="HP54" s="78"/>
      <c r="HQ54" s="78"/>
      <c r="HR54" s="78"/>
      <c r="HS54" s="78"/>
      <c r="HT54" s="78"/>
      <c r="HU54" s="78"/>
      <c r="HV54" s="78"/>
      <c r="HW54" s="78"/>
      <c r="HX54" s="78"/>
      <c r="HY54" s="78"/>
      <c r="HZ54" s="78"/>
      <c r="IA54" s="78"/>
      <c r="IB54" s="78"/>
      <c r="IC54" s="78"/>
      <c r="ID54" s="78"/>
      <c r="IE54" s="78"/>
      <c r="IF54" s="78"/>
      <c r="IG54" s="78"/>
      <c r="IH54" s="78"/>
      <c r="II54" s="78"/>
      <c r="IJ54" s="78"/>
      <c r="IK54" s="78"/>
      <c r="IL54" s="78"/>
      <c r="IM54" s="78"/>
      <c r="IN54" s="78"/>
      <c r="IO54" s="78"/>
      <c r="IP54" s="78"/>
      <c r="IQ54" s="78"/>
      <c r="IR54" s="78"/>
      <c r="IS54" s="78"/>
      <c r="IT54" s="78"/>
      <c r="IU54" s="78"/>
      <c r="IV54" s="78"/>
      <c r="IW54" s="78"/>
      <c r="IX54" s="78"/>
      <c r="IY54" s="78"/>
      <c r="IZ54" s="78"/>
      <c r="JA54" s="78"/>
      <c r="JB54" s="78"/>
      <c r="JC54" s="78"/>
      <c r="JD54" s="78"/>
      <c r="JE54" s="78"/>
      <c r="JF54" s="78"/>
      <c r="JG54" s="78"/>
      <c r="JH54" s="78"/>
      <c r="JI54" s="78"/>
      <c r="JJ54" s="78"/>
      <c r="JK54" s="78"/>
      <c r="JL54" s="78"/>
      <c r="JM54" s="78"/>
      <c r="JN54" s="78"/>
      <c r="JO54" s="78"/>
      <c r="JP54" s="78"/>
      <c r="JQ54" s="78"/>
      <c r="JR54" s="78"/>
      <c r="JS54" s="78"/>
      <c r="JT54" s="78"/>
      <c r="JU54" s="78"/>
      <c r="JV54" s="78"/>
      <c r="JW54" s="78"/>
      <c r="JX54" s="78"/>
      <c r="JY54" s="78"/>
      <c r="JZ54" s="78"/>
      <c r="KA54" s="78"/>
      <c r="KB54" s="78"/>
      <c r="KC54" s="78"/>
      <c r="KD54" s="78"/>
      <c r="KE54" s="78"/>
      <c r="KF54" s="78"/>
      <c r="KG54" s="78"/>
      <c r="KH54" s="78"/>
      <c r="KI54" s="78"/>
      <c r="KJ54" s="78"/>
      <c r="KK54" s="78"/>
      <c r="KL54" s="78"/>
      <c r="KM54" s="78"/>
      <c r="KN54" s="78"/>
      <c r="KO54" s="78"/>
      <c r="KP54" s="78"/>
      <c r="KQ54" s="78"/>
      <c r="KR54" s="78"/>
      <c r="KS54" s="78"/>
      <c r="KT54" s="78"/>
      <c r="KU54" s="78"/>
      <c r="KV54" s="78"/>
      <c r="KW54" s="78"/>
      <c r="KX54" s="78"/>
      <c r="KY54" s="78"/>
      <c r="KZ54" s="78"/>
      <c r="LA54" s="78"/>
      <c r="LB54" s="78"/>
      <c r="LC54" s="78"/>
      <c r="LD54" s="78"/>
      <c r="LE54" s="78"/>
      <c r="LF54" s="78"/>
      <c r="LG54" s="78"/>
      <c r="LH54" s="78"/>
      <c r="LI54" s="78"/>
      <c r="LJ54" s="78"/>
      <c r="LK54" s="78"/>
      <c r="LL54" s="78"/>
      <c r="LM54" s="78"/>
      <c r="LN54" s="78"/>
      <c r="LO54" s="78"/>
      <c r="LP54" s="78"/>
      <c r="LQ54" s="78"/>
      <c r="LR54" s="78"/>
      <c r="LS54" s="78"/>
      <c r="LT54" s="78"/>
      <c r="LU54" s="78"/>
      <c r="LV54" s="78"/>
      <c r="LW54" s="78"/>
      <c r="LX54" s="78"/>
      <c r="LY54" s="78"/>
      <c r="LZ54" s="78"/>
      <c r="MA54" s="78"/>
      <c r="MB54" s="78"/>
      <c r="MC54" s="78"/>
      <c r="MD54" s="78"/>
      <c r="ME54" s="78"/>
      <c r="MF54" s="78"/>
      <c r="MG54" s="78"/>
      <c r="MH54" s="78"/>
      <c r="MI54" s="78"/>
      <c r="MJ54" s="78"/>
      <c r="MK54" s="78"/>
      <c r="ML54" s="78"/>
      <c r="MM54" s="78"/>
      <c r="MN54" s="78"/>
      <c r="MO54" s="78"/>
      <c r="MP54" s="78"/>
      <c r="MQ54" s="78"/>
      <c r="MR54" s="78"/>
      <c r="MS54" s="78"/>
      <c r="MT54" s="78"/>
      <c r="MU54" s="78"/>
      <c r="MV54" s="78"/>
      <c r="MW54" s="78"/>
      <c r="MX54" s="78"/>
      <c r="MY54" s="78"/>
      <c r="MZ54" s="78"/>
      <c r="NA54" s="78"/>
      <c r="NB54" s="78"/>
      <c r="NC54" s="78"/>
      <c r="ND54" s="78"/>
      <c r="NE54" s="78"/>
      <c r="NF54" s="78"/>
      <c r="NG54" s="78"/>
      <c r="NH54" s="78"/>
      <c r="NI54" s="78"/>
      <c r="NJ54" s="78"/>
      <c r="NK54" s="78"/>
      <c r="NL54" s="78"/>
      <c r="NM54" s="78"/>
      <c r="NN54" s="78"/>
      <c r="NO54" s="78"/>
      <c r="NP54" s="78"/>
      <c r="NQ54" s="78"/>
      <c r="NR54" s="78"/>
      <c r="NS54" s="78"/>
      <c r="NT54" s="78"/>
    </row>
    <row r="55" spans="1:384" s="69" customFormat="1" ht="15" customHeight="1">
      <c r="A55" s="518">
        <v>25031</v>
      </c>
      <c r="B55" s="1968" t="s">
        <v>54</v>
      </c>
      <c r="C55" s="1953">
        <v>1</v>
      </c>
      <c r="D55" s="1933">
        <v>1</v>
      </c>
      <c r="E55" s="1933">
        <v>2</v>
      </c>
      <c r="F55" s="1933"/>
      <c r="G55" s="1933">
        <f>SUM(C55:F55)</f>
        <v>4</v>
      </c>
      <c r="H55" s="1950">
        <v>5</v>
      </c>
      <c r="I55" s="1106"/>
      <c r="J55" s="1010"/>
      <c r="K55" s="982"/>
      <c r="L55" s="1938">
        <v>5</v>
      </c>
      <c r="M55" s="982"/>
      <c r="N55" s="1010"/>
      <c r="O55" s="989"/>
      <c r="P55" s="597" t="s">
        <v>89</v>
      </c>
      <c r="Q55" s="598">
        <v>0.6</v>
      </c>
      <c r="R55" s="1506" t="s">
        <v>121</v>
      </c>
      <c r="S55" s="1553"/>
      <c r="T55" s="1554"/>
      <c r="U55" s="403"/>
      <c r="V55" s="399"/>
      <c r="W55" s="590"/>
      <c r="X55" s="1634" t="str">
        <f>IF(OR(COUNTIF(U55:W55,"&gt;=50")&gt;1,COUNTIF(U56:W56,"&gt;=50")&gt;1),"FEHLER",IF(OR(MAX(U55:W55)&gt;100,MAX(U56:W56)&gt;100),"FEHLER",IF(OR(U55="",U56=""),"OFFEN",IF(AND(MAX(U55:W55)&gt;=50,MAX(U56:W56)&gt;=50),"BE",IF(OR(MAX(U55:W55)&lt;50,MAX(U56:W56)&lt;50),"NB","OFFEN")))))</f>
        <v>OFFEN</v>
      </c>
      <c r="Y55" s="1635">
        <f>ROUNDUP(AG55,2)</f>
        <v>0</v>
      </c>
      <c r="Z55" s="1633" t="str">
        <f>IF(X55="OFFEN","OFFEN",IF(X55="FEHLER","FEHLER",IF(X55="NB",5,ROUND(1+3/50*(100-(Y55*100)),1))))</f>
        <v>OFFEN</v>
      </c>
      <c r="AA55" s="1496">
        <f>IF(X55="BE",H55,0)</f>
        <v>0</v>
      </c>
      <c r="AB55" s="246"/>
      <c r="AC55" s="246">
        <f t="shared" si="1"/>
        <v>0</v>
      </c>
      <c r="AD55" s="246"/>
      <c r="AE55" s="1237">
        <f>IF(AC55=0,0,AC55/$AC$79)</f>
        <v>0</v>
      </c>
      <c r="AF55" s="1237">
        <f>IF(AC55=0,0,(Y55*100)*AE55)</f>
        <v>0</v>
      </c>
      <c r="AG55" s="246">
        <f>IF(U55="",0,(MAX(U55:W55)*Q55/100))+IF(U56="",0,(MAX(U56:W56)*Q56/100))</f>
        <v>0</v>
      </c>
      <c r="AH55" s="246">
        <v>4</v>
      </c>
      <c r="AI55" s="1238" t="str">
        <f>IF(AH55&lt;=$AC$3,"JA","NEIN")</f>
        <v>NEIN</v>
      </c>
      <c r="AJ55" s="246"/>
      <c r="AK55" s="439"/>
      <c r="AL55" s="439"/>
      <c r="AM55" s="439"/>
      <c r="AN55" s="439"/>
      <c r="AO55" s="439"/>
      <c r="AP55" s="439"/>
      <c r="AQ55" s="439"/>
      <c r="AR55" s="439"/>
      <c r="AS55" s="439"/>
      <c r="AT55" s="439"/>
      <c r="AU55" s="439"/>
      <c r="AV55" s="439"/>
      <c r="AW55" s="78"/>
      <c r="AX55" s="78"/>
      <c r="AY55" s="78"/>
      <c r="AZ55" s="78"/>
      <c r="BA55" s="78"/>
      <c r="BB55" s="78"/>
      <c r="BC55" s="78"/>
      <c r="BD55" s="78"/>
      <c r="BE55" s="78"/>
      <c r="BF55" s="78"/>
      <c r="BG55" s="78"/>
      <c r="BH55" s="78"/>
      <c r="BI55" s="78"/>
      <c r="BJ55" s="78"/>
      <c r="BK55" s="78"/>
      <c r="BL55" s="78"/>
      <c r="BM55" s="78"/>
      <c r="BN55" s="78"/>
      <c r="BO55" s="78"/>
      <c r="BP55" s="78"/>
      <c r="BQ55" s="78"/>
      <c r="BR55" s="78"/>
      <c r="BS55" s="78"/>
      <c r="BT55" s="78"/>
      <c r="BU55" s="78"/>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c r="EO55" s="78"/>
      <c r="EP55" s="78"/>
      <c r="EQ55" s="78"/>
      <c r="ER55" s="78"/>
      <c r="ES55" s="78"/>
      <c r="ET55" s="78"/>
      <c r="EU55" s="78"/>
      <c r="EV55" s="78"/>
      <c r="EW55" s="78"/>
      <c r="EX55" s="78"/>
      <c r="EY55" s="78"/>
      <c r="EZ55" s="78"/>
      <c r="FA55" s="78"/>
      <c r="FB55" s="78"/>
      <c r="FC55" s="78"/>
      <c r="FD55" s="78"/>
      <c r="FE55" s="78"/>
      <c r="FF55" s="78"/>
      <c r="FG55" s="78"/>
      <c r="FH55" s="78"/>
      <c r="FI55" s="78"/>
      <c r="FJ55" s="78"/>
      <c r="FK55" s="78"/>
      <c r="FL55" s="78"/>
      <c r="FM55" s="78"/>
      <c r="FN55" s="78"/>
      <c r="FO55" s="78"/>
      <c r="FP55" s="78"/>
      <c r="FQ55" s="78"/>
      <c r="FR55" s="78"/>
      <c r="FS55" s="78"/>
      <c r="FT55" s="78"/>
      <c r="FU55" s="78"/>
      <c r="FV55" s="78"/>
      <c r="FW55" s="78"/>
      <c r="FX55" s="78"/>
      <c r="FY55" s="78"/>
      <c r="FZ55" s="78"/>
      <c r="GA55" s="78"/>
      <c r="GB55" s="78"/>
      <c r="GC55" s="78"/>
      <c r="GD55" s="78"/>
      <c r="GE55" s="78"/>
      <c r="GF55" s="78"/>
      <c r="GG55" s="78"/>
      <c r="GH55" s="78"/>
      <c r="GI55" s="78"/>
      <c r="GJ55" s="78"/>
      <c r="GK55" s="78"/>
      <c r="GL55" s="78"/>
      <c r="GM55" s="78"/>
      <c r="GN55" s="78"/>
      <c r="GO55" s="78"/>
      <c r="GP55" s="78"/>
      <c r="GQ55" s="78"/>
      <c r="GR55" s="78"/>
      <c r="GS55" s="78"/>
      <c r="GT55" s="78"/>
      <c r="GU55" s="78"/>
      <c r="GV55" s="78"/>
      <c r="GW55" s="78"/>
      <c r="GX55" s="78"/>
      <c r="GY55" s="78"/>
      <c r="GZ55" s="78"/>
      <c r="HA55" s="78"/>
      <c r="HB55" s="78"/>
      <c r="HC55" s="78"/>
      <c r="HD55" s="78"/>
      <c r="HE55" s="78"/>
      <c r="HF55" s="78"/>
      <c r="HG55" s="78"/>
      <c r="HH55" s="78"/>
      <c r="HI55" s="78"/>
      <c r="HJ55" s="78"/>
      <c r="HK55" s="78"/>
      <c r="HL55" s="78"/>
      <c r="HM55" s="78"/>
      <c r="HN55" s="78"/>
      <c r="HO55" s="78"/>
      <c r="HP55" s="78"/>
      <c r="HQ55" s="78"/>
      <c r="HR55" s="78"/>
      <c r="HS55" s="78"/>
      <c r="HT55" s="78"/>
      <c r="HU55" s="78"/>
      <c r="HV55" s="78"/>
      <c r="HW55" s="78"/>
      <c r="HX55" s="78"/>
      <c r="HY55" s="78"/>
      <c r="HZ55" s="78"/>
      <c r="IA55" s="78"/>
      <c r="IB55" s="78"/>
      <c r="IC55" s="78"/>
      <c r="ID55" s="78"/>
      <c r="IE55" s="78"/>
      <c r="IF55" s="78"/>
      <c r="IG55" s="78"/>
      <c r="IH55" s="78"/>
      <c r="II55" s="78"/>
      <c r="IJ55" s="78"/>
      <c r="IK55" s="78"/>
      <c r="IL55" s="78"/>
      <c r="IM55" s="78"/>
      <c r="IN55" s="78"/>
      <c r="IO55" s="78"/>
      <c r="IP55" s="78"/>
      <c r="IQ55" s="78"/>
      <c r="IR55" s="78"/>
      <c r="IS55" s="78"/>
      <c r="IT55" s="78"/>
      <c r="IU55" s="78"/>
      <c r="IV55" s="78"/>
      <c r="IW55" s="78"/>
      <c r="IX55" s="78"/>
      <c r="IY55" s="78"/>
      <c r="IZ55" s="78"/>
      <c r="JA55" s="78"/>
      <c r="JB55" s="78"/>
      <c r="JC55" s="78"/>
      <c r="JD55" s="78"/>
      <c r="JE55" s="78"/>
      <c r="JF55" s="78"/>
      <c r="JG55" s="78"/>
      <c r="JH55" s="78"/>
      <c r="JI55" s="78"/>
      <c r="JJ55" s="78"/>
      <c r="JK55" s="78"/>
      <c r="JL55" s="78"/>
      <c r="JM55" s="78"/>
      <c r="JN55" s="78"/>
      <c r="JO55" s="78"/>
      <c r="JP55" s="78"/>
      <c r="JQ55" s="78"/>
      <c r="JR55" s="78"/>
      <c r="JS55" s="78"/>
      <c r="JT55" s="78"/>
      <c r="JU55" s="78"/>
      <c r="JV55" s="78"/>
      <c r="JW55" s="78"/>
      <c r="JX55" s="78"/>
      <c r="JY55" s="78"/>
      <c r="JZ55" s="78"/>
      <c r="KA55" s="78"/>
      <c r="KB55" s="78"/>
      <c r="KC55" s="78"/>
      <c r="KD55" s="78"/>
      <c r="KE55" s="78"/>
      <c r="KF55" s="78"/>
      <c r="KG55" s="78"/>
      <c r="KH55" s="78"/>
      <c r="KI55" s="78"/>
      <c r="KJ55" s="78"/>
      <c r="KK55" s="78"/>
      <c r="KL55" s="78"/>
      <c r="KM55" s="78"/>
      <c r="KN55" s="78"/>
      <c r="KO55" s="78"/>
      <c r="KP55" s="78"/>
      <c r="KQ55" s="78"/>
      <c r="KR55" s="78"/>
      <c r="KS55" s="78"/>
      <c r="KT55" s="78"/>
      <c r="KU55" s="78"/>
      <c r="KV55" s="78"/>
      <c r="KW55" s="78"/>
      <c r="KX55" s="78"/>
      <c r="KY55" s="78"/>
      <c r="KZ55" s="78"/>
      <c r="LA55" s="78"/>
      <c r="LB55" s="78"/>
      <c r="LC55" s="78"/>
      <c r="LD55" s="78"/>
      <c r="LE55" s="78"/>
      <c r="LF55" s="78"/>
      <c r="LG55" s="78"/>
      <c r="LH55" s="78"/>
      <c r="LI55" s="78"/>
      <c r="LJ55" s="78"/>
      <c r="LK55" s="78"/>
      <c r="LL55" s="78"/>
      <c r="LM55" s="78"/>
      <c r="LN55" s="78"/>
      <c r="LO55" s="78"/>
      <c r="LP55" s="78"/>
      <c r="LQ55" s="78"/>
      <c r="LR55" s="78"/>
      <c r="LS55" s="78"/>
      <c r="LT55" s="78"/>
      <c r="LU55" s="78"/>
      <c r="LV55" s="78"/>
      <c r="LW55" s="78"/>
      <c r="LX55" s="78"/>
      <c r="LY55" s="78"/>
      <c r="LZ55" s="78"/>
      <c r="MA55" s="78"/>
      <c r="MB55" s="78"/>
      <c r="MC55" s="78"/>
      <c r="MD55" s="78"/>
      <c r="ME55" s="78"/>
      <c r="MF55" s="78"/>
      <c r="MG55" s="78"/>
      <c r="MH55" s="78"/>
      <c r="MI55" s="78"/>
      <c r="MJ55" s="78"/>
      <c r="MK55" s="78"/>
      <c r="ML55" s="78"/>
      <c r="MM55" s="78"/>
      <c r="MN55" s="78"/>
      <c r="MO55" s="78"/>
      <c r="MP55" s="78"/>
      <c r="MQ55" s="78"/>
      <c r="MR55" s="78"/>
      <c r="MS55" s="78"/>
      <c r="MT55" s="78"/>
      <c r="MU55" s="78"/>
      <c r="MV55" s="78"/>
      <c r="MW55" s="78"/>
      <c r="MX55" s="78"/>
      <c r="MY55" s="78"/>
      <c r="MZ55" s="78"/>
      <c r="NA55" s="78"/>
      <c r="NB55" s="78"/>
      <c r="NC55" s="78"/>
      <c r="ND55" s="78"/>
      <c r="NE55" s="78"/>
      <c r="NF55" s="78"/>
      <c r="NG55" s="78"/>
      <c r="NH55" s="78"/>
      <c r="NI55" s="78"/>
      <c r="NJ55" s="78"/>
      <c r="NK55" s="78"/>
      <c r="NL55" s="78"/>
      <c r="NM55" s="78"/>
      <c r="NN55" s="78"/>
      <c r="NO55" s="78"/>
      <c r="NP55" s="78"/>
      <c r="NQ55" s="78"/>
      <c r="NR55" s="78"/>
      <c r="NS55" s="78"/>
      <c r="NT55" s="78"/>
    </row>
    <row r="56" spans="1:384" s="69" customFormat="1" ht="15" customHeight="1">
      <c r="A56" s="515">
        <v>25032</v>
      </c>
      <c r="B56" s="1968"/>
      <c r="C56" s="1953"/>
      <c r="D56" s="1933"/>
      <c r="E56" s="1933"/>
      <c r="F56" s="1933"/>
      <c r="G56" s="1933"/>
      <c r="H56" s="1950"/>
      <c r="I56" s="1107"/>
      <c r="J56" s="1011"/>
      <c r="K56" s="985"/>
      <c r="L56" s="1938"/>
      <c r="M56" s="985"/>
      <c r="N56" s="1011"/>
      <c r="O56" s="990"/>
      <c r="P56" s="599" t="s">
        <v>90</v>
      </c>
      <c r="Q56" s="600">
        <v>0.4</v>
      </c>
      <c r="R56" s="1507"/>
      <c r="S56" s="1555"/>
      <c r="T56" s="1556"/>
      <c r="U56" s="1243"/>
      <c r="V56" s="1244"/>
      <c r="W56" s="1245"/>
      <c r="X56" s="1634"/>
      <c r="Y56" s="1930"/>
      <c r="Z56" s="1633"/>
      <c r="AA56" s="1496"/>
      <c r="AB56" s="246"/>
      <c r="AC56" s="246"/>
      <c r="AD56" s="246"/>
      <c r="AE56" s="1237"/>
      <c r="AF56" s="1237"/>
      <c r="AG56" s="246"/>
      <c r="AH56" s="246"/>
      <c r="AI56" s="246" t="str">
        <f>AI55</f>
        <v>NEIN</v>
      </c>
      <c r="AJ56" s="246"/>
      <c r="AK56" s="439"/>
      <c r="AL56" s="439"/>
      <c r="AM56" s="439"/>
      <c r="AN56" s="439"/>
      <c r="AO56" s="439"/>
      <c r="AP56" s="439"/>
      <c r="AQ56" s="439"/>
      <c r="AR56" s="439"/>
      <c r="AS56" s="439"/>
      <c r="AT56" s="439"/>
      <c r="AU56" s="439"/>
      <c r="AV56" s="439"/>
      <c r="AW56" s="78"/>
      <c r="AX56" s="78"/>
      <c r="AY56" s="78"/>
      <c r="AZ56" s="78"/>
      <c r="BA56" s="78"/>
      <c r="BB56" s="78"/>
      <c r="BC56" s="78"/>
      <c r="BD56" s="78"/>
      <c r="BE56" s="78"/>
      <c r="BF56" s="78"/>
      <c r="BG56" s="78"/>
      <c r="BH56" s="78"/>
      <c r="BI56" s="78"/>
      <c r="BJ56" s="78"/>
      <c r="BK56" s="78"/>
      <c r="BL56" s="78"/>
      <c r="BM56" s="78"/>
      <c r="BN56" s="78"/>
      <c r="BO56" s="78"/>
      <c r="BP56" s="78"/>
      <c r="BQ56" s="78"/>
      <c r="BR56" s="78"/>
      <c r="BS56" s="78"/>
      <c r="BT56" s="78"/>
      <c r="BU56" s="78"/>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c r="EO56" s="78"/>
      <c r="EP56" s="78"/>
      <c r="EQ56" s="78"/>
      <c r="ER56" s="78"/>
      <c r="ES56" s="78"/>
      <c r="ET56" s="78"/>
      <c r="EU56" s="78"/>
      <c r="EV56" s="78"/>
      <c r="EW56" s="78"/>
      <c r="EX56" s="78"/>
      <c r="EY56" s="78"/>
      <c r="EZ56" s="78"/>
      <c r="FA56" s="78"/>
      <c r="FB56" s="78"/>
      <c r="FC56" s="78"/>
      <c r="FD56" s="78"/>
      <c r="FE56" s="78"/>
      <c r="FF56" s="78"/>
      <c r="FG56" s="78"/>
      <c r="FH56" s="78"/>
      <c r="FI56" s="78"/>
      <c r="FJ56" s="78"/>
      <c r="FK56" s="78"/>
      <c r="FL56" s="78"/>
      <c r="FM56" s="78"/>
      <c r="FN56" s="78"/>
      <c r="FO56" s="78"/>
      <c r="FP56" s="78"/>
      <c r="FQ56" s="78"/>
      <c r="FR56" s="78"/>
      <c r="FS56" s="78"/>
      <c r="FT56" s="78"/>
      <c r="FU56" s="78"/>
      <c r="FV56" s="78"/>
      <c r="FW56" s="78"/>
      <c r="FX56" s="78"/>
      <c r="FY56" s="78"/>
      <c r="FZ56" s="78"/>
      <c r="GA56" s="78"/>
      <c r="GB56" s="78"/>
      <c r="GC56" s="78"/>
      <c r="GD56" s="78"/>
      <c r="GE56" s="78"/>
      <c r="GF56" s="78"/>
      <c r="GG56" s="78"/>
      <c r="GH56" s="78"/>
      <c r="GI56" s="78"/>
      <c r="GJ56" s="78"/>
      <c r="GK56" s="78"/>
      <c r="GL56" s="78"/>
      <c r="GM56" s="78"/>
      <c r="GN56" s="78"/>
      <c r="GO56" s="78"/>
      <c r="GP56" s="78"/>
      <c r="GQ56" s="78"/>
      <c r="GR56" s="78"/>
      <c r="GS56" s="78"/>
      <c r="GT56" s="78"/>
      <c r="GU56" s="78"/>
      <c r="GV56" s="78"/>
      <c r="GW56" s="78"/>
      <c r="GX56" s="78"/>
      <c r="GY56" s="78"/>
      <c r="GZ56" s="78"/>
      <c r="HA56" s="78"/>
      <c r="HB56" s="78"/>
      <c r="HC56" s="78"/>
      <c r="HD56" s="78"/>
      <c r="HE56" s="78"/>
      <c r="HF56" s="78"/>
      <c r="HG56" s="78"/>
      <c r="HH56" s="78"/>
      <c r="HI56" s="78"/>
      <c r="HJ56" s="78"/>
      <c r="HK56" s="78"/>
      <c r="HL56" s="78"/>
      <c r="HM56" s="78"/>
      <c r="HN56" s="78"/>
      <c r="HO56" s="78"/>
      <c r="HP56" s="78"/>
      <c r="HQ56" s="78"/>
      <c r="HR56" s="78"/>
      <c r="HS56" s="78"/>
      <c r="HT56" s="78"/>
      <c r="HU56" s="78"/>
      <c r="HV56" s="78"/>
      <c r="HW56" s="78"/>
      <c r="HX56" s="78"/>
      <c r="HY56" s="78"/>
      <c r="HZ56" s="78"/>
      <c r="IA56" s="78"/>
      <c r="IB56" s="78"/>
      <c r="IC56" s="78"/>
      <c r="ID56" s="78"/>
      <c r="IE56" s="78"/>
      <c r="IF56" s="78"/>
      <c r="IG56" s="78"/>
      <c r="IH56" s="78"/>
      <c r="II56" s="78"/>
      <c r="IJ56" s="78"/>
      <c r="IK56" s="78"/>
      <c r="IL56" s="78"/>
      <c r="IM56" s="78"/>
      <c r="IN56" s="78"/>
      <c r="IO56" s="78"/>
      <c r="IP56" s="78"/>
      <c r="IQ56" s="78"/>
      <c r="IR56" s="78"/>
      <c r="IS56" s="78"/>
      <c r="IT56" s="78"/>
      <c r="IU56" s="78"/>
      <c r="IV56" s="78"/>
      <c r="IW56" s="78"/>
      <c r="IX56" s="78"/>
      <c r="IY56" s="78"/>
      <c r="IZ56" s="78"/>
      <c r="JA56" s="78"/>
      <c r="JB56" s="78"/>
      <c r="JC56" s="78"/>
      <c r="JD56" s="78"/>
      <c r="JE56" s="78"/>
      <c r="JF56" s="78"/>
      <c r="JG56" s="78"/>
      <c r="JH56" s="78"/>
      <c r="JI56" s="78"/>
      <c r="JJ56" s="78"/>
      <c r="JK56" s="78"/>
      <c r="JL56" s="78"/>
      <c r="JM56" s="78"/>
      <c r="JN56" s="78"/>
      <c r="JO56" s="78"/>
      <c r="JP56" s="78"/>
      <c r="JQ56" s="78"/>
      <c r="JR56" s="78"/>
      <c r="JS56" s="78"/>
      <c r="JT56" s="78"/>
      <c r="JU56" s="78"/>
      <c r="JV56" s="78"/>
      <c r="JW56" s="78"/>
      <c r="JX56" s="78"/>
      <c r="JY56" s="78"/>
      <c r="JZ56" s="78"/>
      <c r="KA56" s="78"/>
      <c r="KB56" s="78"/>
      <c r="KC56" s="78"/>
      <c r="KD56" s="78"/>
      <c r="KE56" s="78"/>
      <c r="KF56" s="78"/>
      <c r="KG56" s="78"/>
      <c r="KH56" s="78"/>
      <c r="KI56" s="78"/>
      <c r="KJ56" s="78"/>
      <c r="KK56" s="78"/>
      <c r="KL56" s="78"/>
      <c r="KM56" s="78"/>
      <c r="KN56" s="78"/>
      <c r="KO56" s="78"/>
      <c r="KP56" s="78"/>
      <c r="KQ56" s="78"/>
      <c r="KR56" s="78"/>
      <c r="KS56" s="78"/>
      <c r="KT56" s="78"/>
      <c r="KU56" s="78"/>
      <c r="KV56" s="78"/>
      <c r="KW56" s="78"/>
      <c r="KX56" s="78"/>
      <c r="KY56" s="78"/>
      <c r="KZ56" s="78"/>
      <c r="LA56" s="78"/>
      <c r="LB56" s="78"/>
      <c r="LC56" s="78"/>
      <c r="LD56" s="78"/>
      <c r="LE56" s="78"/>
      <c r="LF56" s="78"/>
      <c r="LG56" s="78"/>
      <c r="LH56" s="78"/>
      <c r="LI56" s="78"/>
      <c r="LJ56" s="78"/>
      <c r="LK56" s="78"/>
      <c r="LL56" s="78"/>
      <c r="LM56" s="78"/>
      <c r="LN56" s="78"/>
      <c r="LO56" s="78"/>
      <c r="LP56" s="78"/>
      <c r="LQ56" s="78"/>
      <c r="LR56" s="78"/>
      <c r="LS56" s="78"/>
      <c r="LT56" s="78"/>
      <c r="LU56" s="78"/>
      <c r="LV56" s="78"/>
      <c r="LW56" s="78"/>
      <c r="LX56" s="78"/>
      <c r="LY56" s="78"/>
      <c r="LZ56" s="78"/>
      <c r="MA56" s="78"/>
      <c r="MB56" s="78"/>
      <c r="MC56" s="78"/>
      <c r="MD56" s="78"/>
      <c r="ME56" s="78"/>
      <c r="MF56" s="78"/>
      <c r="MG56" s="78"/>
      <c r="MH56" s="78"/>
      <c r="MI56" s="78"/>
      <c r="MJ56" s="78"/>
      <c r="MK56" s="78"/>
      <c r="ML56" s="78"/>
      <c r="MM56" s="78"/>
      <c r="MN56" s="78"/>
      <c r="MO56" s="78"/>
      <c r="MP56" s="78"/>
      <c r="MQ56" s="78"/>
      <c r="MR56" s="78"/>
      <c r="MS56" s="78"/>
      <c r="MT56" s="78"/>
      <c r="MU56" s="78"/>
      <c r="MV56" s="78"/>
      <c r="MW56" s="78"/>
      <c r="MX56" s="78"/>
      <c r="MY56" s="78"/>
      <c r="MZ56" s="78"/>
      <c r="NA56" s="78"/>
      <c r="NB56" s="78"/>
      <c r="NC56" s="78"/>
      <c r="ND56" s="78"/>
      <c r="NE56" s="78"/>
      <c r="NF56" s="78"/>
      <c r="NG56" s="78"/>
      <c r="NH56" s="78"/>
      <c r="NI56" s="78"/>
      <c r="NJ56" s="78"/>
      <c r="NK56" s="78"/>
      <c r="NL56" s="78"/>
      <c r="NM56" s="78"/>
      <c r="NN56" s="78"/>
      <c r="NO56" s="78"/>
      <c r="NP56" s="78"/>
      <c r="NQ56" s="78"/>
      <c r="NR56" s="78"/>
      <c r="NS56" s="78"/>
      <c r="NT56" s="78"/>
    </row>
    <row r="57" spans="1:384" s="69" customFormat="1" ht="15" customHeight="1">
      <c r="A57" s="555">
        <v>25041</v>
      </c>
      <c r="B57" s="1966" t="s">
        <v>55</v>
      </c>
      <c r="C57" s="1969">
        <v>2</v>
      </c>
      <c r="D57" s="1937">
        <v>2</v>
      </c>
      <c r="E57" s="1937">
        <v>1</v>
      </c>
      <c r="F57" s="222"/>
      <c r="G57" s="1937">
        <f>SUM(C57:F57)</f>
        <v>5</v>
      </c>
      <c r="H57" s="1931">
        <v>6</v>
      </c>
      <c r="I57" s="1104"/>
      <c r="J57" s="1015"/>
      <c r="K57" s="993"/>
      <c r="L57" s="1015"/>
      <c r="M57" s="993"/>
      <c r="N57" s="1949">
        <v>6</v>
      </c>
      <c r="O57" s="996"/>
      <c r="P57" s="556" t="s">
        <v>89</v>
      </c>
      <c r="Q57" s="557">
        <v>0.7</v>
      </c>
      <c r="R57" s="1508" t="s">
        <v>121</v>
      </c>
      <c r="S57" s="1551"/>
      <c r="T57" s="1552"/>
      <c r="U57" s="386"/>
      <c r="V57" s="371"/>
      <c r="W57" s="393"/>
      <c r="X57" s="1587" t="str">
        <f>IF(OR(COUNTIF(U57:W57,"&gt;=50")&gt;1,COUNTIF(U58:W58,"&gt;=50")&gt;1),"FEHLER",IF(OR(MAX(U57:W57)&gt;100,MAX(U58:W58)&gt;100),"FEHLER",IF(OR(U57="",U58=""),"OFFEN",IF(AND(MAX(U57:W57)&gt;=50,MAX(U58:W58)&gt;=50),"BE",IF(OR(MAX(U57:W57)&lt;50,MAX(U58:W58)&lt;50),"NB","OFFEN")))))</f>
        <v>OFFEN</v>
      </c>
      <c r="Y57" s="1614">
        <f>ROUNDUP(AG57,2)</f>
        <v>0</v>
      </c>
      <c r="Z57" s="1631" t="str">
        <f>IF(X57="OFFEN","OFFEN",IF(X57="FEHLER","FEHLER",IF(X57="NB",5,ROUND(1+3/50*(100-(Y57*100)),1))))</f>
        <v>OFFEN</v>
      </c>
      <c r="AA57" s="1484">
        <f>IF(X57="BE",H57,0)</f>
        <v>0</v>
      </c>
      <c r="AB57" s="246"/>
      <c r="AC57" s="246">
        <f t="shared" si="1"/>
        <v>0</v>
      </c>
      <c r="AD57" s="246"/>
      <c r="AE57" s="1237">
        <f>IF(AC57=0,0,AC57/$AC$79)</f>
        <v>0</v>
      </c>
      <c r="AF57" s="1237">
        <f>IF(AC57=0,0,(Y57*100)*AE57)</f>
        <v>0</v>
      </c>
      <c r="AG57" s="246">
        <f>IF(U57="",0,(MAX(U57:W57)*Q57/100))+IF(U58="",0,(MAX(U58:W58)*Q58/100))</f>
        <v>0</v>
      </c>
      <c r="AH57" s="246">
        <v>6</v>
      </c>
      <c r="AI57" s="1238" t="str">
        <f>IF(AH57&lt;=$AC$3,"JA","NEIN")</f>
        <v>NEIN</v>
      </c>
      <c r="AJ57" s="246"/>
      <c r="AK57" s="439"/>
      <c r="AL57" s="439"/>
      <c r="AM57" s="439"/>
      <c r="AN57" s="439"/>
      <c r="AO57" s="439"/>
      <c r="AP57" s="439"/>
      <c r="AQ57" s="439"/>
      <c r="AR57" s="439"/>
      <c r="AS57" s="439"/>
      <c r="AT57" s="439"/>
      <c r="AU57" s="439"/>
      <c r="AV57" s="439"/>
      <c r="AW57" s="78"/>
      <c r="AX57" s="78"/>
      <c r="AY57" s="78"/>
      <c r="AZ57" s="78"/>
      <c r="BA57" s="78"/>
      <c r="BB57" s="78"/>
      <c r="BC57" s="78"/>
      <c r="BD57" s="78"/>
      <c r="BE57" s="78"/>
      <c r="BF57" s="78"/>
      <c r="BG57" s="78"/>
      <c r="BH57" s="78"/>
      <c r="BI57" s="78"/>
      <c r="BJ57" s="78"/>
      <c r="BK57" s="78"/>
      <c r="BL57" s="78"/>
      <c r="BM57" s="78"/>
      <c r="BN57" s="78"/>
      <c r="BO57" s="78"/>
      <c r="BP57" s="78"/>
      <c r="BQ57" s="78"/>
      <c r="BR57" s="78"/>
      <c r="BS57" s="78"/>
      <c r="BT57" s="78"/>
      <c r="BU57" s="78"/>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c r="EO57" s="78"/>
      <c r="EP57" s="78"/>
      <c r="EQ57" s="78"/>
      <c r="ER57" s="78"/>
      <c r="ES57" s="78"/>
      <c r="ET57" s="78"/>
      <c r="EU57" s="78"/>
      <c r="EV57" s="78"/>
      <c r="EW57" s="78"/>
      <c r="EX57" s="78"/>
      <c r="EY57" s="78"/>
      <c r="EZ57" s="78"/>
      <c r="FA57" s="78"/>
      <c r="FB57" s="78"/>
      <c r="FC57" s="78"/>
      <c r="FD57" s="78"/>
      <c r="FE57" s="78"/>
      <c r="FF57" s="78"/>
      <c r="FG57" s="78"/>
      <c r="FH57" s="78"/>
      <c r="FI57" s="78"/>
      <c r="FJ57" s="78"/>
      <c r="FK57" s="78"/>
      <c r="FL57" s="78"/>
      <c r="FM57" s="78"/>
      <c r="FN57" s="78"/>
      <c r="FO57" s="78"/>
      <c r="FP57" s="78"/>
      <c r="FQ57" s="78"/>
      <c r="FR57" s="78"/>
      <c r="FS57" s="78"/>
      <c r="FT57" s="78"/>
      <c r="FU57" s="78"/>
      <c r="FV57" s="78"/>
      <c r="FW57" s="78"/>
      <c r="FX57" s="78"/>
      <c r="FY57" s="78"/>
      <c r="FZ57" s="78"/>
      <c r="GA57" s="78"/>
      <c r="GB57" s="78"/>
      <c r="GC57" s="78"/>
      <c r="GD57" s="78"/>
      <c r="GE57" s="78"/>
      <c r="GF57" s="78"/>
      <c r="GG57" s="78"/>
      <c r="GH57" s="78"/>
      <c r="GI57" s="78"/>
      <c r="GJ57" s="78"/>
      <c r="GK57" s="78"/>
      <c r="GL57" s="78"/>
      <c r="GM57" s="78"/>
      <c r="GN57" s="78"/>
      <c r="GO57" s="78"/>
      <c r="GP57" s="78"/>
      <c r="GQ57" s="78"/>
      <c r="GR57" s="78"/>
      <c r="GS57" s="78"/>
      <c r="GT57" s="78"/>
      <c r="GU57" s="78"/>
      <c r="GV57" s="78"/>
      <c r="GW57" s="78"/>
      <c r="GX57" s="78"/>
      <c r="GY57" s="78"/>
      <c r="GZ57" s="78"/>
      <c r="HA57" s="78"/>
      <c r="HB57" s="78"/>
      <c r="HC57" s="78"/>
      <c r="HD57" s="78"/>
      <c r="HE57" s="78"/>
      <c r="HF57" s="78"/>
      <c r="HG57" s="78"/>
      <c r="HH57" s="78"/>
      <c r="HI57" s="78"/>
      <c r="HJ57" s="78"/>
      <c r="HK57" s="78"/>
      <c r="HL57" s="78"/>
      <c r="HM57" s="78"/>
      <c r="HN57" s="78"/>
      <c r="HO57" s="78"/>
      <c r="HP57" s="78"/>
      <c r="HQ57" s="78"/>
      <c r="HR57" s="78"/>
      <c r="HS57" s="78"/>
      <c r="HT57" s="78"/>
      <c r="HU57" s="78"/>
      <c r="HV57" s="78"/>
      <c r="HW57" s="78"/>
      <c r="HX57" s="78"/>
      <c r="HY57" s="78"/>
      <c r="HZ57" s="78"/>
      <c r="IA57" s="78"/>
      <c r="IB57" s="78"/>
      <c r="IC57" s="78"/>
      <c r="ID57" s="78"/>
      <c r="IE57" s="78"/>
      <c r="IF57" s="78"/>
      <c r="IG57" s="78"/>
      <c r="IH57" s="78"/>
      <c r="II57" s="78"/>
      <c r="IJ57" s="78"/>
      <c r="IK57" s="78"/>
      <c r="IL57" s="78"/>
      <c r="IM57" s="78"/>
      <c r="IN57" s="78"/>
      <c r="IO57" s="78"/>
      <c r="IP57" s="78"/>
      <c r="IQ57" s="78"/>
      <c r="IR57" s="78"/>
      <c r="IS57" s="78"/>
      <c r="IT57" s="78"/>
      <c r="IU57" s="78"/>
      <c r="IV57" s="78"/>
      <c r="IW57" s="78"/>
      <c r="IX57" s="78"/>
      <c r="IY57" s="78"/>
      <c r="IZ57" s="78"/>
      <c r="JA57" s="78"/>
      <c r="JB57" s="78"/>
      <c r="JC57" s="78"/>
      <c r="JD57" s="78"/>
      <c r="JE57" s="78"/>
      <c r="JF57" s="78"/>
      <c r="JG57" s="78"/>
      <c r="JH57" s="78"/>
      <c r="JI57" s="78"/>
      <c r="JJ57" s="78"/>
      <c r="JK57" s="78"/>
      <c r="JL57" s="78"/>
      <c r="JM57" s="78"/>
      <c r="JN57" s="78"/>
      <c r="JO57" s="78"/>
      <c r="JP57" s="78"/>
      <c r="JQ57" s="78"/>
      <c r="JR57" s="78"/>
      <c r="JS57" s="78"/>
      <c r="JT57" s="78"/>
      <c r="JU57" s="78"/>
      <c r="JV57" s="78"/>
      <c r="JW57" s="78"/>
      <c r="JX57" s="78"/>
      <c r="JY57" s="78"/>
      <c r="JZ57" s="78"/>
      <c r="KA57" s="78"/>
      <c r="KB57" s="78"/>
      <c r="KC57" s="78"/>
      <c r="KD57" s="78"/>
      <c r="KE57" s="78"/>
      <c r="KF57" s="78"/>
      <c r="KG57" s="78"/>
      <c r="KH57" s="78"/>
      <c r="KI57" s="78"/>
      <c r="KJ57" s="78"/>
      <c r="KK57" s="78"/>
      <c r="KL57" s="78"/>
      <c r="KM57" s="78"/>
      <c r="KN57" s="78"/>
      <c r="KO57" s="78"/>
      <c r="KP57" s="78"/>
      <c r="KQ57" s="78"/>
      <c r="KR57" s="78"/>
      <c r="KS57" s="78"/>
      <c r="KT57" s="78"/>
      <c r="KU57" s="78"/>
      <c r="KV57" s="78"/>
      <c r="KW57" s="78"/>
      <c r="KX57" s="78"/>
      <c r="KY57" s="78"/>
      <c r="KZ57" s="78"/>
      <c r="LA57" s="78"/>
      <c r="LB57" s="78"/>
      <c r="LC57" s="78"/>
      <c r="LD57" s="78"/>
      <c r="LE57" s="78"/>
      <c r="LF57" s="78"/>
      <c r="LG57" s="78"/>
      <c r="LH57" s="78"/>
      <c r="LI57" s="78"/>
      <c r="LJ57" s="78"/>
      <c r="LK57" s="78"/>
      <c r="LL57" s="78"/>
      <c r="LM57" s="78"/>
      <c r="LN57" s="78"/>
      <c r="LO57" s="78"/>
      <c r="LP57" s="78"/>
      <c r="LQ57" s="78"/>
      <c r="LR57" s="78"/>
      <c r="LS57" s="78"/>
      <c r="LT57" s="78"/>
      <c r="LU57" s="78"/>
      <c r="LV57" s="78"/>
      <c r="LW57" s="78"/>
      <c r="LX57" s="78"/>
      <c r="LY57" s="78"/>
      <c r="LZ57" s="78"/>
      <c r="MA57" s="78"/>
      <c r="MB57" s="78"/>
      <c r="MC57" s="78"/>
      <c r="MD57" s="78"/>
      <c r="ME57" s="78"/>
      <c r="MF57" s="78"/>
      <c r="MG57" s="78"/>
      <c r="MH57" s="78"/>
      <c r="MI57" s="78"/>
      <c r="MJ57" s="78"/>
      <c r="MK57" s="78"/>
      <c r="ML57" s="78"/>
      <c r="MM57" s="78"/>
      <c r="MN57" s="78"/>
      <c r="MO57" s="78"/>
      <c r="MP57" s="78"/>
      <c r="MQ57" s="78"/>
      <c r="MR57" s="78"/>
      <c r="MS57" s="78"/>
      <c r="MT57" s="78"/>
      <c r="MU57" s="78"/>
      <c r="MV57" s="78"/>
      <c r="MW57" s="78"/>
      <c r="MX57" s="78"/>
      <c r="MY57" s="78"/>
      <c r="MZ57" s="78"/>
      <c r="NA57" s="78"/>
      <c r="NB57" s="78"/>
      <c r="NC57" s="78"/>
      <c r="ND57" s="78"/>
      <c r="NE57" s="78"/>
      <c r="NF57" s="78"/>
      <c r="NG57" s="78"/>
      <c r="NH57" s="78"/>
      <c r="NI57" s="78"/>
      <c r="NJ57" s="78"/>
      <c r="NK57" s="78"/>
      <c r="NL57" s="78"/>
      <c r="NM57" s="78"/>
      <c r="NN57" s="78"/>
      <c r="NO57" s="78"/>
      <c r="NP57" s="78"/>
      <c r="NQ57" s="78"/>
      <c r="NR57" s="78"/>
      <c r="NS57" s="78"/>
      <c r="NT57" s="78"/>
    </row>
    <row r="58" spans="1:384" s="69" customFormat="1" ht="15" customHeight="1" thickBot="1">
      <c r="A58" s="517">
        <v>25042</v>
      </c>
      <c r="B58" s="1967"/>
      <c r="C58" s="1970"/>
      <c r="D58" s="1944"/>
      <c r="E58" s="1944"/>
      <c r="F58" s="725"/>
      <c r="G58" s="1944"/>
      <c r="H58" s="1936"/>
      <c r="I58" s="1181"/>
      <c r="J58" s="1182"/>
      <c r="K58" s="1183"/>
      <c r="L58" s="1182"/>
      <c r="M58" s="1183"/>
      <c r="N58" s="1965"/>
      <c r="O58" s="1180"/>
      <c r="P58" s="665" t="s">
        <v>90</v>
      </c>
      <c r="Q58" s="666">
        <v>0.3</v>
      </c>
      <c r="R58" s="1855"/>
      <c r="S58" s="1549"/>
      <c r="T58" s="1550"/>
      <c r="U58" s="1372"/>
      <c r="V58" s="1373"/>
      <c r="W58" s="1374"/>
      <c r="X58" s="1852"/>
      <c r="Y58" s="1674"/>
      <c r="Z58" s="1854"/>
      <c r="AA58" s="1847"/>
      <c r="AB58" s="246"/>
      <c r="AC58" s="246"/>
      <c r="AD58" s="246"/>
      <c r="AE58" s="1237"/>
      <c r="AF58" s="1237"/>
      <c r="AG58" s="246"/>
      <c r="AH58" s="246"/>
      <c r="AI58" s="246" t="str">
        <f>AI57</f>
        <v>NEIN</v>
      </c>
      <c r="AJ58" s="246"/>
      <c r="AK58" s="439"/>
      <c r="AL58" s="439"/>
      <c r="AM58" s="439"/>
      <c r="AN58" s="439"/>
      <c r="AO58" s="439"/>
      <c r="AP58" s="439"/>
      <c r="AQ58" s="439"/>
      <c r="AR58" s="439"/>
      <c r="AS58" s="439"/>
      <c r="AT58" s="439"/>
      <c r="AU58" s="439"/>
      <c r="AV58" s="439"/>
      <c r="AW58" s="78"/>
      <c r="AX58" s="78"/>
      <c r="AY58" s="78"/>
      <c r="AZ58" s="78"/>
      <c r="BA58" s="78"/>
      <c r="BB58" s="78"/>
      <c r="BC58" s="78"/>
      <c r="BD58" s="78"/>
      <c r="BE58" s="78"/>
      <c r="BF58" s="78"/>
      <c r="BG58" s="78"/>
      <c r="BH58" s="78"/>
      <c r="BI58" s="78"/>
      <c r="BJ58" s="78"/>
      <c r="BK58" s="78"/>
      <c r="BL58" s="78"/>
      <c r="BM58" s="78"/>
      <c r="BN58" s="78"/>
      <c r="BO58" s="78"/>
      <c r="BP58" s="78"/>
      <c r="BQ58" s="78"/>
      <c r="BR58" s="78"/>
      <c r="BS58" s="78"/>
      <c r="BT58" s="78"/>
      <c r="BU58" s="78"/>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c r="EO58" s="78"/>
      <c r="EP58" s="78"/>
      <c r="EQ58" s="78"/>
      <c r="ER58" s="78"/>
      <c r="ES58" s="78"/>
      <c r="ET58" s="78"/>
      <c r="EU58" s="78"/>
      <c r="EV58" s="78"/>
      <c r="EW58" s="78"/>
      <c r="EX58" s="78"/>
      <c r="EY58" s="78"/>
      <c r="EZ58" s="78"/>
      <c r="FA58" s="78"/>
      <c r="FB58" s="78"/>
      <c r="FC58" s="78"/>
      <c r="FD58" s="78"/>
      <c r="FE58" s="78"/>
      <c r="FF58" s="78"/>
      <c r="FG58" s="78"/>
      <c r="FH58" s="78"/>
      <c r="FI58" s="78"/>
      <c r="FJ58" s="78"/>
      <c r="FK58" s="78"/>
      <c r="FL58" s="78"/>
      <c r="FM58" s="78"/>
      <c r="FN58" s="78"/>
      <c r="FO58" s="78"/>
      <c r="FP58" s="78"/>
      <c r="FQ58" s="78"/>
      <c r="FR58" s="78"/>
      <c r="FS58" s="78"/>
      <c r="FT58" s="78"/>
      <c r="FU58" s="78"/>
      <c r="FV58" s="78"/>
      <c r="FW58" s="78"/>
      <c r="FX58" s="78"/>
      <c r="FY58" s="78"/>
      <c r="FZ58" s="78"/>
      <c r="GA58" s="78"/>
      <c r="GB58" s="78"/>
      <c r="GC58" s="78"/>
      <c r="GD58" s="78"/>
      <c r="GE58" s="78"/>
      <c r="GF58" s="78"/>
      <c r="GG58" s="78"/>
      <c r="GH58" s="78"/>
      <c r="GI58" s="78"/>
      <c r="GJ58" s="78"/>
      <c r="GK58" s="78"/>
      <c r="GL58" s="78"/>
      <c r="GM58" s="78"/>
      <c r="GN58" s="78"/>
      <c r="GO58" s="78"/>
      <c r="GP58" s="78"/>
      <c r="GQ58" s="78"/>
      <c r="GR58" s="78"/>
      <c r="GS58" s="78"/>
      <c r="GT58" s="78"/>
      <c r="GU58" s="78"/>
      <c r="GV58" s="78"/>
      <c r="GW58" s="78"/>
      <c r="GX58" s="78"/>
      <c r="GY58" s="78"/>
      <c r="GZ58" s="78"/>
      <c r="HA58" s="78"/>
      <c r="HB58" s="78"/>
      <c r="HC58" s="78"/>
      <c r="HD58" s="78"/>
      <c r="HE58" s="78"/>
      <c r="HF58" s="78"/>
      <c r="HG58" s="78"/>
      <c r="HH58" s="78"/>
      <c r="HI58" s="78"/>
      <c r="HJ58" s="78"/>
      <c r="HK58" s="78"/>
      <c r="HL58" s="78"/>
      <c r="HM58" s="78"/>
      <c r="HN58" s="78"/>
      <c r="HO58" s="78"/>
      <c r="HP58" s="78"/>
      <c r="HQ58" s="78"/>
      <c r="HR58" s="78"/>
      <c r="HS58" s="78"/>
      <c r="HT58" s="78"/>
      <c r="HU58" s="78"/>
      <c r="HV58" s="78"/>
      <c r="HW58" s="78"/>
      <c r="HX58" s="78"/>
      <c r="HY58" s="78"/>
      <c r="HZ58" s="78"/>
      <c r="IA58" s="78"/>
      <c r="IB58" s="78"/>
      <c r="IC58" s="78"/>
      <c r="ID58" s="78"/>
      <c r="IE58" s="78"/>
      <c r="IF58" s="78"/>
      <c r="IG58" s="78"/>
      <c r="IH58" s="78"/>
      <c r="II58" s="78"/>
      <c r="IJ58" s="78"/>
      <c r="IK58" s="78"/>
      <c r="IL58" s="78"/>
      <c r="IM58" s="78"/>
      <c r="IN58" s="78"/>
      <c r="IO58" s="78"/>
      <c r="IP58" s="78"/>
      <c r="IQ58" s="78"/>
      <c r="IR58" s="78"/>
      <c r="IS58" s="78"/>
      <c r="IT58" s="78"/>
      <c r="IU58" s="78"/>
      <c r="IV58" s="78"/>
      <c r="IW58" s="78"/>
      <c r="IX58" s="78"/>
      <c r="IY58" s="78"/>
      <c r="IZ58" s="78"/>
      <c r="JA58" s="78"/>
      <c r="JB58" s="78"/>
      <c r="JC58" s="78"/>
      <c r="JD58" s="78"/>
      <c r="JE58" s="78"/>
      <c r="JF58" s="78"/>
      <c r="JG58" s="78"/>
      <c r="JH58" s="78"/>
      <c r="JI58" s="78"/>
      <c r="JJ58" s="78"/>
      <c r="JK58" s="78"/>
      <c r="JL58" s="78"/>
      <c r="JM58" s="78"/>
      <c r="JN58" s="78"/>
      <c r="JO58" s="78"/>
      <c r="JP58" s="78"/>
      <c r="JQ58" s="78"/>
      <c r="JR58" s="78"/>
      <c r="JS58" s="78"/>
      <c r="JT58" s="78"/>
      <c r="JU58" s="78"/>
      <c r="JV58" s="78"/>
      <c r="JW58" s="78"/>
      <c r="JX58" s="78"/>
      <c r="JY58" s="78"/>
      <c r="JZ58" s="78"/>
      <c r="KA58" s="78"/>
      <c r="KB58" s="78"/>
      <c r="KC58" s="78"/>
      <c r="KD58" s="78"/>
      <c r="KE58" s="78"/>
      <c r="KF58" s="78"/>
      <c r="KG58" s="78"/>
      <c r="KH58" s="78"/>
      <c r="KI58" s="78"/>
      <c r="KJ58" s="78"/>
      <c r="KK58" s="78"/>
      <c r="KL58" s="78"/>
      <c r="KM58" s="78"/>
      <c r="KN58" s="78"/>
      <c r="KO58" s="78"/>
      <c r="KP58" s="78"/>
      <c r="KQ58" s="78"/>
      <c r="KR58" s="78"/>
      <c r="KS58" s="78"/>
      <c r="KT58" s="78"/>
      <c r="KU58" s="78"/>
      <c r="KV58" s="78"/>
      <c r="KW58" s="78"/>
      <c r="KX58" s="78"/>
      <c r="KY58" s="78"/>
      <c r="KZ58" s="78"/>
      <c r="LA58" s="78"/>
      <c r="LB58" s="78"/>
      <c r="LC58" s="78"/>
      <c r="LD58" s="78"/>
      <c r="LE58" s="78"/>
      <c r="LF58" s="78"/>
      <c r="LG58" s="78"/>
      <c r="LH58" s="78"/>
      <c r="LI58" s="78"/>
      <c r="LJ58" s="78"/>
      <c r="LK58" s="78"/>
      <c r="LL58" s="78"/>
      <c r="LM58" s="78"/>
      <c r="LN58" s="78"/>
      <c r="LO58" s="78"/>
      <c r="LP58" s="78"/>
      <c r="LQ58" s="78"/>
      <c r="LR58" s="78"/>
      <c r="LS58" s="78"/>
      <c r="LT58" s="78"/>
      <c r="LU58" s="78"/>
      <c r="LV58" s="78"/>
      <c r="LW58" s="78"/>
      <c r="LX58" s="78"/>
      <c r="LY58" s="78"/>
      <c r="LZ58" s="78"/>
      <c r="MA58" s="78"/>
      <c r="MB58" s="78"/>
      <c r="MC58" s="78"/>
      <c r="MD58" s="78"/>
      <c r="ME58" s="78"/>
      <c r="MF58" s="78"/>
      <c r="MG58" s="78"/>
      <c r="MH58" s="78"/>
      <c r="MI58" s="78"/>
      <c r="MJ58" s="78"/>
      <c r="MK58" s="78"/>
      <c r="ML58" s="78"/>
      <c r="MM58" s="78"/>
      <c r="MN58" s="78"/>
      <c r="MO58" s="78"/>
      <c r="MP58" s="78"/>
      <c r="MQ58" s="78"/>
      <c r="MR58" s="78"/>
      <c r="MS58" s="78"/>
      <c r="MT58" s="78"/>
      <c r="MU58" s="78"/>
      <c r="MV58" s="78"/>
      <c r="MW58" s="78"/>
      <c r="MX58" s="78"/>
      <c r="MY58" s="78"/>
      <c r="MZ58" s="78"/>
      <c r="NA58" s="78"/>
      <c r="NB58" s="78"/>
      <c r="NC58" s="78"/>
      <c r="ND58" s="78"/>
      <c r="NE58" s="78"/>
      <c r="NF58" s="78"/>
      <c r="NG58" s="78"/>
      <c r="NH58" s="78"/>
      <c r="NI58" s="78"/>
      <c r="NJ58" s="78"/>
      <c r="NK58" s="78"/>
      <c r="NL58" s="78"/>
      <c r="NM58" s="78"/>
      <c r="NN58" s="78"/>
      <c r="NO58" s="78"/>
      <c r="NP58" s="78"/>
      <c r="NQ58" s="78"/>
      <c r="NR58" s="78"/>
      <c r="NS58" s="78"/>
      <c r="NT58" s="78"/>
    </row>
    <row r="59" spans="1:384" s="69" customFormat="1" ht="17.100000000000001" customHeight="1" thickBot="1">
      <c r="A59" s="416">
        <v>3000</v>
      </c>
      <c r="B59" s="1160" t="s">
        <v>72</v>
      </c>
      <c r="C59" s="1160"/>
      <c r="D59" s="1160"/>
      <c r="E59" s="1160"/>
      <c r="F59" s="1160"/>
      <c r="G59" s="1160"/>
      <c r="H59" s="1160"/>
      <c r="I59" s="1160"/>
      <c r="J59" s="1160"/>
      <c r="K59" s="1160"/>
      <c r="L59" s="1160"/>
      <c r="M59" s="1160"/>
      <c r="N59" s="1160"/>
      <c r="O59" s="1160"/>
      <c r="P59" s="1160"/>
      <c r="Q59" s="1160"/>
      <c r="R59" s="1160"/>
      <c r="S59" s="1160"/>
      <c r="T59" s="1160"/>
      <c r="U59" s="1385"/>
      <c r="V59" s="1385"/>
      <c r="W59" s="1385"/>
      <c r="X59" s="1317"/>
      <c r="Y59" s="1317"/>
      <c r="Z59" s="1317"/>
      <c r="AA59" s="1318"/>
      <c r="AB59" s="246"/>
      <c r="AC59" s="246"/>
      <c r="AD59" s="246"/>
      <c r="AE59" s="1237"/>
      <c r="AF59" s="1237"/>
      <c r="AG59" s="246"/>
      <c r="AH59" s="246"/>
      <c r="AI59" s="246"/>
      <c r="AJ59" s="246"/>
      <c r="AK59" s="439"/>
      <c r="AL59" s="439"/>
      <c r="AM59" s="439"/>
      <c r="AN59" s="439"/>
      <c r="AO59" s="439"/>
      <c r="AP59" s="439"/>
      <c r="AQ59" s="439"/>
      <c r="AR59" s="439"/>
      <c r="AS59" s="439"/>
      <c r="AT59" s="439"/>
      <c r="AU59" s="439"/>
      <c r="AV59" s="439"/>
      <c r="AW59" s="78"/>
      <c r="AX59" s="78"/>
      <c r="AY59" s="78"/>
      <c r="AZ59" s="78"/>
      <c r="BA59" s="78"/>
      <c r="BB59" s="78"/>
      <c r="BC59" s="78"/>
      <c r="BD59" s="78"/>
      <c r="BE59" s="78"/>
      <c r="BF59" s="78"/>
      <c r="BG59" s="78"/>
      <c r="BH59" s="78"/>
      <c r="BI59" s="78"/>
      <c r="BJ59" s="78"/>
      <c r="BK59" s="78"/>
      <c r="BL59" s="78"/>
      <c r="BM59" s="78"/>
      <c r="BN59" s="78"/>
      <c r="BO59" s="78"/>
      <c r="BP59" s="78"/>
      <c r="BQ59" s="78"/>
      <c r="BR59" s="78"/>
      <c r="BS59" s="78"/>
      <c r="BT59" s="78"/>
      <c r="BU59" s="78"/>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c r="EO59" s="78"/>
      <c r="EP59" s="78"/>
      <c r="EQ59" s="78"/>
      <c r="ER59" s="78"/>
      <c r="ES59" s="78"/>
      <c r="ET59" s="78"/>
      <c r="EU59" s="78"/>
      <c r="EV59" s="78"/>
      <c r="EW59" s="78"/>
      <c r="EX59" s="78"/>
      <c r="EY59" s="78"/>
      <c r="EZ59" s="78"/>
      <c r="FA59" s="78"/>
      <c r="FB59" s="78"/>
      <c r="FC59" s="78"/>
      <c r="FD59" s="78"/>
      <c r="FE59" s="78"/>
      <c r="FF59" s="78"/>
      <c r="FG59" s="78"/>
      <c r="FH59" s="78"/>
      <c r="FI59" s="78"/>
      <c r="FJ59" s="78"/>
      <c r="FK59" s="78"/>
      <c r="FL59" s="78"/>
      <c r="FM59" s="78"/>
      <c r="FN59" s="78"/>
      <c r="FO59" s="78"/>
      <c r="FP59" s="78"/>
      <c r="FQ59" s="78"/>
      <c r="FR59" s="78"/>
      <c r="FS59" s="78"/>
      <c r="FT59" s="78"/>
      <c r="FU59" s="78"/>
      <c r="FV59" s="78"/>
      <c r="FW59" s="78"/>
      <c r="FX59" s="78"/>
      <c r="FY59" s="78"/>
      <c r="FZ59" s="78"/>
      <c r="GA59" s="78"/>
      <c r="GB59" s="78"/>
      <c r="GC59" s="78"/>
      <c r="GD59" s="78"/>
      <c r="GE59" s="78"/>
      <c r="GF59" s="78"/>
      <c r="GG59" s="78"/>
      <c r="GH59" s="78"/>
      <c r="GI59" s="78"/>
      <c r="GJ59" s="78"/>
      <c r="GK59" s="78"/>
      <c r="GL59" s="78"/>
      <c r="GM59" s="78"/>
      <c r="GN59" s="78"/>
      <c r="GO59" s="78"/>
      <c r="GP59" s="78"/>
      <c r="GQ59" s="78"/>
      <c r="GR59" s="78"/>
      <c r="GS59" s="78"/>
      <c r="GT59" s="78"/>
      <c r="GU59" s="78"/>
      <c r="GV59" s="78"/>
      <c r="GW59" s="78"/>
      <c r="GX59" s="78"/>
      <c r="GY59" s="78"/>
      <c r="GZ59" s="78"/>
      <c r="HA59" s="78"/>
      <c r="HB59" s="78"/>
      <c r="HC59" s="78"/>
      <c r="HD59" s="78"/>
      <c r="HE59" s="78"/>
      <c r="HF59" s="78"/>
      <c r="HG59" s="78"/>
      <c r="HH59" s="78"/>
      <c r="HI59" s="78"/>
      <c r="HJ59" s="78"/>
      <c r="HK59" s="78"/>
      <c r="HL59" s="78"/>
      <c r="HM59" s="78"/>
      <c r="HN59" s="78"/>
      <c r="HO59" s="78"/>
      <c r="HP59" s="78"/>
      <c r="HQ59" s="78"/>
      <c r="HR59" s="78"/>
      <c r="HS59" s="78"/>
      <c r="HT59" s="78"/>
      <c r="HU59" s="78"/>
      <c r="HV59" s="78"/>
      <c r="HW59" s="78"/>
      <c r="HX59" s="78"/>
      <c r="HY59" s="78"/>
      <c r="HZ59" s="78"/>
      <c r="IA59" s="78"/>
      <c r="IB59" s="78"/>
      <c r="IC59" s="78"/>
      <c r="ID59" s="78"/>
      <c r="IE59" s="78"/>
      <c r="IF59" s="78"/>
      <c r="IG59" s="78"/>
      <c r="IH59" s="78"/>
      <c r="II59" s="78"/>
      <c r="IJ59" s="78"/>
      <c r="IK59" s="78"/>
      <c r="IL59" s="78"/>
      <c r="IM59" s="78"/>
      <c r="IN59" s="78"/>
      <c r="IO59" s="78"/>
      <c r="IP59" s="78"/>
      <c r="IQ59" s="78"/>
      <c r="IR59" s="78"/>
      <c r="IS59" s="78"/>
      <c r="IT59" s="78"/>
      <c r="IU59" s="78"/>
      <c r="IV59" s="78"/>
      <c r="IW59" s="78"/>
      <c r="IX59" s="78"/>
      <c r="IY59" s="78"/>
      <c r="IZ59" s="78"/>
      <c r="JA59" s="78"/>
      <c r="JB59" s="78"/>
      <c r="JC59" s="78"/>
      <c r="JD59" s="78"/>
      <c r="JE59" s="78"/>
      <c r="JF59" s="78"/>
      <c r="JG59" s="78"/>
      <c r="JH59" s="78"/>
      <c r="JI59" s="78"/>
      <c r="JJ59" s="78"/>
      <c r="JK59" s="78"/>
      <c r="JL59" s="78"/>
      <c r="JM59" s="78"/>
      <c r="JN59" s="78"/>
      <c r="JO59" s="78"/>
      <c r="JP59" s="78"/>
      <c r="JQ59" s="78"/>
      <c r="JR59" s="78"/>
      <c r="JS59" s="78"/>
      <c r="JT59" s="78"/>
      <c r="JU59" s="78"/>
      <c r="JV59" s="78"/>
      <c r="JW59" s="78"/>
      <c r="JX59" s="78"/>
      <c r="JY59" s="78"/>
      <c r="JZ59" s="78"/>
      <c r="KA59" s="78"/>
      <c r="KB59" s="78"/>
      <c r="KC59" s="78"/>
      <c r="KD59" s="78"/>
      <c r="KE59" s="78"/>
      <c r="KF59" s="78"/>
      <c r="KG59" s="78"/>
      <c r="KH59" s="78"/>
      <c r="KI59" s="78"/>
      <c r="KJ59" s="78"/>
      <c r="KK59" s="78"/>
      <c r="KL59" s="78"/>
      <c r="KM59" s="78"/>
      <c r="KN59" s="78"/>
      <c r="KO59" s="78"/>
      <c r="KP59" s="78"/>
      <c r="KQ59" s="78"/>
      <c r="KR59" s="78"/>
      <c r="KS59" s="78"/>
      <c r="KT59" s="78"/>
      <c r="KU59" s="78"/>
      <c r="KV59" s="78"/>
      <c r="KW59" s="78"/>
      <c r="KX59" s="78"/>
      <c r="KY59" s="78"/>
      <c r="KZ59" s="78"/>
      <c r="LA59" s="78"/>
      <c r="LB59" s="78"/>
      <c r="LC59" s="78"/>
      <c r="LD59" s="78"/>
      <c r="LE59" s="78"/>
      <c r="LF59" s="78"/>
      <c r="LG59" s="78"/>
      <c r="LH59" s="78"/>
      <c r="LI59" s="78"/>
      <c r="LJ59" s="78"/>
      <c r="LK59" s="78"/>
      <c r="LL59" s="78"/>
      <c r="LM59" s="78"/>
      <c r="LN59" s="78"/>
      <c r="LO59" s="78"/>
      <c r="LP59" s="78"/>
      <c r="LQ59" s="78"/>
      <c r="LR59" s="78"/>
      <c r="LS59" s="78"/>
      <c r="LT59" s="78"/>
      <c r="LU59" s="78"/>
      <c r="LV59" s="78"/>
      <c r="LW59" s="78"/>
      <c r="LX59" s="78"/>
      <c r="LY59" s="78"/>
      <c r="LZ59" s="78"/>
      <c r="MA59" s="78"/>
      <c r="MB59" s="78"/>
      <c r="MC59" s="78"/>
      <c r="MD59" s="78"/>
      <c r="ME59" s="78"/>
      <c r="MF59" s="78"/>
      <c r="MG59" s="78"/>
      <c r="MH59" s="78"/>
      <c r="MI59" s="78"/>
      <c r="MJ59" s="78"/>
      <c r="MK59" s="78"/>
      <c r="ML59" s="78"/>
      <c r="MM59" s="78"/>
      <c r="MN59" s="78"/>
      <c r="MO59" s="78"/>
      <c r="MP59" s="78"/>
      <c r="MQ59" s="78"/>
      <c r="MR59" s="78"/>
      <c r="MS59" s="78"/>
      <c r="MT59" s="78"/>
      <c r="MU59" s="78"/>
      <c r="MV59" s="78"/>
      <c r="MW59" s="78"/>
      <c r="MX59" s="78"/>
      <c r="MY59" s="78"/>
      <c r="MZ59" s="78"/>
      <c r="NA59" s="78"/>
      <c r="NB59" s="78"/>
      <c r="NC59" s="78"/>
      <c r="ND59" s="78"/>
      <c r="NE59" s="78"/>
      <c r="NF59" s="78"/>
      <c r="NG59" s="78"/>
      <c r="NH59" s="78"/>
      <c r="NI59" s="78"/>
      <c r="NJ59" s="78"/>
      <c r="NK59" s="78"/>
      <c r="NL59" s="78"/>
      <c r="NM59" s="78"/>
      <c r="NN59" s="78"/>
      <c r="NO59" s="78"/>
      <c r="NP59" s="78"/>
      <c r="NQ59" s="78"/>
      <c r="NR59" s="78"/>
      <c r="NS59" s="78"/>
      <c r="NT59" s="78"/>
    </row>
    <row r="60" spans="1:384" s="69" customFormat="1" ht="15" customHeight="1">
      <c r="A60" s="520">
        <v>30011</v>
      </c>
      <c r="B60" s="510" t="s">
        <v>73</v>
      </c>
      <c r="C60" s="295">
        <v>2</v>
      </c>
      <c r="D60" s="223">
        <v>2</v>
      </c>
      <c r="E60" s="223"/>
      <c r="F60" s="223"/>
      <c r="G60" s="223">
        <f>SUM(C60:F60)</f>
        <v>4</v>
      </c>
      <c r="H60" s="339">
        <v>4</v>
      </c>
      <c r="I60" s="1105"/>
      <c r="J60" s="1003"/>
      <c r="K60" s="975">
        <v>4</v>
      </c>
      <c r="L60" s="1003"/>
      <c r="M60" s="975"/>
      <c r="N60" s="1003"/>
      <c r="O60" s="1191"/>
      <c r="P60" s="548" t="s">
        <v>89</v>
      </c>
      <c r="Q60" s="549">
        <v>1</v>
      </c>
      <c r="R60" s="657" t="s">
        <v>121</v>
      </c>
      <c r="S60" s="1549"/>
      <c r="T60" s="1883"/>
      <c r="U60" s="377"/>
      <c r="V60" s="372"/>
      <c r="W60" s="394"/>
      <c r="X60" s="1295" t="str">
        <f>IF(COUNTIF(U60:W60,"&gt;=50")&gt;1,"FEHLER",IF(MAX(U60:W60)&gt;100,"FEHLER",IF(U60="","OFFEN",IF(MAX(U60:W60)&gt;=50,"BE",IF(MAX(U60:W60)&lt;50,"NB","OFFEN")))))</f>
        <v>OFFEN</v>
      </c>
      <c r="Y60" s="1296">
        <f>IF(U60="",0,(MAX(U60:W60)*Q60/100))</f>
        <v>0</v>
      </c>
      <c r="Z60" s="1297" t="str">
        <f>IF(X60="OFFEN","OFFEN",IF(X60="FEHLER","FEHLER",IF(X60="NB",5,ROUND(1+3/50*(100-(Y60*100)),1))))</f>
        <v>OFFEN</v>
      </c>
      <c r="AA60" s="1298">
        <f>IF(X60="BE",H60,0)</f>
        <v>0</v>
      </c>
      <c r="AB60" s="246"/>
      <c r="AC60" s="246">
        <f t="shared" si="1"/>
        <v>0</v>
      </c>
      <c r="AD60" s="246"/>
      <c r="AE60" s="1237">
        <f>IF(AC60=0,0,AC60/$AC$79)</f>
        <v>0</v>
      </c>
      <c r="AF60" s="1237">
        <f t="shared" si="3"/>
        <v>0</v>
      </c>
      <c r="AG60" s="246"/>
      <c r="AH60" s="246">
        <v>3</v>
      </c>
      <c r="AI60" s="1238" t="str">
        <f>IF(AH60&lt;=$AC$3,"JA","NEIN")</f>
        <v>NEIN</v>
      </c>
      <c r="AJ60" s="246"/>
      <c r="AK60" s="439"/>
      <c r="AL60" s="439"/>
      <c r="AM60" s="439"/>
      <c r="AN60" s="439"/>
      <c r="AO60" s="439"/>
      <c r="AP60" s="439"/>
      <c r="AQ60" s="439"/>
      <c r="AR60" s="439"/>
      <c r="AS60" s="439"/>
      <c r="AT60" s="439"/>
      <c r="AU60" s="439"/>
      <c r="AV60" s="439"/>
      <c r="AW60" s="78"/>
      <c r="AX60" s="78"/>
      <c r="AY60" s="78"/>
      <c r="AZ60" s="78"/>
      <c r="BA60" s="78"/>
      <c r="BB60" s="78"/>
      <c r="BC60" s="78"/>
      <c r="BD60" s="78"/>
      <c r="BE60" s="78"/>
      <c r="BF60" s="78"/>
      <c r="BG60" s="78"/>
      <c r="BH60" s="78"/>
      <c r="BI60" s="78"/>
      <c r="BJ60" s="78"/>
      <c r="BK60" s="78"/>
      <c r="BL60" s="78"/>
      <c r="BM60" s="78"/>
      <c r="BN60" s="78"/>
      <c r="BO60" s="78"/>
      <c r="BP60" s="78"/>
      <c r="BQ60" s="78"/>
      <c r="BR60" s="78"/>
      <c r="BS60" s="78"/>
      <c r="BT60" s="78"/>
      <c r="BU60" s="78"/>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c r="EO60" s="78"/>
      <c r="EP60" s="78"/>
      <c r="EQ60" s="78"/>
      <c r="ER60" s="78"/>
      <c r="ES60" s="78"/>
      <c r="ET60" s="78"/>
      <c r="EU60" s="78"/>
      <c r="EV60" s="78"/>
      <c r="EW60" s="78"/>
      <c r="EX60" s="78"/>
      <c r="EY60" s="78"/>
      <c r="EZ60" s="78"/>
      <c r="FA60" s="78"/>
      <c r="FB60" s="78"/>
      <c r="FC60" s="78"/>
      <c r="FD60" s="78"/>
      <c r="FE60" s="78"/>
      <c r="FF60" s="78"/>
      <c r="FG60" s="78"/>
      <c r="FH60" s="78"/>
      <c r="FI60" s="78"/>
      <c r="FJ60" s="78"/>
      <c r="FK60" s="78"/>
      <c r="FL60" s="78"/>
      <c r="FM60" s="78"/>
      <c r="FN60" s="78"/>
      <c r="FO60" s="78"/>
      <c r="FP60" s="78"/>
      <c r="FQ60" s="78"/>
      <c r="FR60" s="78"/>
      <c r="FS60" s="78"/>
      <c r="FT60" s="78"/>
      <c r="FU60" s="78"/>
      <c r="FV60" s="78"/>
      <c r="FW60" s="78"/>
      <c r="FX60" s="78"/>
      <c r="FY60" s="78"/>
      <c r="FZ60" s="78"/>
      <c r="GA60" s="78"/>
      <c r="GB60" s="78"/>
      <c r="GC60" s="78"/>
      <c r="GD60" s="78"/>
      <c r="GE60" s="78"/>
      <c r="GF60" s="78"/>
      <c r="GG60" s="78"/>
      <c r="GH60" s="78"/>
      <c r="GI60" s="78"/>
      <c r="GJ60" s="78"/>
      <c r="GK60" s="78"/>
      <c r="GL60" s="78"/>
      <c r="GM60" s="78"/>
      <c r="GN60" s="78"/>
      <c r="GO60" s="78"/>
      <c r="GP60" s="78"/>
      <c r="GQ60" s="78"/>
      <c r="GR60" s="78"/>
      <c r="GS60" s="78"/>
      <c r="GT60" s="78"/>
      <c r="GU60" s="78"/>
      <c r="GV60" s="78"/>
      <c r="GW60" s="78"/>
      <c r="GX60" s="78"/>
      <c r="GY60" s="78"/>
      <c r="GZ60" s="78"/>
      <c r="HA60" s="78"/>
      <c r="HB60" s="78"/>
      <c r="HC60" s="78"/>
      <c r="HD60" s="78"/>
      <c r="HE60" s="78"/>
      <c r="HF60" s="78"/>
      <c r="HG60" s="78"/>
      <c r="HH60" s="78"/>
      <c r="HI60" s="78"/>
      <c r="HJ60" s="78"/>
      <c r="HK60" s="78"/>
      <c r="HL60" s="78"/>
      <c r="HM60" s="78"/>
      <c r="HN60" s="78"/>
      <c r="HO60" s="78"/>
      <c r="HP60" s="78"/>
      <c r="HQ60" s="78"/>
      <c r="HR60" s="78"/>
      <c r="HS60" s="78"/>
      <c r="HT60" s="78"/>
      <c r="HU60" s="78"/>
      <c r="HV60" s="78"/>
      <c r="HW60" s="78"/>
      <c r="HX60" s="78"/>
      <c r="HY60" s="78"/>
      <c r="HZ60" s="78"/>
      <c r="IA60" s="78"/>
      <c r="IB60" s="78"/>
      <c r="IC60" s="78"/>
      <c r="ID60" s="78"/>
      <c r="IE60" s="78"/>
      <c r="IF60" s="78"/>
      <c r="IG60" s="78"/>
      <c r="IH60" s="78"/>
      <c r="II60" s="78"/>
      <c r="IJ60" s="78"/>
      <c r="IK60" s="78"/>
      <c r="IL60" s="78"/>
      <c r="IM60" s="78"/>
      <c r="IN60" s="78"/>
      <c r="IO60" s="78"/>
      <c r="IP60" s="78"/>
      <c r="IQ60" s="78"/>
      <c r="IR60" s="78"/>
      <c r="IS60" s="78"/>
      <c r="IT60" s="78"/>
      <c r="IU60" s="78"/>
      <c r="IV60" s="78"/>
      <c r="IW60" s="78"/>
      <c r="IX60" s="78"/>
      <c r="IY60" s="78"/>
      <c r="IZ60" s="78"/>
      <c r="JA60" s="78"/>
      <c r="JB60" s="78"/>
      <c r="JC60" s="78"/>
      <c r="JD60" s="78"/>
      <c r="JE60" s="78"/>
      <c r="JF60" s="78"/>
      <c r="JG60" s="78"/>
      <c r="JH60" s="78"/>
      <c r="JI60" s="78"/>
      <c r="JJ60" s="78"/>
      <c r="JK60" s="78"/>
      <c r="JL60" s="78"/>
      <c r="JM60" s="78"/>
      <c r="JN60" s="78"/>
      <c r="JO60" s="78"/>
      <c r="JP60" s="78"/>
      <c r="JQ60" s="78"/>
      <c r="JR60" s="78"/>
      <c r="JS60" s="78"/>
      <c r="JT60" s="78"/>
      <c r="JU60" s="78"/>
      <c r="JV60" s="78"/>
      <c r="JW60" s="78"/>
      <c r="JX60" s="78"/>
      <c r="JY60" s="78"/>
      <c r="JZ60" s="78"/>
      <c r="KA60" s="78"/>
      <c r="KB60" s="78"/>
      <c r="KC60" s="78"/>
      <c r="KD60" s="78"/>
      <c r="KE60" s="78"/>
      <c r="KF60" s="78"/>
      <c r="KG60" s="78"/>
      <c r="KH60" s="78"/>
      <c r="KI60" s="78"/>
      <c r="KJ60" s="78"/>
      <c r="KK60" s="78"/>
      <c r="KL60" s="78"/>
      <c r="KM60" s="78"/>
      <c r="KN60" s="78"/>
      <c r="KO60" s="78"/>
      <c r="KP60" s="78"/>
      <c r="KQ60" s="78"/>
      <c r="KR60" s="78"/>
      <c r="KS60" s="78"/>
      <c r="KT60" s="78"/>
      <c r="KU60" s="78"/>
      <c r="KV60" s="78"/>
      <c r="KW60" s="78"/>
      <c r="KX60" s="78"/>
      <c r="KY60" s="78"/>
      <c r="KZ60" s="78"/>
      <c r="LA60" s="78"/>
      <c r="LB60" s="78"/>
      <c r="LC60" s="78"/>
      <c r="LD60" s="78"/>
      <c r="LE60" s="78"/>
      <c r="LF60" s="78"/>
      <c r="LG60" s="78"/>
      <c r="LH60" s="78"/>
      <c r="LI60" s="78"/>
      <c r="LJ60" s="78"/>
      <c r="LK60" s="78"/>
      <c r="LL60" s="78"/>
      <c r="LM60" s="78"/>
      <c r="LN60" s="78"/>
      <c r="LO60" s="78"/>
      <c r="LP60" s="78"/>
      <c r="LQ60" s="78"/>
      <c r="LR60" s="78"/>
      <c r="LS60" s="78"/>
      <c r="LT60" s="78"/>
      <c r="LU60" s="78"/>
      <c r="LV60" s="78"/>
      <c r="LW60" s="78"/>
      <c r="LX60" s="78"/>
      <c r="LY60" s="78"/>
      <c r="LZ60" s="78"/>
      <c r="MA60" s="78"/>
      <c r="MB60" s="78"/>
      <c r="MC60" s="78"/>
      <c r="MD60" s="78"/>
      <c r="ME60" s="78"/>
      <c r="MF60" s="78"/>
      <c r="MG60" s="78"/>
      <c r="MH60" s="78"/>
      <c r="MI60" s="78"/>
      <c r="MJ60" s="78"/>
      <c r="MK60" s="78"/>
      <c r="ML60" s="78"/>
      <c r="MM60" s="78"/>
      <c r="MN60" s="78"/>
      <c r="MO60" s="78"/>
      <c r="MP60" s="78"/>
      <c r="MQ60" s="78"/>
      <c r="MR60" s="78"/>
      <c r="MS60" s="78"/>
      <c r="MT60" s="78"/>
      <c r="MU60" s="78"/>
      <c r="MV60" s="78"/>
      <c r="MW60" s="78"/>
      <c r="MX60" s="78"/>
      <c r="MY60" s="78"/>
      <c r="MZ60" s="78"/>
      <c r="NA60" s="78"/>
      <c r="NB60" s="78"/>
      <c r="NC60" s="78"/>
      <c r="ND60" s="78"/>
      <c r="NE60" s="78"/>
      <c r="NF60" s="78"/>
      <c r="NG60" s="78"/>
      <c r="NH60" s="78"/>
      <c r="NI60" s="78"/>
      <c r="NJ60" s="78"/>
      <c r="NK60" s="78"/>
      <c r="NL60" s="78"/>
      <c r="NM60" s="78"/>
      <c r="NN60" s="78"/>
      <c r="NO60" s="78"/>
      <c r="NP60" s="78"/>
      <c r="NQ60" s="78"/>
      <c r="NR60" s="78"/>
      <c r="NS60" s="78"/>
      <c r="NT60" s="78"/>
    </row>
    <row r="61" spans="1:384" s="69" customFormat="1" ht="15" customHeight="1">
      <c r="A61" s="521">
        <v>30411</v>
      </c>
      <c r="B61" s="512" t="s">
        <v>77</v>
      </c>
      <c r="C61" s="383" t="s">
        <v>16</v>
      </c>
      <c r="D61" s="385"/>
      <c r="E61" s="385">
        <v>4</v>
      </c>
      <c r="F61" s="385">
        <v>1</v>
      </c>
      <c r="G61" s="385">
        <f>SUM(C61:F61)</f>
        <v>5</v>
      </c>
      <c r="H61" s="338">
        <v>6</v>
      </c>
      <c r="I61" s="1100"/>
      <c r="J61" s="1014"/>
      <c r="K61" s="992"/>
      <c r="L61" s="1014"/>
      <c r="M61" s="992"/>
      <c r="N61" s="1014">
        <v>6</v>
      </c>
      <c r="O61" s="999"/>
      <c r="P61" s="680" t="s">
        <v>90</v>
      </c>
      <c r="Q61" s="681">
        <v>1</v>
      </c>
      <c r="R61" s="682" t="s">
        <v>121</v>
      </c>
      <c r="S61" s="1502"/>
      <c r="T61" s="1503"/>
      <c r="U61" s="384"/>
      <c r="V61" s="382"/>
      <c r="W61" s="540"/>
      <c r="X61" s="1254" t="str">
        <f>IF(COUNTIF(U61:W61,"&gt;=50")&gt;1,"FEHLER",IF(MAX(U61:W61)&gt;100,"FEHLER",IF(U61="","OFFEN",IF(MAX(U61:W61)&gt;=50,"BE",IF(MAX(U61:W61)&lt;50,"NB","OFFEN")))))</f>
        <v>OFFEN</v>
      </c>
      <c r="Y61" s="1255">
        <f>IF(U61="",0,(MAX(U61:W61)*Q61/100))</f>
        <v>0</v>
      </c>
      <c r="Z61" s="1256" t="str">
        <f>IF(X61="OFFEN","OFFEN",IF(X61="FEHLER","FEHLER",IF(X61="NB",5,ROUND(1+3/50*(100-(Y61*100)),1))))</f>
        <v>OFFEN</v>
      </c>
      <c r="AA61" s="1257">
        <f>IF(X61="BE",H61,0)</f>
        <v>0</v>
      </c>
      <c r="AB61" s="246"/>
      <c r="AC61" s="246">
        <f t="shared" si="1"/>
        <v>0</v>
      </c>
      <c r="AD61" s="246"/>
      <c r="AE61" s="1237">
        <f>IF(AC61=0,0,AC61/$AC$79)</f>
        <v>0</v>
      </c>
      <c r="AF61" s="1237">
        <f t="shared" si="3"/>
        <v>0</v>
      </c>
      <c r="AG61" s="246"/>
      <c r="AH61" s="246">
        <v>6</v>
      </c>
      <c r="AI61" s="1238" t="str">
        <f>IF(AH61&lt;=$AC$3,"JA","NEIN")</f>
        <v>NEIN</v>
      </c>
      <c r="AJ61" s="246"/>
      <c r="AK61" s="439"/>
      <c r="AL61" s="439"/>
      <c r="AM61" s="439"/>
      <c r="AN61" s="439"/>
      <c r="AO61" s="439"/>
      <c r="AP61" s="439"/>
      <c r="AQ61" s="439"/>
      <c r="AR61" s="439"/>
      <c r="AS61" s="439"/>
      <c r="AT61" s="439"/>
      <c r="AU61" s="439"/>
      <c r="AV61" s="439"/>
      <c r="AW61" s="78"/>
      <c r="AX61" s="78"/>
      <c r="AY61" s="78"/>
      <c r="AZ61" s="78"/>
      <c r="BA61" s="78"/>
      <c r="BB61" s="78"/>
      <c r="BC61" s="78"/>
      <c r="BD61" s="78"/>
      <c r="BE61" s="78"/>
      <c r="BF61" s="78"/>
      <c r="BG61" s="78"/>
      <c r="BH61" s="78"/>
      <c r="BI61" s="78"/>
      <c r="BJ61" s="78"/>
      <c r="BK61" s="78"/>
      <c r="BL61" s="78"/>
      <c r="BM61" s="78"/>
      <c r="BN61" s="78"/>
      <c r="BO61" s="78"/>
      <c r="BP61" s="78"/>
      <c r="BQ61" s="78"/>
      <c r="BR61" s="78"/>
      <c r="BS61" s="78"/>
      <c r="BT61" s="78"/>
      <c r="BU61" s="78"/>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c r="EO61" s="78"/>
      <c r="EP61" s="78"/>
      <c r="EQ61" s="78"/>
      <c r="ER61" s="78"/>
      <c r="ES61" s="78"/>
      <c r="ET61" s="78"/>
      <c r="EU61" s="78"/>
      <c r="EV61" s="78"/>
      <c r="EW61" s="78"/>
      <c r="EX61" s="78"/>
      <c r="EY61" s="78"/>
      <c r="EZ61" s="78"/>
      <c r="FA61" s="78"/>
      <c r="FB61" s="78"/>
      <c r="FC61" s="78"/>
      <c r="FD61" s="78"/>
      <c r="FE61" s="78"/>
      <c r="FF61" s="78"/>
      <c r="FG61" s="78"/>
      <c r="FH61" s="78"/>
      <c r="FI61" s="78"/>
      <c r="FJ61" s="78"/>
      <c r="FK61" s="78"/>
      <c r="FL61" s="78"/>
      <c r="FM61" s="78"/>
      <c r="FN61" s="78"/>
      <c r="FO61" s="78"/>
      <c r="FP61" s="78"/>
      <c r="FQ61" s="78"/>
      <c r="FR61" s="78"/>
      <c r="FS61" s="78"/>
      <c r="FT61" s="78"/>
      <c r="FU61" s="78"/>
      <c r="FV61" s="78"/>
      <c r="FW61" s="78"/>
      <c r="FX61" s="78"/>
      <c r="FY61" s="78"/>
      <c r="FZ61" s="78"/>
      <c r="GA61" s="78"/>
      <c r="GB61" s="78"/>
      <c r="GC61" s="78"/>
      <c r="GD61" s="78"/>
      <c r="GE61" s="78"/>
      <c r="GF61" s="78"/>
      <c r="GG61" s="78"/>
      <c r="GH61" s="78"/>
      <c r="GI61" s="78"/>
      <c r="GJ61" s="78"/>
      <c r="GK61" s="78"/>
      <c r="GL61" s="78"/>
      <c r="GM61" s="78"/>
      <c r="GN61" s="78"/>
      <c r="GO61" s="78"/>
      <c r="GP61" s="78"/>
      <c r="GQ61" s="78"/>
      <c r="GR61" s="78"/>
      <c r="GS61" s="78"/>
      <c r="GT61" s="78"/>
      <c r="GU61" s="78"/>
      <c r="GV61" s="78"/>
      <c r="GW61" s="78"/>
      <c r="GX61" s="78"/>
      <c r="GY61" s="78"/>
      <c r="GZ61" s="78"/>
      <c r="HA61" s="78"/>
      <c r="HB61" s="78"/>
      <c r="HC61" s="78"/>
      <c r="HD61" s="78"/>
      <c r="HE61" s="78"/>
      <c r="HF61" s="78"/>
      <c r="HG61" s="78"/>
      <c r="HH61" s="78"/>
      <c r="HI61" s="78"/>
      <c r="HJ61" s="78"/>
      <c r="HK61" s="78"/>
      <c r="HL61" s="78"/>
      <c r="HM61" s="78"/>
      <c r="HN61" s="78"/>
      <c r="HO61" s="78"/>
      <c r="HP61" s="78"/>
      <c r="HQ61" s="78"/>
      <c r="HR61" s="78"/>
      <c r="HS61" s="78"/>
      <c r="HT61" s="78"/>
      <c r="HU61" s="78"/>
      <c r="HV61" s="78"/>
      <c r="HW61" s="78"/>
      <c r="HX61" s="78"/>
      <c r="HY61" s="78"/>
      <c r="HZ61" s="78"/>
      <c r="IA61" s="78"/>
      <c r="IB61" s="78"/>
      <c r="IC61" s="78"/>
      <c r="ID61" s="78"/>
      <c r="IE61" s="78"/>
      <c r="IF61" s="78"/>
      <c r="IG61" s="78"/>
      <c r="IH61" s="78"/>
      <c r="II61" s="78"/>
      <c r="IJ61" s="78"/>
      <c r="IK61" s="78"/>
      <c r="IL61" s="78"/>
      <c r="IM61" s="78"/>
      <c r="IN61" s="78"/>
      <c r="IO61" s="78"/>
      <c r="IP61" s="78"/>
      <c r="IQ61" s="78"/>
      <c r="IR61" s="78"/>
      <c r="IS61" s="78"/>
      <c r="IT61" s="78"/>
      <c r="IU61" s="78"/>
      <c r="IV61" s="78"/>
      <c r="IW61" s="78"/>
      <c r="IX61" s="78"/>
      <c r="IY61" s="78"/>
      <c r="IZ61" s="78"/>
      <c r="JA61" s="78"/>
      <c r="JB61" s="78"/>
      <c r="JC61" s="78"/>
      <c r="JD61" s="78"/>
      <c r="JE61" s="78"/>
      <c r="JF61" s="78"/>
      <c r="JG61" s="78"/>
      <c r="JH61" s="78"/>
      <c r="JI61" s="78"/>
      <c r="JJ61" s="78"/>
      <c r="JK61" s="78"/>
      <c r="JL61" s="78"/>
      <c r="JM61" s="78"/>
      <c r="JN61" s="78"/>
      <c r="JO61" s="78"/>
      <c r="JP61" s="78"/>
      <c r="JQ61" s="78"/>
      <c r="JR61" s="78"/>
      <c r="JS61" s="78"/>
      <c r="JT61" s="78"/>
      <c r="JU61" s="78"/>
      <c r="JV61" s="78"/>
      <c r="JW61" s="78"/>
      <c r="JX61" s="78"/>
      <c r="JY61" s="78"/>
      <c r="JZ61" s="78"/>
      <c r="KA61" s="78"/>
      <c r="KB61" s="78"/>
      <c r="KC61" s="78"/>
      <c r="KD61" s="78"/>
      <c r="KE61" s="78"/>
      <c r="KF61" s="78"/>
      <c r="KG61" s="78"/>
      <c r="KH61" s="78"/>
      <c r="KI61" s="78"/>
      <c r="KJ61" s="78"/>
      <c r="KK61" s="78"/>
      <c r="KL61" s="78"/>
      <c r="KM61" s="78"/>
      <c r="KN61" s="78"/>
      <c r="KO61" s="78"/>
      <c r="KP61" s="78"/>
      <c r="KQ61" s="78"/>
      <c r="KR61" s="78"/>
      <c r="KS61" s="78"/>
      <c r="KT61" s="78"/>
      <c r="KU61" s="78"/>
      <c r="KV61" s="78"/>
      <c r="KW61" s="78"/>
      <c r="KX61" s="78"/>
      <c r="KY61" s="78"/>
      <c r="KZ61" s="78"/>
      <c r="LA61" s="78"/>
      <c r="LB61" s="78"/>
      <c r="LC61" s="78"/>
      <c r="LD61" s="78"/>
      <c r="LE61" s="78"/>
      <c r="LF61" s="78"/>
      <c r="LG61" s="78"/>
      <c r="LH61" s="78"/>
      <c r="LI61" s="78"/>
      <c r="LJ61" s="78"/>
      <c r="LK61" s="78"/>
      <c r="LL61" s="78"/>
      <c r="LM61" s="78"/>
      <c r="LN61" s="78"/>
      <c r="LO61" s="78"/>
      <c r="LP61" s="78"/>
      <c r="LQ61" s="78"/>
      <c r="LR61" s="78"/>
      <c r="LS61" s="78"/>
      <c r="LT61" s="78"/>
      <c r="LU61" s="78"/>
      <c r="LV61" s="78"/>
      <c r="LW61" s="78"/>
      <c r="LX61" s="78"/>
      <c r="LY61" s="78"/>
      <c r="LZ61" s="78"/>
      <c r="MA61" s="78"/>
      <c r="MB61" s="78"/>
      <c r="MC61" s="78"/>
      <c r="MD61" s="78"/>
      <c r="ME61" s="78"/>
      <c r="MF61" s="78"/>
      <c r="MG61" s="78"/>
      <c r="MH61" s="78"/>
      <c r="MI61" s="78"/>
      <c r="MJ61" s="78"/>
      <c r="MK61" s="78"/>
      <c r="ML61" s="78"/>
      <c r="MM61" s="78"/>
      <c r="MN61" s="78"/>
      <c r="MO61" s="78"/>
      <c r="MP61" s="78"/>
      <c r="MQ61" s="78"/>
      <c r="MR61" s="78"/>
      <c r="MS61" s="78"/>
      <c r="MT61" s="78"/>
      <c r="MU61" s="78"/>
      <c r="MV61" s="78"/>
      <c r="MW61" s="78"/>
      <c r="MX61" s="78"/>
      <c r="MY61" s="78"/>
      <c r="MZ61" s="78"/>
      <c r="NA61" s="78"/>
      <c r="NB61" s="78"/>
      <c r="NC61" s="78"/>
      <c r="ND61" s="78"/>
      <c r="NE61" s="78"/>
      <c r="NF61" s="78"/>
      <c r="NG61" s="78"/>
      <c r="NH61" s="78"/>
      <c r="NI61" s="78"/>
      <c r="NJ61" s="78"/>
      <c r="NK61" s="78"/>
      <c r="NL61" s="78"/>
      <c r="NM61" s="78"/>
      <c r="NN61" s="78"/>
      <c r="NO61" s="78"/>
      <c r="NP61" s="78"/>
      <c r="NQ61" s="78"/>
      <c r="NR61" s="78"/>
      <c r="NS61" s="78"/>
      <c r="NT61" s="78"/>
    </row>
    <row r="62" spans="1:384" s="69" customFormat="1" ht="15" customHeight="1" thickBot="1">
      <c r="A62" s="522">
        <v>30511</v>
      </c>
      <c r="B62" s="730" t="s">
        <v>78</v>
      </c>
      <c r="C62" s="403" t="s">
        <v>16</v>
      </c>
      <c r="D62" s="399" t="s">
        <v>16</v>
      </c>
      <c r="E62" s="399"/>
      <c r="F62" s="399">
        <v>2</v>
      </c>
      <c r="G62" s="399">
        <f>SUM(C62:F62)</f>
        <v>2</v>
      </c>
      <c r="H62" s="972">
        <v>6</v>
      </c>
      <c r="I62" s="1104"/>
      <c r="J62" s="1015"/>
      <c r="K62" s="993"/>
      <c r="L62" s="1015" t="s">
        <v>16</v>
      </c>
      <c r="M62" s="993"/>
      <c r="N62" s="1015">
        <v>6</v>
      </c>
      <c r="O62" s="1184"/>
      <c r="P62" s="556" t="s">
        <v>90</v>
      </c>
      <c r="Q62" s="557">
        <v>1</v>
      </c>
      <c r="R62" s="661" t="s">
        <v>122</v>
      </c>
      <c r="S62" s="1757"/>
      <c r="T62" s="1886"/>
      <c r="U62" s="386"/>
      <c r="V62" s="371"/>
      <c r="W62" s="393"/>
      <c r="X62" s="1305" t="str">
        <f>IF(COUNTIF(U62:W62,"&gt;=50")&gt;1,"FEHLER",IF(MAX(U62:W62)&gt;100,"FEHLER",IF(U62="","OFFEN",IF(MAX(U62:W62)&gt;=50,"BE",IF(MAX(U62:W62)&lt;50,"NB","OFFEN")))))</f>
        <v>OFFEN</v>
      </c>
      <c r="Y62" s="1306">
        <f>IF(U62="",0,(MAX(U62:W62)*Q62/100))</f>
        <v>0</v>
      </c>
      <c r="Z62" s="1307" t="str">
        <f>IF(X62="OFFEN","OFFEN",IF(X62="FEHLER","FEHLER",IF(X62="NB",5,ROUND(1+3/50*(100-(Y62*100)),1))))</f>
        <v>OFFEN</v>
      </c>
      <c r="AA62" s="1308">
        <f>IF(X62="BE",H62,0)</f>
        <v>0</v>
      </c>
      <c r="AB62" s="246"/>
      <c r="AC62" s="246">
        <f t="shared" si="1"/>
        <v>0</v>
      </c>
      <c r="AD62" s="246"/>
      <c r="AE62" s="1237">
        <f>IF(AC62=0,0,AC62/$AC$79)</f>
        <v>0</v>
      </c>
      <c r="AF62" s="1237">
        <f t="shared" si="3"/>
        <v>0</v>
      </c>
      <c r="AG62" s="246"/>
      <c r="AH62" s="246">
        <v>6</v>
      </c>
      <c r="AI62" s="1238" t="str">
        <f>IF(AH62&lt;=$AC$3,"JA","NEIN")</f>
        <v>NEIN</v>
      </c>
      <c r="AJ62" s="246"/>
      <c r="AK62" s="439"/>
      <c r="AL62" s="439"/>
      <c r="AM62" s="439"/>
      <c r="AN62" s="439"/>
      <c r="AO62" s="439"/>
      <c r="AP62" s="439"/>
      <c r="AQ62" s="439"/>
      <c r="AR62" s="439"/>
      <c r="AS62" s="439"/>
      <c r="AT62" s="439"/>
      <c r="AU62" s="439"/>
      <c r="AV62" s="439"/>
      <c r="AW62" s="78"/>
      <c r="AX62" s="78"/>
      <c r="AY62" s="78"/>
      <c r="AZ62" s="78"/>
      <c r="BA62" s="78"/>
      <c r="BB62" s="78"/>
      <c r="BC62" s="78"/>
      <c r="BD62" s="78"/>
      <c r="BE62" s="78"/>
      <c r="BF62" s="78"/>
      <c r="BG62" s="78"/>
      <c r="BH62" s="78"/>
      <c r="BI62" s="78"/>
      <c r="BJ62" s="78"/>
      <c r="BK62" s="78"/>
      <c r="BL62" s="78"/>
      <c r="BM62" s="78"/>
      <c r="BN62" s="78"/>
      <c r="BO62" s="78"/>
      <c r="BP62" s="78"/>
      <c r="BQ62" s="78"/>
      <c r="BR62" s="78"/>
      <c r="BS62" s="78"/>
      <c r="BT62" s="78"/>
      <c r="BU62" s="78"/>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c r="EO62" s="78"/>
      <c r="EP62" s="78"/>
      <c r="EQ62" s="78"/>
      <c r="ER62" s="78"/>
      <c r="ES62" s="78"/>
      <c r="ET62" s="78"/>
      <c r="EU62" s="78"/>
      <c r="EV62" s="78"/>
      <c r="EW62" s="78"/>
      <c r="EX62" s="78"/>
      <c r="EY62" s="78"/>
      <c r="EZ62" s="78"/>
      <c r="FA62" s="78"/>
      <c r="FB62" s="78"/>
      <c r="FC62" s="78"/>
      <c r="FD62" s="78"/>
      <c r="FE62" s="78"/>
      <c r="FF62" s="78"/>
      <c r="FG62" s="78"/>
      <c r="FH62" s="78"/>
      <c r="FI62" s="78"/>
      <c r="FJ62" s="78"/>
      <c r="FK62" s="78"/>
      <c r="FL62" s="78"/>
      <c r="FM62" s="78"/>
      <c r="FN62" s="78"/>
      <c r="FO62" s="78"/>
      <c r="FP62" s="78"/>
      <c r="FQ62" s="78"/>
      <c r="FR62" s="78"/>
      <c r="FS62" s="78"/>
      <c r="FT62" s="78"/>
      <c r="FU62" s="78"/>
      <c r="FV62" s="78"/>
      <c r="FW62" s="78"/>
      <c r="FX62" s="78"/>
      <c r="FY62" s="78"/>
      <c r="FZ62" s="78"/>
      <c r="GA62" s="78"/>
      <c r="GB62" s="78"/>
      <c r="GC62" s="78"/>
      <c r="GD62" s="78"/>
      <c r="GE62" s="78"/>
      <c r="GF62" s="78"/>
      <c r="GG62" s="78"/>
      <c r="GH62" s="78"/>
      <c r="GI62" s="78"/>
      <c r="GJ62" s="78"/>
      <c r="GK62" s="78"/>
      <c r="GL62" s="78"/>
      <c r="GM62" s="78"/>
      <c r="GN62" s="78"/>
      <c r="GO62" s="78"/>
      <c r="GP62" s="78"/>
      <c r="GQ62" s="78"/>
      <c r="GR62" s="78"/>
      <c r="GS62" s="78"/>
      <c r="GT62" s="78"/>
      <c r="GU62" s="78"/>
      <c r="GV62" s="78"/>
      <c r="GW62" s="78"/>
      <c r="GX62" s="78"/>
      <c r="GY62" s="78"/>
      <c r="GZ62" s="78"/>
      <c r="HA62" s="78"/>
      <c r="HB62" s="78"/>
      <c r="HC62" s="78"/>
      <c r="HD62" s="78"/>
      <c r="HE62" s="78"/>
      <c r="HF62" s="78"/>
      <c r="HG62" s="78"/>
      <c r="HH62" s="78"/>
      <c r="HI62" s="78"/>
      <c r="HJ62" s="78"/>
      <c r="HK62" s="78"/>
      <c r="HL62" s="78"/>
      <c r="HM62" s="78"/>
      <c r="HN62" s="78"/>
      <c r="HO62" s="78"/>
      <c r="HP62" s="78"/>
      <c r="HQ62" s="78"/>
      <c r="HR62" s="78"/>
      <c r="HS62" s="78"/>
      <c r="HT62" s="78"/>
      <c r="HU62" s="78"/>
      <c r="HV62" s="78"/>
      <c r="HW62" s="78"/>
      <c r="HX62" s="78"/>
      <c r="HY62" s="78"/>
      <c r="HZ62" s="78"/>
      <c r="IA62" s="78"/>
      <c r="IB62" s="78"/>
      <c r="IC62" s="78"/>
      <c r="ID62" s="78"/>
      <c r="IE62" s="78"/>
      <c r="IF62" s="78"/>
      <c r="IG62" s="78"/>
      <c r="IH62" s="78"/>
      <c r="II62" s="78"/>
      <c r="IJ62" s="78"/>
      <c r="IK62" s="78"/>
      <c r="IL62" s="78"/>
      <c r="IM62" s="78"/>
      <c r="IN62" s="78"/>
      <c r="IO62" s="78"/>
      <c r="IP62" s="78"/>
      <c r="IQ62" s="78"/>
      <c r="IR62" s="78"/>
      <c r="IS62" s="78"/>
      <c r="IT62" s="78"/>
      <c r="IU62" s="78"/>
      <c r="IV62" s="78"/>
      <c r="IW62" s="78"/>
      <c r="IX62" s="78"/>
      <c r="IY62" s="78"/>
      <c r="IZ62" s="78"/>
      <c r="JA62" s="78"/>
      <c r="JB62" s="78"/>
      <c r="JC62" s="78"/>
      <c r="JD62" s="78"/>
      <c r="JE62" s="78"/>
      <c r="JF62" s="78"/>
      <c r="JG62" s="78"/>
      <c r="JH62" s="78"/>
      <c r="JI62" s="78"/>
      <c r="JJ62" s="78"/>
      <c r="JK62" s="78"/>
      <c r="JL62" s="78"/>
      <c r="JM62" s="78"/>
      <c r="JN62" s="78"/>
      <c r="JO62" s="78"/>
      <c r="JP62" s="78"/>
      <c r="JQ62" s="78"/>
      <c r="JR62" s="78"/>
      <c r="JS62" s="78"/>
      <c r="JT62" s="78"/>
      <c r="JU62" s="78"/>
      <c r="JV62" s="78"/>
      <c r="JW62" s="78"/>
      <c r="JX62" s="78"/>
      <c r="JY62" s="78"/>
      <c r="JZ62" s="78"/>
      <c r="KA62" s="78"/>
      <c r="KB62" s="78"/>
      <c r="KC62" s="78"/>
      <c r="KD62" s="78"/>
      <c r="KE62" s="78"/>
      <c r="KF62" s="78"/>
      <c r="KG62" s="78"/>
      <c r="KH62" s="78"/>
      <c r="KI62" s="78"/>
      <c r="KJ62" s="78"/>
      <c r="KK62" s="78"/>
      <c r="KL62" s="78"/>
      <c r="KM62" s="78"/>
      <c r="KN62" s="78"/>
      <c r="KO62" s="78"/>
      <c r="KP62" s="78"/>
      <c r="KQ62" s="78"/>
      <c r="KR62" s="78"/>
      <c r="KS62" s="78"/>
      <c r="KT62" s="78"/>
      <c r="KU62" s="78"/>
      <c r="KV62" s="78"/>
      <c r="KW62" s="78"/>
      <c r="KX62" s="78"/>
      <c r="KY62" s="78"/>
      <c r="KZ62" s="78"/>
      <c r="LA62" s="78"/>
      <c r="LB62" s="78"/>
      <c r="LC62" s="78"/>
      <c r="LD62" s="78"/>
      <c r="LE62" s="78"/>
      <c r="LF62" s="78"/>
      <c r="LG62" s="78"/>
      <c r="LH62" s="78"/>
      <c r="LI62" s="78"/>
      <c r="LJ62" s="78"/>
      <c r="LK62" s="78"/>
      <c r="LL62" s="78"/>
      <c r="LM62" s="78"/>
      <c r="LN62" s="78"/>
      <c r="LO62" s="78"/>
      <c r="LP62" s="78"/>
      <c r="LQ62" s="78"/>
      <c r="LR62" s="78"/>
      <c r="LS62" s="78"/>
      <c r="LT62" s="78"/>
      <c r="LU62" s="78"/>
      <c r="LV62" s="78"/>
      <c r="LW62" s="78"/>
      <c r="LX62" s="78"/>
      <c r="LY62" s="78"/>
      <c r="LZ62" s="78"/>
      <c r="MA62" s="78"/>
      <c r="MB62" s="78"/>
      <c r="MC62" s="78"/>
      <c r="MD62" s="78"/>
      <c r="ME62" s="78"/>
      <c r="MF62" s="78"/>
      <c r="MG62" s="78"/>
      <c r="MH62" s="78"/>
      <c r="MI62" s="78"/>
      <c r="MJ62" s="78"/>
      <c r="MK62" s="78"/>
      <c r="ML62" s="78"/>
      <c r="MM62" s="78"/>
      <c r="MN62" s="78"/>
      <c r="MO62" s="78"/>
      <c r="MP62" s="78"/>
      <c r="MQ62" s="78"/>
      <c r="MR62" s="78"/>
      <c r="MS62" s="78"/>
      <c r="MT62" s="78"/>
      <c r="MU62" s="78"/>
      <c r="MV62" s="78"/>
      <c r="MW62" s="78"/>
      <c r="MX62" s="78"/>
      <c r="MY62" s="78"/>
      <c r="MZ62" s="78"/>
      <c r="NA62" s="78"/>
      <c r="NB62" s="78"/>
      <c r="NC62" s="78"/>
      <c r="ND62" s="78"/>
      <c r="NE62" s="78"/>
      <c r="NF62" s="78"/>
      <c r="NG62" s="78"/>
      <c r="NH62" s="78"/>
      <c r="NI62" s="78"/>
      <c r="NJ62" s="78"/>
      <c r="NK62" s="78"/>
      <c r="NL62" s="78"/>
      <c r="NM62" s="78"/>
      <c r="NN62" s="78"/>
      <c r="NO62" s="78"/>
      <c r="NP62" s="78"/>
      <c r="NQ62" s="78"/>
      <c r="NR62" s="78"/>
      <c r="NS62" s="78"/>
      <c r="NT62" s="78"/>
    </row>
    <row r="63" spans="1:384" s="69" customFormat="1" ht="17.100000000000001" customHeight="1" thickBot="1">
      <c r="A63" s="416">
        <v>3500</v>
      </c>
      <c r="B63" s="1160" t="s">
        <v>79</v>
      </c>
      <c r="C63" s="1160"/>
      <c r="D63" s="1160"/>
      <c r="E63" s="1160"/>
      <c r="F63" s="1160"/>
      <c r="G63" s="1160"/>
      <c r="H63" s="1160"/>
      <c r="I63" s="1160"/>
      <c r="J63" s="1160"/>
      <c r="K63" s="1160"/>
      <c r="L63" s="1160"/>
      <c r="M63" s="1160"/>
      <c r="N63" s="1160"/>
      <c r="O63" s="1160"/>
      <c r="P63" s="1160"/>
      <c r="Q63" s="1160"/>
      <c r="R63" s="1160"/>
      <c r="S63" s="1160"/>
      <c r="T63" s="1160"/>
      <c r="U63" s="1385"/>
      <c r="V63" s="1385"/>
      <c r="W63" s="1385"/>
      <c r="X63" s="1317"/>
      <c r="Y63" s="1317"/>
      <c r="Z63" s="1317"/>
      <c r="AA63" s="1318"/>
      <c r="AB63" s="246"/>
      <c r="AC63" s="246"/>
      <c r="AD63" s="246"/>
      <c r="AE63" s="1237"/>
      <c r="AF63" s="1237"/>
      <c r="AG63" s="246"/>
      <c r="AH63" s="246"/>
      <c r="AI63" s="246"/>
      <c r="AJ63" s="246"/>
      <c r="AK63" s="439"/>
      <c r="AL63" s="439"/>
      <c r="AM63" s="439"/>
      <c r="AN63" s="439"/>
      <c r="AO63" s="439"/>
      <c r="AP63" s="439"/>
      <c r="AQ63" s="439"/>
      <c r="AR63" s="439"/>
      <c r="AS63" s="439"/>
      <c r="AT63" s="439"/>
      <c r="AU63" s="439"/>
      <c r="AV63" s="439"/>
      <c r="AW63" s="78"/>
      <c r="AX63" s="78"/>
      <c r="AY63" s="78"/>
      <c r="AZ63" s="78"/>
      <c r="BA63" s="78"/>
      <c r="BB63" s="78"/>
      <c r="BC63" s="78"/>
      <c r="BD63" s="78"/>
      <c r="BE63" s="78"/>
      <c r="BF63" s="78"/>
      <c r="BG63" s="78"/>
      <c r="BH63" s="78"/>
      <c r="BI63" s="78"/>
      <c r="BJ63" s="78"/>
      <c r="BK63" s="78"/>
      <c r="BL63" s="78"/>
      <c r="BM63" s="78"/>
      <c r="BN63" s="78"/>
      <c r="BO63" s="78"/>
      <c r="BP63" s="78"/>
      <c r="BQ63" s="78"/>
      <c r="BR63" s="78"/>
      <c r="BS63" s="78"/>
      <c r="BT63" s="78"/>
      <c r="BU63" s="78"/>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c r="EO63" s="78"/>
      <c r="EP63" s="78"/>
      <c r="EQ63" s="78"/>
      <c r="ER63" s="78"/>
      <c r="ES63" s="78"/>
      <c r="ET63" s="78"/>
      <c r="EU63" s="78"/>
      <c r="EV63" s="78"/>
      <c r="EW63" s="78"/>
      <c r="EX63" s="78"/>
      <c r="EY63" s="78"/>
      <c r="EZ63" s="78"/>
      <c r="FA63" s="78"/>
      <c r="FB63" s="78"/>
      <c r="FC63" s="78"/>
      <c r="FD63" s="78"/>
      <c r="FE63" s="78"/>
      <c r="FF63" s="78"/>
      <c r="FG63" s="78"/>
      <c r="FH63" s="78"/>
      <c r="FI63" s="78"/>
      <c r="FJ63" s="78"/>
      <c r="FK63" s="78"/>
      <c r="FL63" s="78"/>
      <c r="FM63" s="78"/>
      <c r="FN63" s="78"/>
      <c r="FO63" s="78"/>
      <c r="FP63" s="78"/>
      <c r="FQ63" s="78"/>
      <c r="FR63" s="78"/>
      <c r="FS63" s="78"/>
      <c r="FT63" s="78"/>
      <c r="FU63" s="78"/>
      <c r="FV63" s="78"/>
      <c r="FW63" s="78"/>
      <c r="FX63" s="78"/>
      <c r="FY63" s="78"/>
      <c r="FZ63" s="78"/>
      <c r="GA63" s="78"/>
      <c r="GB63" s="78"/>
      <c r="GC63" s="78"/>
      <c r="GD63" s="78"/>
      <c r="GE63" s="78"/>
      <c r="GF63" s="78"/>
      <c r="GG63" s="78"/>
      <c r="GH63" s="78"/>
      <c r="GI63" s="78"/>
      <c r="GJ63" s="78"/>
      <c r="GK63" s="78"/>
      <c r="GL63" s="78"/>
      <c r="GM63" s="78"/>
      <c r="GN63" s="78"/>
      <c r="GO63" s="78"/>
      <c r="GP63" s="78"/>
      <c r="GQ63" s="78"/>
      <c r="GR63" s="78"/>
      <c r="GS63" s="78"/>
      <c r="GT63" s="78"/>
      <c r="GU63" s="78"/>
      <c r="GV63" s="78"/>
      <c r="GW63" s="78"/>
      <c r="GX63" s="78"/>
      <c r="GY63" s="78"/>
      <c r="GZ63" s="78"/>
      <c r="HA63" s="78"/>
      <c r="HB63" s="78"/>
      <c r="HC63" s="78"/>
      <c r="HD63" s="78"/>
      <c r="HE63" s="78"/>
      <c r="HF63" s="78"/>
      <c r="HG63" s="78"/>
      <c r="HH63" s="78"/>
      <c r="HI63" s="78"/>
      <c r="HJ63" s="78"/>
      <c r="HK63" s="78"/>
      <c r="HL63" s="78"/>
      <c r="HM63" s="78"/>
      <c r="HN63" s="78"/>
      <c r="HO63" s="78"/>
      <c r="HP63" s="78"/>
      <c r="HQ63" s="78"/>
      <c r="HR63" s="78"/>
      <c r="HS63" s="78"/>
      <c r="HT63" s="78"/>
      <c r="HU63" s="78"/>
      <c r="HV63" s="78"/>
      <c r="HW63" s="78"/>
      <c r="HX63" s="78"/>
      <c r="HY63" s="78"/>
      <c r="HZ63" s="78"/>
      <c r="IA63" s="78"/>
      <c r="IB63" s="78"/>
      <c r="IC63" s="78"/>
      <c r="ID63" s="78"/>
      <c r="IE63" s="78"/>
      <c r="IF63" s="78"/>
      <c r="IG63" s="78"/>
      <c r="IH63" s="78"/>
      <c r="II63" s="78"/>
      <c r="IJ63" s="78"/>
      <c r="IK63" s="78"/>
      <c r="IL63" s="78"/>
      <c r="IM63" s="78"/>
      <c r="IN63" s="78"/>
      <c r="IO63" s="78"/>
      <c r="IP63" s="78"/>
      <c r="IQ63" s="78"/>
      <c r="IR63" s="78"/>
      <c r="IS63" s="78"/>
      <c r="IT63" s="78"/>
      <c r="IU63" s="78"/>
      <c r="IV63" s="78"/>
      <c r="IW63" s="78"/>
      <c r="IX63" s="78"/>
      <c r="IY63" s="78"/>
      <c r="IZ63" s="78"/>
      <c r="JA63" s="78"/>
      <c r="JB63" s="78"/>
      <c r="JC63" s="78"/>
      <c r="JD63" s="78"/>
      <c r="JE63" s="78"/>
      <c r="JF63" s="78"/>
      <c r="JG63" s="78"/>
      <c r="JH63" s="78"/>
      <c r="JI63" s="78"/>
      <c r="JJ63" s="78"/>
      <c r="JK63" s="78"/>
      <c r="JL63" s="78"/>
      <c r="JM63" s="78"/>
      <c r="JN63" s="78"/>
      <c r="JO63" s="78"/>
      <c r="JP63" s="78"/>
      <c r="JQ63" s="78"/>
      <c r="JR63" s="78"/>
      <c r="JS63" s="78"/>
      <c r="JT63" s="78"/>
      <c r="JU63" s="78"/>
      <c r="JV63" s="78"/>
      <c r="JW63" s="78"/>
      <c r="JX63" s="78"/>
      <c r="JY63" s="78"/>
      <c r="JZ63" s="78"/>
      <c r="KA63" s="78"/>
      <c r="KB63" s="78"/>
      <c r="KC63" s="78"/>
      <c r="KD63" s="78"/>
      <c r="KE63" s="78"/>
      <c r="KF63" s="78"/>
      <c r="KG63" s="78"/>
      <c r="KH63" s="78"/>
      <c r="KI63" s="78"/>
      <c r="KJ63" s="78"/>
      <c r="KK63" s="78"/>
      <c r="KL63" s="78"/>
      <c r="KM63" s="78"/>
      <c r="KN63" s="78"/>
      <c r="KO63" s="78"/>
      <c r="KP63" s="78"/>
      <c r="KQ63" s="78"/>
      <c r="KR63" s="78"/>
      <c r="KS63" s="78"/>
      <c r="KT63" s="78"/>
      <c r="KU63" s="78"/>
      <c r="KV63" s="78"/>
      <c r="KW63" s="78"/>
      <c r="KX63" s="78"/>
      <c r="KY63" s="78"/>
      <c r="KZ63" s="78"/>
      <c r="LA63" s="78"/>
      <c r="LB63" s="78"/>
      <c r="LC63" s="78"/>
      <c r="LD63" s="78"/>
      <c r="LE63" s="78"/>
      <c r="LF63" s="78"/>
      <c r="LG63" s="78"/>
      <c r="LH63" s="78"/>
      <c r="LI63" s="78"/>
      <c r="LJ63" s="78"/>
      <c r="LK63" s="78"/>
      <c r="LL63" s="78"/>
      <c r="LM63" s="78"/>
      <c r="LN63" s="78"/>
      <c r="LO63" s="78"/>
      <c r="LP63" s="78"/>
      <c r="LQ63" s="78"/>
      <c r="LR63" s="78"/>
      <c r="LS63" s="78"/>
      <c r="LT63" s="78"/>
      <c r="LU63" s="78"/>
      <c r="LV63" s="78"/>
      <c r="LW63" s="78"/>
      <c r="LX63" s="78"/>
      <c r="LY63" s="78"/>
      <c r="LZ63" s="78"/>
      <c r="MA63" s="78"/>
      <c r="MB63" s="78"/>
      <c r="MC63" s="78"/>
      <c r="MD63" s="78"/>
      <c r="ME63" s="78"/>
      <c r="MF63" s="78"/>
      <c r="MG63" s="78"/>
      <c r="MH63" s="78"/>
      <c r="MI63" s="78"/>
      <c r="MJ63" s="78"/>
      <c r="MK63" s="78"/>
      <c r="ML63" s="78"/>
      <c r="MM63" s="78"/>
      <c r="MN63" s="78"/>
      <c r="MO63" s="78"/>
      <c r="MP63" s="78"/>
      <c r="MQ63" s="78"/>
      <c r="MR63" s="78"/>
      <c r="MS63" s="78"/>
      <c r="MT63" s="78"/>
      <c r="MU63" s="78"/>
      <c r="MV63" s="78"/>
      <c r="MW63" s="78"/>
      <c r="MX63" s="78"/>
      <c r="MY63" s="78"/>
      <c r="MZ63" s="78"/>
      <c r="NA63" s="78"/>
      <c r="NB63" s="78"/>
      <c r="NC63" s="78"/>
      <c r="ND63" s="78"/>
      <c r="NE63" s="78"/>
      <c r="NF63" s="78"/>
      <c r="NG63" s="78"/>
      <c r="NH63" s="78"/>
      <c r="NI63" s="78"/>
      <c r="NJ63" s="78"/>
      <c r="NK63" s="78"/>
      <c r="NL63" s="78"/>
      <c r="NM63" s="78"/>
      <c r="NN63" s="78"/>
      <c r="NO63" s="78"/>
      <c r="NP63" s="78"/>
      <c r="NQ63" s="78"/>
      <c r="NR63" s="78"/>
      <c r="NS63" s="78"/>
      <c r="NT63" s="78"/>
    </row>
    <row r="64" spans="1:384" s="459" customFormat="1" ht="15" customHeight="1">
      <c r="A64" s="520">
        <v>35011</v>
      </c>
      <c r="B64" s="514" t="s">
        <v>270</v>
      </c>
      <c r="C64" s="253"/>
      <c r="D64" s="254"/>
      <c r="E64" s="254"/>
      <c r="F64" s="254"/>
      <c r="G64" s="254"/>
      <c r="H64" s="339">
        <v>28</v>
      </c>
      <c r="I64" s="1105"/>
      <c r="J64" s="1003"/>
      <c r="K64" s="975"/>
      <c r="L64" s="1003"/>
      <c r="M64" s="975">
        <v>28</v>
      </c>
      <c r="N64" s="1007"/>
      <c r="O64" s="1143"/>
      <c r="P64" s="1746" t="s">
        <v>123</v>
      </c>
      <c r="Q64" s="1746"/>
      <c r="R64" s="669" t="s">
        <v>122</v>
      </c>
      <c r="S64" s="1884"/>
      <c r="T64" s="1893"/>
      <c r="U64" s="1541" t="s">
        <v>274</v>
      </c>
      <c r="V64" s="1542"/>
      <c r="W64" s="1543"/>
      <c r="X64" s="1295" t="str">
        <f>IF(U64="OFFEN","OFFEN","BE")</f>
        <v>OFFEN</v>
      </c>
      <c r="Y64" s="1319" t="str">
        <f>IF(X64="OFFEN","OFFEN","unbewertet")</f>
        <v>OFFEN</v>
      </c>
      <c r="Z64" s="1320" t="str">
        <f>IF(X64="OFFEN","OFFEN","(keine Note)")</f>
        <v>OFFEN</v>
      </c>
      <c r="AA64" s="1298">
        <f>IF(X64="BE",28,0)</f>
        <v>0</v>
      </c>
      <c r="AB64" s="246"/>
      <c r="AC64" s="246">
        <v>0</v>
      </c>
      <c r="AD64" s="246"/>
      <c r="AE64" s="1237"/>
      <c r="AF64" s="1237"/>
      <c r="AG64" s="246"/>
      <c r="AH64" s="246">
        <v>5</v>
      </c>
      <c r="AI64" s="1238" t="str">
        <f>IF(AH64&lt;=$AC$3,"JA","NEIN")</f>
        <v>NEIN</v>
      </c>
      <c r="AJ64" s="246"/>
      <c r="AK64" s="439"/>
      <c r="AL64" s="439"/>
      <c r="AM64" s="439"/>
      <c r="AN64" s="439"/>
      <c r="AO64" s="439"/>
      <c r="AP64" s="439"/>
      <c r="AQ64" s="439"/>
      <c r="AR64" s="439"/>
      <c r="AS64" s="439"/>
      <c r="AT64" s="439"/>
      <c r="AU64" s="439"/>
      <c r="AV64" s="439"/>
      <c r="AW64" s="352"/>
      <c r="AX64" s="352"/>
      <c r="AY64" s="352"/>
      <c r="AZ64" s="352"/>
      <c r="BA64" s="352"/>
      <c r="BB64" s="352"/>
      <c r="BC64" s="352"/>
      <c r="BD64" s="352"/>
      <c r="BE64" s="352"/>
      <c r="BF64" s="352"/>
      <c r="BG64" s="352"/>
      <c r="BH64" s="352"/>
      <c r="BI64" s="352"/>
      <c r="BJ64" s="352"/>
      <c r="BK64" s="352"/>
      <c r="BL64" s="352"/>
      <c r="BM64" s="352"/>
      <c r="BN64" s="352"/>
      <c r="BO64" s="352"/>
      <c r="BP64" s="352"/>
      <c r="BQ64" s="352"/>
      <c r="BR64" s="352"/>
      <c r="BS64" s="352"/>
      <c r="BT64" s="352"/>
      <c r="BU64" s="352"/>
      <c r="BV64" s="352"/>
      <c r="BW64" s="352"/>
      <c r="BX64" s="352"/>
      <c r="BY64" s="352"/>
      <c r="BZ64" s="352"/>
      <c r="CA64" s="352"/>
      <c r="CB64" s="352"/>
      <c r="CC64" s="352"/>
      <c r="CD64" s="352"/>
      <c r="CE64" s="352"/>
      <c r="CF64" s="352"/>
      <c r="CG64" s="352"/>
      <c r="CH64" s="352"/>
      <c r="CI64" s="352"/>
      <c r="CJ64" s="352"/>
      <c r="CK64" s="352"/>
      <c r="CL64" s="352"/>
      <c r="CM64" s="352"/>
      <c r="CN64" s="352"/>
      <c r="CO64" s="352"/>
      <c r="CP64" s="352"/>
      <c r="CQ64" s="352"/>
      <c r="CR64" s="352"/>
      <c r="CS64" s="352"/>
      <c r="CT64" s="352"/>
      <c r="CU64" s="352"/>
      <c r="CV64" s="352"/>
      <c r="CW64" s="352"/>
      <c r="CX64" s="352"/>
      <c r="CY64" s="352"/>
      <c r="CZ64" s="352"/>
      <c r="DA64" s="352"/>
      <c r="DB64" s="352"/>
      <c r="DC64" s="352"/>
      <c r="DD64" s="352"/>
      <c r="DE64" s="352"/>
      <c r="DF64" s="352"/>
      <c r="DG64" s="352"/>
      <c r="DH64" s="352"/>
      <c r="DI64" s="352"/>
      <c r="DJ64" s="352"/>
      <c r="DK64" s="352"/>
      <c r="DL64" s="352"/>
      <c r="DM64" s="352"/>
      <c r="DN64" s="352"/>
      <c r="DO64" s="352"/>
      <c r="DP64" s="352"/>
      <c r="DQ64" s="352"/>
      <c r="DR64" s="352"/>
      <c r="DS64" s="352"/>
      <c r="DT64" s="352"/>
      <c r="DU64" s="352"/>
      <c r="DV64" s="352"/>
      <c r="DW64" s="352"/>
      <c r="DX64" s="352"/>
      <c r="DY64" s="352"/>
      <c r="DZ64" s="352"/>
      <c r="EA64" s="352"/>
      <c r="EB64" s="352"/>
      <c r="EC64" s="352"/>
      <c r="ED64" s="352"/>
      <c r="EE64" s="352"/>
      <c r="EF64" s="352"/>
      <c r="EG64" s="352"/>
      <c r="EH64" s="352"/>
      <c r="EI64" s="352"/>
      <c r="EJ64" s="352"/>
      <c r="EK64" s="352"/>
      <c r="EL64" s="352"/>
      <c r="EM64" s="352"/>
      <c r="EN64" s="352"/>
      <c r="EO64" s="352"/>
      <c r="EP64" s="352"/>
      <c r="EQ64" s="352"/>
      <c r="ER64" s="352"/>
      <c r="ES64" s="352"/>
      <c r="ET64" s="352"/>
      <c r="EU64" s="352"/>
      <c r="EV64" s="352"/>
      <c r="EW64" s="352"/>
      <c r="EX64" s="352"/>
      <c r="EY64" s="352"/>
      <c r="EZ64" s="352"/>
      <c r="FA64" s="352"/>
      <c r="FB64" s="352"/>
      <c r="FC64" s="352"/>
      <c r="FD64" s="352"/>
      <c r="FE64" s="352"/>
      <c r="FF64" s="352"/>
      <c r="FG64" s="352"/>
      <c r="FH64" s="352"/>
      <c r="FI64" s="352"/>
      <c r="FJ64" s="352"/>
      <c r="FK64" s="352"/>
      <c r="FL64" s="352"/>
      <c r="FM64" s="352"/>
      <c r="FN64" s="352"/>
      <c r="FO64" s="352"/>
      <c r="FP64" s="352"/>
      <c r="FQ64" s="352"/>
      <c r="FR64" s="352"/>
      <c r="FS64" s="352"/>
      <c r="FT64" s="352"/>
      <c r="FU64" s="352"/>
      <c r="FV64" s="352"/>
      <c r="FW64" s="352"/>
      <c r="FX64" s="352"/>
      <c r="FY64" s="352"/>
      <c r="FZ64" s="352"/>
      <c r="GA64" s="352"/>
      <c r="GB64" s="352"/>
      <c r="GC64" s="352"/>
      <c r="GD64" s="352"/>
      <c r="GE64" s="352"/>
      <c r="GF64" s="352"/>
      <c r="GG64" s="352"/>
      <c r="GH64" s="352"/>
      <c r="GI64" s="352"/>
      <c r="GJ64" s="352"/>
      <c r="GK64" s="352"/>
      <c r="GL64" s="352"/>
      <c r="GM64" s="352"/>
      <c r="GN64" s="352"/>
      <c r="GO64" s="352"/>
      <c r="GP64" s="352"/>
      <c r="GQ64" s="352"/>
      <c r="GR64" s="352"/>
      <c r="GS64" s="352"/>
      <c r="GT64" s="352"/>
      <c r="GU64" s="352"/>
      <c r="GV64" s="352"/>
      <c r="GW64" s="352"/>
      <c r="GX64" s="352"/>
      <c r="GY64" s="352"/>
      <c r="GZ64" s="352"/>
      <c r="HA64" s="352"/>
      <c r="HB64" s="352"/>
      <c r="HC64" s="352"/>
      <c r="HD64" s="352"/>
      <c r="HE64" s="352"/>
      <c r="HF64" s="352"/>
      <c r="HG64" s="352"/>
      <c r="HH64" s="352"/>
      <c r="HI64" s="352"/>
      <c r="HJ64" s="352"/>
      <c r="HK64" s="352"/>
      <c r="HL64" s="352"/>
      <c r="HM64" s="352"/>
      <c r="HN64" s="352"/>
      <c r="HO64" s="352"/>
      <c r="HP64" s="352"/>
      <c r="HQ64" s="352"/>
      <c r="HR64" s="352"/>
      <c r="HS64" s="352"/>
      <c r="HT64" s="352"/>
      <c r="HU64" s="352"/>
      <c r="HV64" s="352"/>
      <c r="HW64" s="352"/>
      <c r="HX64" s="352"/>
      <c r="HY64" s="352"/>
      <c r="HZ64" s="352"/>
      <c r="IA64" s="352"/>
      <c r="IB64" s="352"/>
      <c r="IC64" s="352"/>
      <c r="ID64" s="352"/>
      <c r="IE64" s="352"/>
      <c r="IF64" s="352"/>
      <c r="IG64" s="352"/>
      <c r="IH64" s="352"/>
      <c r="II64" s="352"/>
      <c r="IJ64" s="352"/>
      <c r="IK64" s="352"/>
      <c r="IL64" s="352"/>
      <c r="IM64" s="352"/>
      <c r="IN64" s="352"/>
      <c r="IO64" s="352"/>
      <c r="IP64" s="352"/>
      <c r="IQ64" s="352"/>
      <c r="IR64" s="352"/>
      <c r="IS64" s="352"/>
      <c r="IT64" s="352"/>
      <c r="IU64" s="352"/>
      <c r="IV64" s="352"/>
      <c r="IW64" s="352"/>
      <c r="IX64" s="352"/>
      <c r="IY64" s="352"/>
      <c r="IZ64" s="352"/>
      <c r="JA64" s="352"/>
      <c r="JB64" s="352"/>
      <c r="JC64" s="352"/>
      <c r="JD64" s="352"/>
      <c r="JE64" s="352"/>
      <c r="JF64" s="352"/>
      <c r="JG64" s="352"/>
      <c r="JH64" s="352"/>
      <c r="JI64" s="352"/>
      <c r="JJ64" s="352"/>
      <c r="JK64" s="352"/>
      <c r="JL64" s="352"/>
      <c r="JM64" s="352"/>
      <c r="JN64" s="352"/>
      <c r="JO64" s="352"/>
      <c r="JP64" s="352"/>
      <c r="JQ64" s="352"/>
      <c r="JR64" s="352"/>
      <c r="JS64" s="352"/>
      <c r="JT64" s="352"/>
      <c r="JU64" s="352"/>
      <c r="JV64" s="352"/>
      <c r="JW64" s="352"/>
      <c r="JX64" s="352"/>
      <c r="JY64" s="352"/>
      <c r="JZ64" s="352"/>
      <c r="KA64" s="352"/>
      <c r="KB64" s="352"/>
      <c r="KC64" s="352"/>
      <c r="KD64" s="352"/>
      <c r="KE64" s="352"/>
      <c r="KF64" s="352"/>
      <c r="KG64" s="352"/>
      <c r="KH64" s="352"/>
      <c r="KI64" s="352"/>
      <c r="KJ64" s="352"/>
      <c r="KK64" s="352"/>
      <c r="KL64" s="352"/>
      <c r="KM64" s="352"/>
      <c r="KN64" s="352"/>
      <c r="KO64" s="352"/>
      <c r="KP64" s="352"/>
      <c r="KQ64" s="352"/>
      <c r="KR64" s="352"/>
      <c r="KS64" s="352"/>
      <c r="KT64" s="352"/>
      <c r="KU64" s="352"/>
      <c r="KV64" s="352"/>
      <c r="KW64" s="352"/>
      <c r="KX64" s="352"/>
      <c r="KY64" s="352"/>
      <c r="KZ64" s="352"/>
      <c r="LA64" s="352"/>
      <c r="LB64" s="352"/>
      <c r="LC64" s="352"/>
      <c r="LD64" s="352"/>
      <c r="LE64" s="352"/>
      <c r="LF64" s="352"/>
      <c r="LG64" s="352"/>
      <c r="LH64" s="352"/>
      <c r="LI64" s="352"/>
      <c r="LJ64" s="352"/>
      <c r="LK64" s="352"/>
      <c r="LL64" s="352"/>
      <c r="LM64" s="352"/>
      <c r="LN64" s="352"/>
      <c r="LO64" s="352"/>
      <c r="LP64" s="352"/>
      <c r="LQ64" s="352"/>
      <c r="LR64" s="352"/>
      <c r="LS64" s="352"/>
      <c r="LT64" s="352"/>
      <c r="LU64" s="352"/>
      <c r="LV64" s="352"/>
      <c r="LW64" s="352"/>
      <c r="LX64" s="352"/>
      <c r="LY64" s="352"/>
      <c r="LZ64" s="352"/>
      <c r="MA64" s="352"/>
      <c r="MB64" s="352"/>
      <c r="MC64" s="352"/>
      <c r="MD64" s="352"/>
      <c r="ME64" s="352"/>
      <c r="MF64" s="352"/>
      <c r="MG64" s="352"/>
      <c r="MH64" s="352"/>
      <c r="MI64" s="352"/>
      <c r="MJ64" s="352"/>
      <c r="MK64" s="352"/>
      <c r="ML64" s="352"/>
      <c r="MM64" s="352"/>
      <c r="MN64" s="352"/>
      <c r="MO64" s="352"/>
      <c r="MP64" s="352"/>
      <c r="MQ64" s="352"/>
      <c r="MR64" s="352"/>
      <c r="MS64" s="352"/>
      <c r="MT64" s="352"/>
      <c r="MU64" s="352"/>
      <c r="MV64" s="352"/>
      <c r="MW64" s="352"/>
      <c r="MX64" s="352"/>
      <c r="MY64" s="352"/>
      <c r="MZ64" s="352"/>
      <c r="NA64" s="352"/>
      <c r="NB64" s="352"/>
      <c r="NC64" s="352"/>
      <c r="ND64" s="352"/>
      <c r="NE64" s="352"/>
      <c r="NF64" s="352"/>
      <c r="NG64" s="352"/>
      <c r="NH64" s="352"/>
      <c r="NI64" s="352"/>
      <c r="NJ64" s="352"/>
      <c r="NK64" s="352"/>
      <c r="NL64" s="352"/>
      <c r="NM64" s="352"/>
      <c r="NN64" s="352"/>
      <c r="NO64" s="352"/>
      <c r="NP64" s="352"/>
      <c r="NQ64" s="352"/>
      <c r="NR64" s="352"/>
      <c r="NS64" s="352"/>
      <c r="NT64" s="352"/>
    </row>
    <row r="65" spans="1:384" s="459" customFormat="1" ht="15" customHeight="1" thickBot="1">
      <c r="A65" s="519">
        <v>35021</v>
      </c>
      <c r="B65" s="1185" t="s">
        <v>271</v>
      </c>
      <c r="C65" s="1186"/>
      <c r="D65" s="1187"/>
      <c r="E65" s="1187"/>
      <c r="F65" s="1187"/>
      <c r="G65" s="1187"/>
      <c r="H65" s="1188">
        <v>2</v>
      </c>
      <c r="I65" s="1174"/>
      <c r="J65" s="1189"/>
      <c r="K65" s="1175"/>
      <c r="L65" s="1189"/>
      <c r="M65" s="1175">
        <v>2</v>
      </c>
      <c r="N65" s="1176"/>
      <c r="O65" s="1133"/>
      <c r="P65" s="597" t="s">
        <v>91</v>
      </c>
      <c r="Q65" s="685">
        <v>1</v>
      </c>
      <c r="R65" s="686" t="s">
        <v>122</v>
      </c>
      <c r="S65" s="1894"/>
      <c r="T65" s="1895"/>
      <c r="U65" s="403"/>
      <c r="V65" s="399"/>
      <c r="W65" s="590"/>
      <c r="X65" s="1299" t="str">
        <f>IF(COUNTIF(U65:W65,"&gt;=50")&gt;1,"FEHLER",IF(MAX(U65:W65)&gt;100,"FEHLER",IF(U65="","OFFEN",IF(MAX(U65:W65)&gt;=50,"BE",IF(MAX(U65:W65)&lt;50,"NB","OFFEN")))))</f>
        <v>OFFEN</v>
      </c>
      <c r="Y65" s="1316">
        <f>IF(U65="",0,(MAX(U65:W65)*Q65/100))</f>
        <v>0</v>
      </c>
      <c r="Z65" s="1301" t="str">
        <f>IF(X65="OFFEN","OFFEN",IF(X65="FEHLER","FEHLER",IF(X65="NB",5,ROUND(1+3/50*(100-(Y65*100)),1))))</f>
        <v>OFFEN</v>
      </c>
      <c r="AA65" s="1302">
        <f>IF(X65="BE",H65,0)</f>
        <v>0</v>
      </c>
      <c r="AB65" s="246"/>
      <c r="AC65" s="246">
        <f t="shared" si="1"/>
        <v>0</v>
      </c>
      <c r="AD65" s="246"/>
      <c r="AE65" s="1237">
        <f>IF(AC65=0,0,AC65/$AC$79)</f>
        <v>0</v>
      </c>
      <c r="AF65" s="1237">
        <f t="shared" si="3"/>
        <v>0</v>
      </c>
      <c r="AG65" s="246"/>
      <c r="AH65" s="246">
        <v>5</v>
      </c>
      <c r="AI65" s="1238" t="str">
        <f>IF(AH65&lt;=$AC$3,"JA","NEIN")</f>
        <v>NEIN</v>
      </c>
      <c r="AJ65" s="246"/>
      <c r="AK65" s="439"/>
      <c r="AL65" s="439"/>
      <c r="AM65" s="439"/>
      <c r="AN65" s="439"/>
      <c r="AO65" s="439"/>
      <c r="AP65" s="439"/>
      <c r="AQ65" s="439"/>
      <c r="AR65" s="439"/>
      <c r="AS65" s="439"/>
      <c r="AT65" s="439"/>
      <c r="AU65" s="439"/>
      <c r="AV65" s="439"/>
      <c r="AW65" s="352"/>
      <c r="AX65" s="352"/>
      <c r="AY65" s="352"/>
      <c r="AZ65" s="352"/>
      <c r="BA65" s="352"/>
      <c r="BB65" s="352"/>
      <c r="BC65" s="352"/>
      <c r="BD65" s="352"/>
      <c r="BE65" s="352"/>
      <c r="BF65" s="352"/>
      <c r="BG65" s="352"/>
      <c r="BH65" s="352"/>
      <c r="BI65" s="352"/>
      <c r="BJ65" s="352"/>
      <c r="BK65" s="352"/>
      <c r="BL65" s="352"/>
      <c r="BM65" s="352"/>
      <c r="BN65" s="352"/>
      <c r="BO65" s="352"/>
      <c r="BP65" s="352"/>
      <c r="BQ65" s="352"/>
      <c r="BR65" s="352"/>
      <c r="BS65" s="352"/>
      <c r="BT65" s="352"/>
      <c r="BU65" s="352"/>
      <c r="BV65" s="352"/>
      <c r="BW65" s="352"/>
      <c r="BX65" s="352"/>
      <c r="BY65" s="352"/>
      <c r="BZ65" s="352"/>
      <c r="CA65" s="352"/>
      <c r="CB65" s="352"/>
      <c r="CC65" s="352"/>
      <c r="CD65" s="352"/>
      <c r="CE65" s="352"/>
      <c r="CF65" s="352"/>
      <c r="CG65" s="352"/>
      <c r="CH65" s="352"/>
      <c r="CI65" s="352"/>
      <c r="CJ65" s="352"/>
      <c r="CK65" s="352"/>
      <c r="CL65" s="352"/>
      <c r="CM65" s="352"/>
      <c r="CN65" s="352"/>
      <c r="CO65" s="352"/>
      <c r="CP65" s="352"/>
      <c r="CQ65" s="352"/>
      <c r="CR65" s="352"/>
      <c r="CS65" s="352"/>
      <c r="CT65" s="352"/>
      <c r="CU65" s="352"/>
      <c r="CV65" s="352"/>
      <c r="CW65" s="352"/>
      <c r="CX65" s="352"/>
      <c r="CY65" s="352"/>
      <c r="CZ65" s="352"/>
      <c r="DA65" s="352"/>
      <c r="DB65" s="352"/>
      <c r="DC65" s="352"/>
      <c r="DD65" s="352"/>
      <c r="DE65" s="352"/>
      <c r="DF65" s="352"/>
      <c r="DG65" s="352"/>
      <c r="DH65" s="352"/>
      <c r="DI65" s="352"/>
      <c r="DJ65" s="352"/>
      <c r="DK65" s="352"/>
      <c r="DL65" s="352"/>
      <c r="DM65" s="352"/>
      <c r="DN65" s="352"/>
      <c r="DO65" s="352"/>
      <c r="DP65" s="352"/>
      <c r="DQ65" s="352"/>
      <c r="DR65" s="352"/>
      <c r="DS65" s="352"/>
      <c r="DT65" s="352"/>
      <c r="DU65" s="352"/>
      <c r="DV65" s="352"/>
      <c r="DW65" s="352"/>
      <c r="DX65" s="352"/>
      <c r="DY65" s="352"/>
      <c r="DZ65" s="352"/>
      <c r="EA65" s="352"/>
      <c r="EB65" s="352"/>
      <c r="EC65" s="352"/>
      <c r="ED65" s="352"/>
      <c r="EE65" s="352"/>
      <c r="EF65" s="352"/>
      <c r="EG65" s="352"/>
      <c r="EH65" s="352"/>
      <c r="EI65" s="352"/>
      <c r="EJ65" s="352"/>
      <c r="EK65" s="352"/>
      <c r="EL65" s="352"/>
      <c r="EM65" s="352"/>
      <c r="EN65" s="352"/>
      <c r="EO65" s="352"/>
      <c r="EP65" s="352"/>
      <c r="EQ65" s="352"/>
      <c r="ER65" s="352"/>
      <c r="ES65" s="352"/>
      <c r="ET65" s="352"/>
      <c r="EU65" s="352"/>
      <c r="EV65" s="352"/>
      <c r="EW65" s="352"/>
      <c r="EX65" s="352"/>
      <c r="EY65" s="352"/>
      <c r="EZ65" s="352"/>
      <c r="FA65" s="352"/>
      <c r="FB65" s="352"/>
      <c r="FC65" s="352"/>
      <c r="FD65" s="352"/>
      <c r="FE65" s="352"/>
      <c r="FF65" s="352"/>
      <c r="FG65" s="352"/>
      <c r="FH65" s="352"/>
      <c r="FI65" s="352"/>
      <c r="FJ65" s="352"/>
      <c r="FK65" s="352"/>
      <c r="FL65" s="352"/>
      <c r="FM65" s="352"/>
      <c r="FN65" s="352"/>
      <c r="FO65" s="352"/>
      <c r="FP65" s="352"/>
      <c r="FQ65" s="352"/>
      <c r="FR65" s="352"/>
      <c r="FS65" s="352"/>
      <c r="FT65" s="352"/>
      <c r="FU65" s="352"/>
      <c r="FV65" s="352"/>
      <c r="FW65" s="352"/>
      <c r="FX65" s="352"/>
      <c r="FY65" s="352"/>
      <c r="FZ65" s="352"/>
      <c r="GA65" s="352"/>
      <c r="GB65" s="352"/>
      <c r="GC65" s="352"/>
      <c r="GD65" s="352"/>
      <c r="GE65" s="352"/>
      <c r="GF65" s="352"/>
      <c r="GG65" s="352"/>
      <c r="GH65" s="352"/>
      <c r="GI65" s="352"/>
      <c r="GJ65" s="352"/>
      <c r="GK65" s="352"/>
      <c r="GL65" s="352"/>
      <c r="GM65" s="352"/>
      <c r="GN65" s="352"/>
      <c r="GO65" s="352"/>
      <c r="GP65" s="352"/>
      <c r="GQ65" s="352"/>
      <c r="GR65" s="352"/>
      <c r="GS65" s="352"/>
      <c r="GT65" s="352"/>
      <c r="GU65" s="352"/>
      <c r="GV65" s="352"/>
      <c r="GW65" s="352"/>
      <c r="GX65" s="352"/>
      <c r="GY65" s="352"/>
      <c r="GZ65" s="352"/>
      <c r="HA65" s="352"/>
      <c r="HB65" s="352"/>
      <c r="HC65" s="352"/>
      <c r="HD65" s="352"/>
      <c r="HE65" s="352"/>
      <c r="HF65" s="352"/>
      <c r="HG65" s="352"/>
      <c r="HH65" s="352"/>
      <c r="HI65" s="352"/>
      <c r="HJ65" s="352"/>
      <c r="HK65" s="352"/>
      <c r="HL65" s="352"/>
      <c r="HM65" s="352"/>
      <c r="HN65" s="352"/>
      <c r="HO65" s="352"/>
      <c r="HP65" s="352"/>
      <c r="HQ65" s="352"/>
      <c r="HR65" s="352"/>
      <c r="HS65" s="352"/>
      <c r="HT65" s="352"/>
      <c r="HU65" s="352"/>
      <c r="HV65" s="352"/>
      <c r="HW65" s="352"/>
      <c r="HX65" s="352"/>
      <c r="HY65" s="352"/>
      <c r="HZ65" s="352"/>
      <c r="IA65" s="352"/>
      <c r="IB65" s="352"/>
      <c r="IC65" s="352"/>
      <c r="ID65" s="352"/>
      <c r="IE65" s="352"/>
      <c r="IF65" s="352"/>
      <c r="IG65" s="352"/>
      <c r="IH65" s="352"/>
      <c r="II65" s="352"/>
      <c r="IJ65" s="352"/>
      <c r="IK65" s="352"/>
      <c r="IL65" s="352"/>
      <c r="IM65" s="352"/>
      <c r="IN65" s="352"/>
      <c r="IO65" s="352"/>
      <c r="IP65" s="352"/>
      <c r="IQ65" s="352"/>
      <c r="IR65" s="352"/>
      <c r="IS65" s="352"/>
      <c r="IT65" s="352"/>
      <c r="IU65" s="352"/>
      <c r="IV65" s="352"/>
      <c r="IW65" s="352"/>
      <c r="IX65" s="352"/>
      <c r="IY65" s="352"/>
      <c r="IZ65" s="352"/>
      <c r="JA65" s="352"/>
      <c r="JB65" s="352"/>
      <c r="JC65" s="352"/>
      <c r="JD65" s="352"/>
      <c r="JE65" s="352"/>
      <c r="JF65" s="352"/>
      <c r="JG65" s="352"/>
      <c r="JH65" s="352"/>
      <c r="JI65" s="352"/>
      <c r="JJ65" s="352"/>
      <c r="JK65" s="352"/>
      <c r="JL65" s="352"/>
      <c r="JM65" s="352"/>
      <c r="JN65" s="352"/>
      <c r="JO65" s="352"/>
      <c r="JP65" s="352"/>
      <c r="JQ65" s="352"/>
      <c r="JR65" s="352"/>
      <c r="JS65" s="352"/>
      <c r="JT65" s="352"/>
      <c r="JU65" s="352"/>
      <c r="JV65" s="352"/>
      <c r="JW65" s="352"/>
      <c r="JX65" s="352"/>
      <c r="JY65" s="352"/>
      <c r="JZ65" s="352"/>
      <c r="KA65" s="352"/>
      <c r="KB65" s="352"/>
      <c r="KC65" s="352"/>
      <c r="KD65" s="352"/>
      <c r="KE65" s="352"/>
      <c r="KF65" s="352"/>
      <c r="KG65" s="352"/>
      <c r="KH65" s="352"/>
      <c r="KI65" s="352"/>
      <c r="KJ65" s="352"/>
      <c r="KK65" s="352"/>
      <c r="KL65" s="352"/>
      <c r="KM65" s="352"/>
      <c r="KN65" s="352"/>
      <c r="KO65" s="352"/>
      <c r="KP65" s="352"/>
      <c r="KQ65" s="352"/>
      <c r="KR65" s="352"/>
      <c r="KS65" s="352"/>
      <c r="KT65" s="352"/>
      <c r="KU65" s="352"/>
      <c r="KV65" s="352"/>
      <c r="KW65" s="352"/>
      <c r="KX65" s="352"/>
      <c r="KY65" s="352"/>
      <c r="KZ65" s="352"/>
      <c r="LA65" s="352"/>
      <c r="LB65" s="352"/>
      <c r="LC65" s="352"/>
      <c r="LD65" s="352"/>
      <c r="LE65" s="352"/>
      <c r="LF65" s="352"/>
      <c r="LG65" s="352"/>
      <c r="LH65" s="352"/>
      <c r="LI65" s="352"/>
      <c r="LJ65" s="352"/>
      <c r="LK65" s="352"/>
      <c r="LL65" s="352"/>
      <c r="LM65" s="352"/>
      <c r="LN65" s="352"/>
      <c r="LO65" s="352"/>
      <c r="LP65" s="352"/>
      <c r="LQ65" s="352"/>
      <c r="LR65" s="352"/>
      <c r="LS65" s="352"/>
      <c r="LT65" s="352"/>
      <c r="LU65" s="352"/>
      <c r="LV65" s="352"/>
      <c r="LW65" s="352"/>
      <c r="LX65" s="352"/>
      <c r="LY65" s="352"/>
      <c r="LZ65" s="352"/>
      <c r="MA65" s="352"/>
      <c r="MB65" s="352"/>
      <c r="MC65" s="352"/>
      <c r="MD65" s="352"/>
      <c r="ME65" s="352"/>
      <c r="MF65" s="352"/>
      <c r="MG65" s="352"/>
      <c r="MH65" s="352"/>
      <c r="MI65" s="352"/>
      <c r="MJ65" s="352"/>
      <c r="MK65" s="352"/>
      <c r="ML65" s="352"/>
      <c r="MM65" s="352"/>
      <c r="MN65" s="352"/>
      <c r="MO65" s="352"/>
      <c r="MP65" s="352"/>
      <c r="MQ65" s="352"/>
      <c r="MR65" s="352"/>
      <c r="MS65" s="352"/>
      <c r="MT65" s="352"/>
      <c r="MU65" s="352"/>
      <c r="MV65" s="352"/>
      <c r="MW65" s="352"/>
      <c r="MX65" s="352"/>
      <c r="MY65" s="352"/>
      <c r="MZ65" s="352"/>
      <c r="NA65" s="352"/>
      <c r="NB65" s="352"/>
      <c r="NC65" s="352"/>
      <c r="ND65" s="352"/>
      <c r="NE65" s="352"/>
      <c r="NF65" s="352"/>
      <c r="NG65" s="352"/>
      <c r="NH65" s="352"/>
      <c r="NI65" s="352"/>
      <c r="NJ65" s="352"/>
      <c r="NK65" s="352"/>
      <c r="NL65" s="352"/>
      <c r="NM65" s="352"/>
      <c r="NN65" s="352"/>
      <c r="NO65" s="352"/>
      <c r="NP65" s="352"/>
      <c r="NQ65" s="352"/>
      <c r="NR65" s="352"/>
      <c r="NS65" s="352"/>
      <c r="NT65" s="352"/>
    </row>
    <row r="66" spans="1:384" s="69" customFormat="1" ht="17.100000000000001" customHeight="1" thickBot="1">
      <c r="A66" s="416">
        <v>6000</v>
      </c>
      <c r="B66" s="1160" t="s">
        <v>127</v>
      </c>
      <c r="C66" s="1160"/>
      <c r="D66" s="1160"/>
      <c r="E66" s="1160"/>
      <c r="F66" s="1160"/>
      <c r="G66" s="1160"/>
      <c r="H66" s="1160"/>
      <c r="I66" s="1160"/>
      <c r="J66" s="1160"/>
      <c r="K66" s="1160"/>
      <c r="L66" s="1160"/>
      <c r="M66" s="1160"/>
      <c r="N66" s="1160"/>
      <c r="O66" s="1160"/>
      <c r="P66" s="1160"/>
      <c r="Q66" s="1160"/>
      <c r="R66" s="1160"/>
      <c r="S66" s="1160"/>
      <c r="T66" s="1160"/>
      <c r="U66" s="1385"/>
      <c r="V66" s="1385"/>
      <c r="W66" s="1385"/>
      <c r="X66" s="1317"/>
      <c r="Y66" s="1317"/>
      <c r="Z66" s="1317"/>
      <c r="AA66" s="1318"/>
      <c r="AB66" s="246"/>
      <c r="AC66" s="246"/>
      <c r="AD66" s="246"/>
      <c r="AE66" s="1237"/>
      <c r="AF66" s="1237"/>
      <c r="AG66" s="246"/>
      <c r="AH66" s="246"/>
      <c r="AI66" s="246"/>
      <c r="AJ66" s="246"/>
      <c r="AK66" s="439"/>
      <c r="AL66" s="439"/>
      <c r="AM66" s="439"/>
      <c r="AN66" s="439"/>
      <c r="AO66" s="439"/>
      <c r="AP66" s="439"/>
      <c r="AQ66" s="439"/>
      <c r="AR66" s="439"/>
      <c r="AS66" s="439"/>
      <c r="AT66" s="439"/>
      <c r="AU66" s="439"/>
      <c r="AV66" s="439"/>
      <c r="AW66" s="78"/>
      <c r="AX66" s="78"/>
      <c r="AY66" s="78"/>
      <c r="AZ66" s="78"/>
      <c r="BA66" s="78"/>
      <c r="BB66" s="78"/>
      <c r="BC66" s="78"/>
      <c r="BD66" s="78"/>
      <c r="BE66" s="78"/>
      <c r="BF66" s="78"/>
      <c r="BG66" s="78"/>
      <c r="BH66" s="78"/>
      <c r="BI66" s="78"/>
      <c r="BJ66" s="78"/>
      <c r="BK66" s="78"/>
      <c r="BL66" s="78"/>
      <c r="BM66" s="78"/>
      <c r="BN66" s="78"/>
      <c r="BO66" s="78"/>
      <c r="BP66" s="78"/>
      <c r="BQ66" s="78"/>
      <c r="BR66" s="78"/>
      <c r="BS66" s="78"/>
      <c r="BT66" s="78"/>
      <c r="BU66" s="78"/>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c r="EO66" s="78"/>
      <c r="EP66" s="78"/>
      <c r="EQ66" s="78"/>
      <c r="ER66" s="78"/>
      <c r="ES66" s="78"/>
      <c r="ET66" s="78"/>
      <c r="EU66" s="78"/>
      <c r="EV66" s="78"/>
      <c r="EW66" s="78"/>
      <c r="EX66" s="78"/>
      <c r="EY66" s="78"/>
      <c r="EZ66" s="78"/>
      <c r="FA66" s="78"/>
      <c r="FB66" s="78"/>
      <c r="FC66" s="78"/>
      <c r="FD66" s="78"/>
      <c r="FE66" s="78"/>
      <c r="FF66" s="78"/>
      <c r="FG66" s="78"/>
      <c r="FH66" s="78"/>
      <c r="FI66" s="78"/>
      <c r="FJ66" s="78"/>
      <c r="FK66" s="78"/>
      <c r="FL66" s="78"/>
      <c r="FM66" s="78"/>
      <c r="FN66" s="78"/>
      <c r="FO66" s="78"/>
      <c r="FP66" s="78"/>
      <c r="FQ66" s="78"/>
      <c r="FR66" s="78"/>
      <c r="FS66" s="78"/>
      <c r="FT66" s="78"/>
      <c r="FU66" s="78"/>
      <c r="FV66" s="78"/>
      <c r="FW66" s="78"/>
      <c r="FX66" s="78"/>
      <c r="FY66" s="78"/>
      <c r="FZ66" s="78"/>
      <c r="GA66" s="78"/>
      <c r="GB66" s="78"/>
      <c r="GC66" s="78"/>
      <c r="GD66" s="78"/>
      <c r="GE66" s="78"/>
      <c r="GF66" s="78"/>
      <c r="GG66" s="78"/>
      <c r="GH66" s="78"/>
      <c r="GI66" s="78"/>
      <c r="GJ66" s="78"/>
      <c r="GK66" s="78"/>
      <c r="GL66" s="78"/>
      <c r="GM66" s="78"/>
      <c r="GN66" s="78"/>
      <c r="GO66" s="78"/>
      <c r="GP66" s="78"/>
      <c r="GQ66" s="78"/>
      <c r="GR66" s="78"/>
      <c r="GS66" s="78"/>
      <c r="GT66" s="78"/>
      <c r="GU66" s="78"/>
      <c r="GV66" s="78"/>
      <c r="GW66" s="78"/>
      <c r="GX66" s="78"/>
      <c r="GY66" s="78"/>
      <c r="GZ66" s="78"/>
      <c r="HA66" s="78"/>
      <c r="HB66" s="78"/>
      <c r="HC66" s="78"/>
      <c r="HD66" s="78"/>
      <c r="HE66" s="78"/>
      <c r="HF66" s="78"/>
      <c r="HG66" s="78"/>
      <c r="HH66" s="78"/>
      <c r="HI66" s="78"/>
      <c r="HJ66" s="78"/>
      <c r="HK66" s="78"/>
      <c r="HL66" s="78"/>
      <c r="HM66" s="78"/>
      <c r="HN66" s="78"/>
      <c r="HO66" s="78"/>
      <c r="HP66" s="78"/>
      <c r="HQ66" s="78"/>
      <c r="HR66" s="78"/>
      <c r="HS66" s="78"/>
      <c r="HT66" s="78"/>
      <c r="HU66" s="78"/>
      <c r="HV66" s="78"/>
      <c r="HW66" s="78"/>
      <c r="HX66" s="78"/>
      <c r="HY66" s="78"/>
      <c r="HZ66" s="78"/>
      <c r="IA66" s="78"/>
      <c r="IB66" s="78"/>
      <c r="IC66" s="78"/>
      <c r="ID66" s="78"/>
      <c r="IE66" s="78"/>
      <c r="IF66" s="78"/>
      <c r="IG66" s="78"/>
      <c r="IH66" s="78"/>
      <c r="II66" s="78"/>
      <c r="IJ66" s="78"/>
      <c r="IK66" s="78"/>
      <c r="IL66" s="78"/>
      <c r="IM66" s="78"/>
      <c r="IN66" s="78"/>
      <c r="IO66" s="78"/>
      <c r="IP66" s="78"/>
      <c r="IQ66" s="78"/>
      <c r="IR66" s="78"/>
      <c r="IS66" s="78"/>
      <c r="IT66" s="78"/>
      <c r="IU66" s="78"/>
      <c r="IV66" s="78"/>
      <c r="IW66" s="78"/>
      <c r="IX66" s="78"/>
      <c r="IY66" s="78"/>
      <c r="IZ66" s="78"/>
      <c r="JA66" s="78"/>
      <c r="JB66" s="78"/>
      <c r="JC66" s="78"/>
      <c r="JD66" s="78"/>
      <c r="JE66" s="78"/>
      <c r="JF66" s="78"/>
      <c r="JG66" s="78"/>
      <c r="JH66" s="78"/>
      <c r="JI66" s="78"/>
      <c r="JJ66" s="78"/>
      <c r="JK66" s="78"/>
      <c r="JL66" s="78"/>
      <c r="JM66" s="78"/>
      <c r="JN66" s="78"/>
      <c r="JO66" s="78"/>
      <c r="JP66" s="78"/>
      <c r="JQ66" s="78"/>
      <c r="JR66" s="78"/>
      <c r="JS66" s="78"/>
      <c r="JT66" s="78"/>
      <c r="JU66" s="78"/>
      <c r="JV66" s="78"/>
      <c r="JW66" s="78"/>
      <c r="JX66" s="78"/>
      <c r="JY66" s="78"/>
      <c r="JZ66" s="78"/>
      <c r="KA66" s="78"/>
      <c r="KB66" s="78"/>
      <c r="KC66" s="78"/>
      <c r="KD66" s="78"/>
      <c r="KE66" s="78"/>
      <c r="KF66" s="78"/>
      <c r="KG66" s="78"/>
      <c r="KH66" s="78"/>
      <c r="KI66" s="78"/>
      <c r="KJ66" s="78"/>
      <c r="KK66" s="78"/>
      <c r="KL66" s="78"/>
      <c r="KM66" s="78"/>
      <c r="KN66" s="78"/>
      <c r="KO66" s="78"/>
      <c r="KP66" s="78"/>
      <c r="KQ66" s="78"/>
      <c r="KR66" s="78"/>
      <c r="KS66" s="78"/>
      <c r="KT66" s="78"/>
      <c r="KU66" s="78"/>
      <c r="KV66" s="78"/>
      <c r="KW66" s="78"/>
      <c r="KX66" s="78"/>
      <c r="KY66" s="78"/>
      <c r="KZ66" s="78"/>
      <c r="LA66" s="78"/>
      <c r="LB66" s="78"/>
      <c r="LC66" s="78"/>
      <c r="LD66" s="78"/>
      <c r="LE66" s="78"/>
      <c r="LF66" s="78"/>
      <c r="LG66" s="78"/>
      <c r="LH66" s="78"/>
      <c r="LI66" s="78"/>
      <c r="LJ66" s="78"/>
      <c r="LK66" s="78"/>
      <c r="LL66" s="78"/>
      <c r="LM66" s="78"/>
      <c r="LN66" s="78"/>
      <c r="LO66" s="78"/>
      <c r="LP66" s="78"/>
      <c r="LQ66" s="78"/>
      <c r="LR66" s="78"/>
      <c r="LS66" s="78"/>
      <c r="LT66" s="78"/>
      <c r="LU66" s="78"/>
      <c r="LV66" s="78"/>
      <c r="LW66" s="78"/>
      <c r="LX66" s="78"/>
      <c r="LY66" s="78"/>
      <c r="LZ66" s="78"/>
      <c r="MA66" s="78"/>
      <c r="MB66" s="78"/>
      <c r="MC66" s="78"/>
      <c r="MD66" s="78"/>
      <c r="ME66" s="78"/>
      <c r="MF66" s="78"/>
      <c r="MG66" s="78"/>
      <c r="MH66" s="78"/>
      <c r="MI66" s="78"/>
      <c r="MJ66" s="78"/>
      <c r="MK66" s="78"/>
      <c r="ML66" s="78"/>
      <c r="MM66" s="78"/>
      <c r="MN66" s="78"/>
      <c r="MO66" s="78"/>
      <c r="MP66" s="78"/>
      <c r="MQ66" s="78"/>
      <c r="MR66" s="78"/>
      <c r="MS66" s="78"/>
      <c r="MT66" s="78"/>
      <c r="MU66" s="78"/>
      <c r="MV66" s="78"/>
      <c r="MW66" s="78"/>
      <c r="MX66" s="78"/>
      <c r="MY66" s="78"/>
      <c r="MZ66" s="78"/>
      <c r="NA66" s="78"/>
      <c r="NB66" s="78"/>
      <c r="NC66" s="78"/>
      <c r="ND66" s="78"/>
      <c r="NE66" s="78"/>
      <c r="NF66" s="78"/>
      <c r="NG66" s="78"/>
      <c r="NH66" s="78"/>
      <c r="NI66" s="78"/>
      <c r="NJ66" s="78"/>
      <c r="NK66" s="78"/>
      <c r="NL66" s="78"/>
      <c r="NM66" s="78"/>
      <c r="NN66" s="78"/>
      <c r="NO66" s="78"/>
      <c r="NP66" s="78"/>
      <c r="NQ66" s="78"/>
      <c r="NR66" s="78"/>
      <c r="NS66" s="78"/>
      <c r="NT66" s="78"/>
    </row>
    <row r="67" spans="1:384" s="69" customFormat="1" ht="15" customHeight="1">
      <c r="A67" s="520">
        <v>60000</v>
      </c>
      <c r="B67" s="514" t="s">
        <v>80</v>
      </c>
      <c r="C67" s="423">
        <v>2</v>
      </c>
      <c r="D67" s="223">
        <v>2</v>
      </c>
      <c r="E67" s="223"/>
      <c r="F67" s="223"/>
      <c r="G67" s="223">
        <f t="shared" ref="G67:G72" si="5">SUM(C67:F67)</f>
        <v>4</v>
      </c>
      <c r="H67" s="339">
        <v>5</v>
      </c>
      <c r="I67" s="1105"/>
      <c r="J67" s="1003"/>
      <c r="K67" s="975"/>
      <c r="L67" s="1003"/>
      <c r="M67" s="975"/>
      <c r="N67" s="1003" t="s">
        <v>16</v>
      </c>
      <c r="O67" s="1192">
        <v>5</v>
      </c>
      <c r="P67" s="548" t="s">
        <v>90</v>
      </c>
      <c r="Q67" s="549">
        <v>1</v>
      </c>
      <c r="R67" s="662" t="s">
        <v>122</v>
      </c>
      <c r="S67" s="1887"/>
      <c r="T67" s="1888"/>
      <c r="U67" s="377"/>
      <c r="V67" s="372"/>
      <c r="W67" s="394"/>
      <c r="X67" s="1295" t="str">
        <f>IF(COUNTIF(U67:W67,"&gt;=50")&gt;1,"FEHLER",IF(MAX(U67:W67)&gt;100,"FEHLER",IF(U67="","OFFEN",IF(MAX(U67:W67)&gt;=50,"BE",IF(MAX(U67:W67)&lt;50,"NB","OFFEN")))))</f>
        <v>OFFEN</v>
      </c>
      <c r="Y67" s="1296">
        <f>IF(U67="",0,(MAX(U67:W67)*Q67/100))</f>
        <v>0</v>
      </c>
      <c r="Z67" s="1297" t="str">
        <f>IF(X67="OFFEN","OFFEN",IF(X67="FEHLER","FEHLER",IF(X67="NB",5,ROUND(1+3/50*(100-(Y67*100)),1))))</f>
        <v>OFFEN</v>
      </c>
      <c r="AA67" s="1298">
        <f>IF(X67="BE",H67,0)</f>
        <v>0</v>
      </c>
      <c r="AB67" s="246"/>
      <c r="AC67" s="246">
        <f t="shared" si="1"/>
        <v>0</v>
      </c>
      <c r="AD67" s="246"/>
      <c r="AE67" s="1237">
        <f>IF(AC67=0,0,AC67/$AC$79)</f>
        <v>0</v>
      </c>
      <c r="AF67" s="1237">
        <f t="shared" si="3"/>
        <v>0</v>
      </c>
      <c r="AG67" s="246"/>
      <c r="AH67" s="246">
        <v>7</v>
      </c>
      <c r="AI67" s="1238" t="str">
        <f>IF(AH67&lt;=$AC$3,"JA","NEIN")</f>
        <v>NEIN</v>
      </c>
      <c r="AJ67" s="246"/>
      <c r="AK67" s="439"/>
      <c r="AL67" s="439"/>
      <c r="AM67" s="439"/>
      <c r="AN67" s="439"/>
      <c r="AO67" s="439"/>
      <c r="AP67" s="439"/>
      <c r="AQ67" s="439"/>
      <c r="AR67" s="439"/>
      <c r="AS67" s="439"/>
      <c r="AT67" s="439"/>
      <c r="AU67" s="439"/>
      <c r="AV67" s="439"/>
      <c r="AW67" s="78"/>
      <c r="AX67" s="78"/>
      <c r="AY67" s="78"/>
      <c r="AZ67" s="78"/>
      <c r="BA67" s="78"/>
      <c r="BB67" s="78"/>
      <c r="BC67" s="78"/>
      <c r="BD67" s="78"/>
      <c r="BE67" s="78"/>
      <c r="BF67" s="78"/>
      <c r="BG67" s="78"/>
      <c r="BH67" s="78"/>
      <c r="BI67" s="78"/>
      <c r="BJ67" s="78"/>
      <c r="BK67" s="78"/>
      <c r="BL67" s="78"/>
      <c r="BM67" s="78"/>
      <c r="BN67" s="78"/>
      <c r="BO67" s="78"/>
      <c r="BP67" s="78"/>
      <c r="BQ67" s="78"/>
      <c r="BR67" s="78"/>
      <c r="BS67" s="78"/>
      <c r="BT67" s="78"/>
      <c r="BU67" s="78"/>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c r="EO67" s="78"/>
      <c r="EP67" s="78"/>
      <c r="EQ67" s="78"/>
      <c r="ER67" s="78"/>
      <c r="ES67" s="78"/>
      <c r="ET67" s="78"/>
      <c r="EU67" s="78"/>
      <c r="EV67" s="78"/>
      <c r="EW67" s="78"/>
      <c r="EX67" s="78"/>
      <c r="EY67" s="78"/>
      <c r="EZ67" s="78"/>
      <c r="FA67" s="78"/>
      <c r="FB67" s="78"/>
      <c r="FC67" s="78"/>
      <c r="FD67" s="78"/>
      <c r="FE67" s="78"/>
      <c r="FF67" s="78"/>
      <c r="FG67" s="78"/>
      <c r="FH67" s="78"/>
      <c r="FI67" s="78"/>
      <c r="FJ67" s="78"/>
      <c r="FK67" s="78"/>
      <c r="FL67" s="78"/>
      <c r="FM67" s="78"/>
      <c r="FN67" s="78"/>
      <c r="FO67" s="78"/>
      <c r="FP67" s="78"/>
      <c r="FQ67" s="78"/>
      <c r="FR67" s="78"/>
      <c r="FS67" s="78"/>
      <c r="FT67" s="78"/>
      <c r="FU67" s="78"/>
      <c r="FV67" s="78"/>
      <c r="FW67" s="78"/>
      <c r="FX67" s="78"/>
      <c r="FY67" s="78"/>
      <c r="FZ67" s="78"/>
      <c r="GA67" s="78"/>
      <c r="GB67" s="78"/>
      <c r="GC67" s="78"/>
      <c r="GD67" s="78"/>
      <c r="GE67" s="78"/>
      <c r="GF67" s="78"/>
      <c r="GG67" s="78"/>
      <c r="GH67" s="78"/>
      <c r="GI67" s="78"/>
      <c r="GJ67" s="78"/>
      <c r="GK67" s="78"/>
      <c r="GL67" s="78"/>
      <c r="GM67" s="78"/>
      <c r="GN67" s="78"/>
      <c r="GO67" s="78"/>
      <c r="GP67" s="78"/>
      <c r="GQ67" s="78"/>
      <c r="GR67" s="78"/>
      <c r="GS67" s="78"/>
      <c r="GT67" s="78"/>
      <c r="GU67" s="78"/>
      <c r="GV67" s="78"/>
      <c r="GW67" s="78"/>
      <c r="GX67" s="78"/>
      <c r="GY67" s="78"/>
      <c r="GZ67" s="78"/>
      <c r="HA67" s="78"/>
      <c r="HB67" s="78"/>
      <c r="HC67" s="78"/>
      <c r="HD67" s="78"/>
      <c r="HE67" s="78"/>
      <c r="HF67" s="78"/>
      <c r="HG67" s="78"/>
      <c r="HH67" s="78"/>
      <c r="HI67" s="78"/>
      <c r="HJ67" s="78"/>
      <c r="HK67" s="78"/>
      <c r="HL67" s="78"/>
      <c r="HM67" s="78"/>
      <c r="HN67" s="78"/>
      <c r="HO67" s="78"/>
      <c r="HP67" s="78"/>
      <c r="HQ67" s="78"/>
      <c r="HR67" s="78"/>
      <c r="HS67" s="78"/>
      <c r="HT67" s="78"/>
      <c r="HU67" s="78"/>
      <c r="HV67" s="78"/>
      <c r="HW67" s="78"/>
      <c r="HX67" s="78"/>
      <c r="HY67" s="78"/>
      <c r="HZ67" s="78"/>
      <c r="IA67" s="78"/>
      <c r="IB67" s="78"/>
      <c r="IC67" s="78"/>
      <c r="ID67" s="78"/>
      <c r="IE67" s="78"/>
      <c r="IF67" s="78"/>
      <c r="IG67" s="78"/>
      <c r="IH67" s="78"/>
      <c r="II67" s="78"/>
      <c r="IJ67" s="78"/>
      <c r="IK67" s="78"/>
      <c r="IL67" s="78"/>
      <c r="IM67" s="78"/>
      <c r="IN67" s="78"/>
      <c r="IO67" s="78"/>
      <c r="IP67" s="78"/>
      <c r="IQ67" s="78"/>
      <c r="IR67" s="78"/>
      <c r="IS67" s="78"/>
      <c r="IT67" s="78"/>
      <c r="IU67" s="78"/>
      <c r="IV67" s="78"/>
      <c r="IW67" s="78"/>
      <c r="IX67" s="78"/>
      <c r="IY67" s="78"/>
      <c r="IZ67" s="78"/>
      <c r="JA67" s="78"/>
      <c r="JB67" s="78"/>
      <c r="JC67" s="78"/>
      <c r="JD67" s="78"/>
      <c r="JE67" s="78"/>
      <c r="JF67" s="78"/>
      <c r="JG67" s="78"/>
      <c r="JH67" s="78"/>
      <c r="JI67" s="78"/>
      <c r="JJ67" s="78"/>
      <c r="JK67" s="78"/>
      <c r="JL67" s="78"/>
      <c r="JM67" s="78"/>
      <c r="JN67" s="78"/>
      <c r="JO67" s="78"/>
      <c r="JP67" s="78"/>
      <c r="JQ67" s="78"/>
      <c r="JR67" s="78"/>
      <c r="JS67" s="78"/>
      <c r="JT67" s="78"/>
      <c r="JU67" s="78"/>
      <c r="JV67" s="78"/>
      <c r="JW67" s="78"/>
      <c r="JX67" s="78"/>
      <c r="JY67" s="78"/>
      <c r="JZ67" s="78"/>
      <c r="KA67" s="78"/>
      <c r="KB67" s="78"/>
      <c r="KC67" s="78"/>
      <c r="KD67" s="78"/>
      <c r="KE67" s="78"/>
      <c r="KF67" s="78"/>
      <c r="KG67" s="78"/>
      <c r="KH67" s="78"/>
      <c r="KI67" s="78"/>
      <c r="KJ67" s="78"/>
      <c r="KK67" s="78"/>
      <c r="KL67" s="78"/>
      <c r="KM67" s="78"/>
      <c r="KN67" s="78"/>
      <c r="KO67" s="78"/>
      <c r="KP67" s="78"/>
      <c r="KQ67" s="78"/>
      <c r="KR67" s="78"/>
      <c r="KS67" s="78"/>
      <c r="KT67" s="78"/>
      <c r="KU67" s="78"/>
      <c r="KV67" s="78"/>
      <c r="KW67" s="78"/>
      <c r="KX67" s="78"/>
      <c r="KY67" s="78"/>
      <c r="KZ67" s="78"/>
      <c r="LA67" s="78"/>
      <c r="LB67" s="78"/>
      <c r="LC67" s="78"/>
      <c r="LD67" s="78"/>
      <c r="LE67" s="78"/>
      <c r="LF67" s="78"/>
      <c r="LG67" s="78"/>
      <c r="LH67" s="78"/>
      <c r="LI67" s="78"/>
      <c r="LJ67" s="78"/>
      <c r="LK67" s="78"/>
      <c r="LL67" s="78"/>
      <c r="LM67" s="78"/>
      <c r="LN67" s="78"/>
      <c r="LO67" s="78"/>
      <c r="LP67" s="78"/>
      <c r="LQ67" s="78"/>
      <c r="LR67" s="78"/>
      <c r="LS67" s="78"/>
      <c r="LT67" s="78"/>
      <c r="LU67" s="78"/>
      <c r="LV67" s="78"/>
      <c r="LW67" s="78"/>
      <c r="LX67" s="78"/>
      <c r="LY67" s="78"/>
      <c r="LZ67" s="78"/>
      <c r="MA67" s="78"/>
      <c r="MB67" s="78"/>
      <c r="MC67" s="78"/>
      <c r="MD67" s="78"/>
      <c r="ME67" s="78"/>
      <c r="MF67" s="78"/>
      <c r="MG67" s="78"/>
      <c r="MH67" s="78"/>
      <c r="MI67" s="78"/>
      <c r="MJ67" s="78"/>
      <c r="MK67" s="78"/>
      <c r="ML67" s="78"/>
      <c r="MM67" s="78"/>
      <c r="MN67" s="78"/>
      <c r="MO67" s="78"/>
      <c r="MP67" s="78"/>
      <c r="MQ67" s="78"/>
      <c r="MR67" s="78"/>
      <c r="MS67" s="78"/>
      <c r="MT67" s="78"/>
      <c r="MU67" s="78"/>
      <c r="MV67" s="78"/>
      <c r="MW67" s="78"/>
      <c r="MX67" s="78"/>
      <c r="MY67" s="78"/>
      <c r="MZ67" s="78"/>
      <c r="NA67" s="78"/>
      <c r="NB67" s="78"/>
      <c r="NC67" s="78"/>
      <c r="ND67" s="78"/>
      <c r="NE67" s="78"/>
      <c r="NF67" s="78"/>
      <c r="NG67" s="78"/>
      <c r="NH67" s="78"/>
      <c r="NI67" s="78"/>
      <c r="NJ67" s="78"/>
      <c r="NK67" s="78"/>
      <c r="NL67" s="78"/>
      <c r="NM67" s="78"/>
      <c r="NN67" s="78"/>
      <c r="NO67" s="78"/>
      <c r="NP67" s="78"/>
      <c r="NQ67" s="78"/>
      <c r="NR67" s="78"/>
      <c r="NS67" s="78"/>
      <c r="NT67" s="78"/>
    </row>
    <row r="68" spans="1:384" s="69" customFormat="1" ht="15" customHeight="1">
      <c r="A68" s="521">
        <v>60000</v>
      </c>
      <c r="B68" s="513" t="s">
        <v>81</v>
      </c>
      <c r="C68" s="402">
        <v>2</v>
      </c>
      <c r="D68" s="385">
        <v>2</v>
      </c>
      <c r="E68" s="385"/>
      <c r="F68" s="385"/>
      <c r="G68" s="385">
        <f t="shared" si="5"/>
        <v>4</v>
      </c>
      <c r="H68" s="338">
        <v>5</v>
      </c>
      <c r="I68" s="1100"/>
      <c r="J68" s="1014"/>
      <c r="K68" s="992"/>
      <c r="L68" s="1014"/>
      <c r="M68" s="992"/>
      <c r="N68" s="1014"/>
      <c r="O68" s="1101">
        <v>5</v>
      </c>
      <c r="P68" s="680" t="s">
        <v>90</v>
      </c>
      <c r="Q68" s="681">
        <v>1</v>
      </c>
      <c r="R68" s="585" t="s">
        <v>122</v>
      </c>
      <c r="S68" s="1889"/>
      <c r="T68" s="1890"/>
      <c r="U68" s="384"/>
      <c r="V68" s="382"/>
      <c r="W68" s="540"/>
      <c r="X68" s="1254" t="str">
        <f>IF(COUNTIF(U68:W68,"&gt;=50")&gt;1,"FEHLER",IF(MAX(U68:W68)&gt;100,"FEHLER",IF(U68="","OFFEN",IF(MAX(U68:W68)&gt;=50,"BE",IF(MAX(U68:W68)&lt;50,"NB","OFFEN")))))</f>
        <v>OFFEN</v>
      </c>
      <c r="Y68" s="1255">
        <f>IF(U68="",0,(MAX(U68:W68)*Q68/100))</f>
        <v>0</v>
      </c>
      <c r="Z68" s="1256" t="str">
        <f>IF(X68="OFFEN","OFFEN",IF(X68="FEHLER","FEHLER",IF(X68="NB",5,ROUND(1+3/50*(100-(Y68*100)),1))))</f>
        <v>OFFEN</v>
      </c>
      <c r="AA68" s="1257">
        <f>IF(X68="BE",H68,0)</f>
        <v>0</v>
      </c>
      <c r="AB68" s="246"/>
      <c r="AC68" s="246">
        <f t="shared" si="1"/>
        <v>0</v>
      </c>
      <c r="AD68" s="246"/>
      <c r="AE68" s="1237">
        <f>IF(AC68=0,0,AC68/$AC$79)</f>
        <v>0</v>
      </c>
      <c r="AF68" s="1237">
        <f t="shared" si="3"/>
        <v>0</v>
      </c>
      <c r="AG68" s="246"/>
      <c r="AH68" s="246">
        <v>7</v>
      </c>
      <c r="AI68" s="1238" t="str">
        <f>IF(AH68&lt;=$AC$3,"JA","NEIN")</f>
        <v>NEIN</v>
      </c>
      <c r="AJ68" s="246"/>
      <c r="AK68" s="439"/>
      <c r="AL68" s="439"/>
      <c r="AM68" s="439"/>
      <c r="AN68" s="439"/>
      <c r="AO68" s="439"/>
      <c r="AP68" s="439"/>
      <c r="AQ68" s="439"/>
      <c r="AR68" s="439"/>
      <c r="AS68" s="439"/>
      <c r="AT68" s="439"/>
      <c r="AU68" s="439"/>
      <c r="AV68" s="439"/>
      <c r="AW68" s="78"/>
      <c r="AX68" s="78"/>
      <c r="AY68" s="78"/>
      <c r="AZ68" s="78"/>
      <c r="BA68" s="78"/>
      <c r="BB68" s="78"/>
      <c r="BC68" s="78"/>
      <c r="BD68" s="78"/>
      <c r="BE68" s="78"/>
      <c r="BF68" s="78"/>
      <c r="BG68" s="78"/>
      <c r="BH68" s="78"/>
      <c r="BI68" s="78"/>
      <c r="BJ68" s="78"/>
      <c r="BK68" s="78"/>
      <c r="BL68" s="78"/>
      <c r="BM68" s="78"/>
      <c r="BN68" s="78"/>
      <c r="BO68" s="78"/>
      <c r="BP68" s="78"/>
      <c r="BQ68" s="78"/>
      <c r="BR68" s="78"/>
      <c r="BS68" s="78"/>
      <c r="BT68" s="78"/>
      <c r="BU68" s="78"/>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c r="EO68" s="78"/>
      <c r="EP68" s="78"/>
      <c r="EQ68" s="78"/>
      <c r="ER68" s="78"/>
      <c r="ES68" s="78"/>
      <c r="ET68" s="78"/>
      <c r="EU68" s="78"/>
      <c r="EV68" s="78"/>
      <c r="EW68" s="78"/>
      <c r="EX68" s="78"/>
      <c r="EY68" s="78"/>
      <c r="EZ68" s="78"/>
      <c r="FA68" s="78"/>
      <c r="FB68" s="78"/>
      <c r="FC68" s="78"/>
      <c r="FD68" s="78"/>
      <c r="FE68" s="78"/>
      <c r="FF68" s="78"/>
      <c r="FG68" s="78"/>
      <c r="FH68" s="78"/>
      <c r="FI68" s="78"/>
      <c r="FJ68" s="78"/>
      <c r="FK68" s="78"/>
      <c r="FL68" s="78"/>
      <c r="FM68" s="78"/>
      <c r="FN68" s="78"/>
      <c r="FO68" s="78"/>
      <c r="FP68" s="78"/>
      <c r="FQ68" s="78"/>
      <c r="FR68" s="78"/>
      <c r="FS68" s="78"/>
      <c r="FT68" s="78"/>
      <c r="FU68" s="78"/>
      <c r="FV68" s="78"/>
      <c r="FW68" s="78"/>
      <c r="FX68" s="78"/>
      <c r="FY68" s="78"/>
      <c r="FZ68" s="78"/>
      <c r="GA68" s="78"/>
      <c r="GB68" s="78"/>
      <c r="GC68" s="78"/>
      <c r="GD68" s="78"/>
      <c r="GE68" s="78"/>
      <c r="GF68" s="78"/>
      <c r="GG68" s="78"/>
      <c r="GH68" s="78"/>
      <c r="GI68" s="78"/>
      <c r="GJ68" s="78"/>
      <c r="GK68" s="78"/>
      <c r="GL68" s="78"/>
      <c r="GM68" s="78"/>
      <c r="GN68" s="78"/>
      <c r="GO68" s="78"/>
      <c r="GP68" s="78"/>
      <c r="GQ68" s="78"/>
      <c r="GR68" s="78"/>
      <c r="GS68" s="78"/>
      <c r="GT68" s="78"/>
      <c r="GU68" s="78"/>
      <c r="GV68" s="78"/>
      <c r="GW68" s="78"/>
      <c r="GX68" s="78"/>
      <c r="GY68" s="78"/>
      <c r="GZ68" s="78"/>
      <c r="HA68" s="78"/>
      <c r="HB68" s="78"/>
      <c r="HC68" s="78"/>
      <c r="HD68" s="78"/>
      <c r="HE68" s="78"/>
      <c r="HF68" s="78"/>
      <c r="HG68" s="78"/>
      <c r="HH68" s="78"/>
      <c r="HI68" s="78"/>
      <c r="HJ68" s="78"/>
      <c r="HK68" s="78"/>
      <c r="HL68" s="78"/>
      <c r="HM68" s="78"/>
      <c r="HN68" s="78"/>
      <c r="HO68" s="78"/>
      <c r="HP68" s="78"/>
      <c r="HQ68" s="78"/>
      <c r="HR68" s="78"/>
      <c r="HS68" s="78"/>
      <c r="HT68" s="78"/>
      <c r="HU68" s="78"/>
      <c r="HV68" s="78"/>
      <c r="HW68" s="78"/>
      <c r="HX68" s="78"/>
      <c r="HY68" s="78"/>
      <c r="HZ68" s="78"/>
      <c r="IA68" s="78"/>
      <c r="IB68" s="78"/>
      <c r="IC68" s="78"/>
      <c r="ID68" s="78"/>
      <c r="IE68" s="78"/>
      <c r="IF68" s="78"/>
      <c r="IG68" s="78"/>
      <c r="IH68" s="78"/>
      <c r="II68" s="78"/>
      <c r="IJ68" s="78"/>
      <c r="IK68" s="78"/>
      <c r="IL68" s="78"/>
      <c r="IM68" s="78"/>
      <c r="IN68" s="78"/>
      <c r="IO68" s="78"/>
      <c r="IP68" s="78"/>
      <c r="IQ68" s="78"/>
      <c r="IR68" s="78"/>
      <c r="IS68" s="78"/>
      <c r="IT68" s="78"/>
      <c r="IU68" s="78"/>
      <c r="IV68" s="78"/>
      <c r="IW68" s="78"/>
      <c r="IX68" s="78"/>
      <c r="IY68" s="78"/>
      <c r="IZ68" s="78"/>
      <c r="JA68" s="78"/>
      <c r="JB68" s="78"/>
      <c r="JC68" s="78"/>
      <c r="JD68" s="78"/>
      <c r="JE68" s="78"/>
      <c r="JF68" s="78"/>
      <c r="JG68" s="78"/>
      <c r="JH68" s="78"/>
      <c r="JI68" s="78"/>
      <c r="JJ68" s="78"/>
      <c r="JK68" s="78"/>
      <c r="JL68" s="78"/>
      <c r="JM68" s="78"/>
      <c r="JN68" s="78"/>
      <c r="JO68" s="78"/>
      <c r="JP68" s="78"/>
      <c r="JQ68" s="78"/>
      <c r="JR68" s="78"/>
      <c r="JS68" s="78"/>
      <c r="JT68" s="78"/>
      <c r="JU68" s="78"/>
      <c r="JV68" s="78"/>
      <c r="JW68" s="78"/>
      <c r="JX68" s="78"/>
      <c r="JY68" s="78"/>
      <c r="JZ68" s="78"/>
      <c r="KA68" s="78"/>
      <c r="KB68" s="78"/>
      <c r="KC68" s="78"/>
      <c r="KD68" s="78"/>
      <c r="KE68" s="78"/>
      <c r="KF68" s="78"/>
      <c r="KG68" s="78"/>
      <c r="KH68" s="78"/>
      <c r="KI68" s="78"/>
      <c r="KJ68" s="78"/>
      <c r="KK68" s="78"/>
      <c r="KL68" s="78"/>
      <c r="KM68" s="78"/>
      <c r="KN68" s="78"/>
      <c r="KO68" s="78"/>
      <c r="KP68" s="78"/>
      <c r="KQ68" s="78"/>
      <c r="KR68" s="78"/>
      <c r="KS68" s="78"/>
      <c r="KT68" s="78"/>
      <c r="KU68" s="78"/>
      <c r="KV68" s="78"/>
      <c r="KW68" s="78"/>
      <c r="KX68" s="78"/>
      <c r="KY68" s="78"/>
      <c r="KZ68" s="78"/>
      <c r="LA68" s="78"/>
      <c r="LB68" s="78"/>
      <c r="LC68" s="78"/>
      <c r="LD68" s="78"/>
      <c r="LE68" s="78"/>
      <c r="LF68" s="78"/>
      <c r="LG68" s="78"/>
      <c r="LH68" s="78"/>
      <c r="LI68" s="78"/>
      <c r="LJ68" s="78"/>
      <c r="LK68" s="78"/>
      <c r="LL68" s="78"/>
      <c r="LM68" s="78"/>
      <c r="LN68" s="78"/>
      <c r="LO68" s="78"/>
      <c r="LP68" s="78"/>
      <c r="LQ68" s="78"/>
      <c r="LR68" s="78"/>
      <c r="LS68" s="78"/>
      <c r="LT68" s="78"/>
      <c r="LU68" s="78"/>
      <c r="LV68" s="78"/>
      <c r="LW68" s="78"/>
      <c r="LX68" s="78"/>
      <c r="LY68" s="78"/>
      <c r="LZ68" s="78"/>
      <c r="MA68" s="78"/>
      <c r="MB68" s="78"/>
      <c r="MC68" s="78"/>
      <c r="MD68" s="78"/>
      <c r="ME68" s="78"/>
      <c r="MF68" s="78"/>
      <c r="MG68" s="78"/>
      <c r="MH68" s="78"/>
      <c r="MI68" s="78"/>
      <c r="MJ68" s="78"/>
      <c r="MK68" s="78"/>
      <c r="ML68" s="78"/>
      <c r="MM68" s="78"/>
      <c r="MN68" s="78"/>
      <c r="MO68" s="78"/>
      <c r="MP68" s="78"/>
      <c r="MQ68" s="78"/>
      <c r="MR68" s="78"/>
      <c r="MS68" s="78"/>
      <c r="MT68" s="78"/>
      <c r="MU68" s="78"/>
      <c r="MV68" s="78"/>
      <c r="MW68" s="78"/>
      <c r="MX68" s="78"/>
      <c r="MY68" s="78"/>
      <c r="MZ68" s="78"/>
      <c r="NA68" s="78"/>
      <c r="NB68" s="78"/>
      <c r="NC68" s="78"/>
      <c r="ND68" s="78"/>
      <c r="NE68" s="78"/>
      <c r="NF68" s="78"/>
      <c r="NG68" s="78"/>
      <c r="NH68" s="78"/>
      <c r="NI68" s="78"/>
      <c r="NJ68" s="78"/>
      <c r="NK68" s="78"/>
      <c r="NL68" s="78"/>
      <c r="NM68" s="78"/>
      <c r="NN68" s="78"/>
      <c r="NO68" s="78"/>
      <c r="NP68" s="78"/>
      <c r="NQ68" s="78"/>
      <c r="NR68" s="78"/>
      <c r="NS68" s="78"/>
      <c r="NT68" s="78"/>
    </row>
    <row r="69" spans="1:384" s="69" customFormat="1" ht="15" customHeight="1" thickBot="1">
      <c r="A69" s="522">
        <v>60000</v>
      </c>
      <c r="B69" s="729" t="s">
        <v>82</v>
      </c>
      <c r="C69" s="398">
        <v>2</v>
      </c>
      <c r="D69" s="399">
        <v>2</v>
      </c>
      <c r="E69" s="399"/>
      <c r="F69" s="399"/>
      <c r="G69" s="399">
        <f t="shared" si="5"/>
        <v>4</v>
      </c>
      <c r="H69" s="972">
        <v>5</v>
      </c>
      <c r="I69" s="1104"/>
      <c r="J69" s="1015"/>
      <c r="K69" s="993"/>
      <c r="L69" s="1015"/>
      <c r="M69" s="993"/>
      <c r="N69" s="1015"/>
      <c r="O69" s="1190">
        <v>5</v>
      </c>
      <c r="P69" s="556" t="s">
        <v>90</v>
      </c>
      <c r="Q69" s="557">
        <v>1</v>
      </c>
      <c r="R69" s="664" t="s">
        <v>122</v>
      </c>
      <c r="S69" s="1891"/>
      <c r="T69" s="1892"/>
      <c r="U69" s="386"/>
      <c r="V69" s="371"/>
      <c r="W69" s="393"/>
      <c r="X69" s="1305" t="str">
        <f>IF(COUNTIF(U69:W69,"&gt;=50")&gt;1,"FEHLER",IF(MAX(U69:W69)&gt;100,"FEHLER",IF(U69="","OFFEN",IF(MAX(U69:W69)&gt;=50,"BE",IF(MAX(U69:W69)&lt;50,"NB","OFFEN")))))</f>
        <v>OFFEN</v>
      </c>
      <c r="Y69" s="1306">
        <f>IF(U69="",0,(MAX(U69:W69)*Q69/100))</f>
        <v>0</v>
      </c>
      <c r="Z69" s="1307" t="str">
        <f>IF(X69="OFFEN","OFFEN",IF(X69="FEHLER","FEHLER",IF(X69="NB",5,ROUND(1+3/50*(100-(Y69*100)),1))))</f>
        <v>OFFEN</v>
      </c>
      <c r="AA69" s="1308">
        <f>IF(X69="BE",H69,0)</f>
        <v>0</v>
      </c>
      <c r="AB69" s="246"/>
      <c r="AC69" s="246">
        <f t="shared" si="1"/>
        <v>0</v>
      </c>
      <c r="AD69" s="246"/>
      <c r="AE69" s="1237">
        <f>IF(AC69=0,0,AC69/$AC$79)</f>
        <v>0</v>
      </c>
      <c r="AF69" s="1237">
        <f t="shared" si="3"/>
        <v>0</v>
      </c>
      <c r="AG69" s="246"/>
      <c r="AH69" s="246">
        <v>7</v>
      </c>
      <c r="AI69" s="1238" t="str">
        <f>IF(AH69&lt;=$AC$3,"JA","NEIN")</f>
        <v>NEIN</v>
      </c>
      <c r="AJ69" s="246"/>
      <c r="AK69" s="439"/>
      <c r="AL69" s="439"/>
      <c r="AM69" s="439"/>
      <c r="AN69" s="439"/>
      <c r="AO69" s="439"/>
      <c r="AP69" s="439"/>
      <c r="AQ69" s="439"/>
      <c r="AR69" s="439"/>
      <c r="AS69" s="439"/>
      <c r="AT69" s="439"/>
      <c r="AU69" s="439"/>
      <c r="AV69" s="439"/>
      <c r="AW69" s="78"/>
      <c r="AX69" s="78"/>
      <c r="AY69" s="78"/>
      <c r="AZ69" s="78"/>
      <c r="BA69" s="78"/>
      <c r="BB69" s="78"/>
      <c r="BC69" s="78"/>
      <c r="BD69" s="78"/>
      <c r="BE69" s="78"/>
      <c r="BF69" s="78"/>
      <c r="BG69" s="78"/>
      <c r="BH69" s="78"/>
      <c r="BI69" s="78"/>
      <c r="BJ69" s="78"/>
      <c r="BK69" s="78"/>
      <c r="BL69" s="78"/>
      <c r="BM69" s="78"/>
      <c r="BN69" s="78"/>
      <c r="BO69" s="78"/>
      <c r="BP69" s="78"/>
      <c r="BQ69" s="78"/>
      <c r="BR69" s="78"/>
      <c r="BS69" s="78"/>
      <c r="BT69" s="78"/>
      <c r="BU69" s="78"/>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c r="EO69" s="78"/>
      <c r="EP69" s="78"/>
      <c r="EQ69" s="78"/>
      <c r="ER69" s="78"/>
      <c r="ES69" s="78"/>
      <c r="ET69" s="78"/>
      <c r="EU69" s="78"/>
      <c r="EV69" s="78"/>
      <c r="EW69" s="78"/>
      <c r="EX69" s="78"/>
      <c r="EY69" s="78"/>
      <c r="EZ69" s="78"/>
      <c r="FA69" s="78"/>
      <c r="FB69" s="78"/>
      <c r="FC69" s="78"/>
      <c r="FD69" s="78"/>
      <c r="FE69" s="78"/>
      <c r="FF69" s="78"/>
      <c r="FG69" s="78"/>
      <c r="FH69" s="78"/>
      <c r="FI69" s="78"/>
      <c r="FJ69" s="78"/>
      <c r="FK69" s="78"/>
      <c r="FL69" s="78"/>
      <c r="FM69" s="78"/>
      <c r="FN69" s="78"/>
      <c r="FO69" s="78"/>
      <c r="FP69" s="78"/>
      <c r="FQ69" s="78"/>
      <c r="FR69" s="78"/>
      <c r="FS69" s="78"/>
      <c r="FT69" s="78"/>
      <c r="FU69" s="78"/>
      <c r="FV69" s="78"/>
      <c r="FW69" s="78"/>
      <c r="FX69" s="78"/>
      <c r="FY69" s="78"/>
      <c r="FZ69" s="78"/>
      <c r="GA69" s="78"/>
      <c r="GB69" s="78"/>
      <c r="GC69" s="78"/>
      <c r="GD69" s="78"/>
      <c r="GE69" s="78"/>
      <c r="GF69" s="78"/>
      <c r="GG69" s="78"/>
      <c r="GH69" s="78"/>
      <c r="GI69" s="78"/>
      <c r="GJ69" s="78"/>
      <c r="GK69" s="78"/>
      <c r="GL69" s="78"/>
      <c r="GM69" s="78"/>
      <c r="GN69" s="78"/>
      <c r="GO69" s="78"/>
      <c r="GP69" s="78"/>
      <c r="GQ69" s="78"/>
      <c r="GR69" s="78"/>
      <c r="GS69" s="78"/>
      <c r="GT69" s="78"/>
      <c r="GU69" s="78"/>
      <c r="GV69" s="78"/>
      <c r="GW69" s="78"/>
      <c r="GX69" s="78"/>
      <c r="GY69" s="78"/>
      <c r="GZ69" s="78"/>
      <c r="HA69" s="78"/>
      <c r="HB69" s="78"/>
      <c r="HC69" s="78"/>
      <c r="HD69" s="78"/>
      <c r="HE69" s="78"/>
      <c r="HF69" s="78"/>
      <c r="HG69" s="78"/>
      <c r="HH69" s="78"/>
      <c r="HI69" s="78"/>
      <c r="HJ69" s="78"/>
      <c r="HK69" s="78"/>
      <c r="HL69" s="78"/>
      <c r="HM69" s="78"/>
      <c r="HN69" s="78"/>
      <c r="HO69" s="78"/>
      <c r="HP69" s="78"/>
      <c r="HQ69" s="78"/>
      <c r="HR69" s="78"/>
      <c r="HS69" s="78"/>
      <c r="HT69" s="78"/>
      <c r="HU69" s="78"/>
      <c r="HV69" s="78"/>
      <c r="HW69" s="78"/>
      <c r="HX69" s="78"/>
      <c r="HY69" s="78"/>
      <c r="HZ69" s="78"/>
      <c r="IA69" s="78"/>
      <c r="IB69" s="78"/>
      <c r="IC69" s="78"/>
      <c r="ID69" s="78"/>
      <c r="IE69" s="78"/>
      <c r="IF69" s="78"/>
      <c r="IG69" s="78"/>
      <c r="IH69" s="78"/>
      <c r="II69" s="78"/>
      <c r="IJ69" s="78"/>
      <c r="IK69" s="78"/>
      <c r="IL69" s="78"/>
      <c r="IM69" s="78"/>
      <c r="IN69" s="78"/>
      <c r="IO69" s="78"/>
      <c r="IP69" s="78"/>
      <c r="IQ69" s="78"/>
      <c r="IR69" s="78"/>
      <c r="IS69" s="78"/>
      <c r="IT69" s="78"/>
      <c r="IU69" s="78"/>
      <c r="IV69" s="78"/>
      <c r="IW69" s="78"/>
      <c r="IX69" s="78"/>
      <c r="IY69" s="78"/>
      <c r="IZ69" s="78"/>
      <c r="JA69" s="78"/>
      <c r="JB69" s="78"/>
      <c r="JC69" s="78"/>
      <c r="JD69" s="78"/>
      <c r="JE69" s="78"/>
      <c r="JF69" s="78"/>
      <c r="JG69" s="78"/>
      <c r="JH69" s="78"/>
      <c r="JI69" s="78"/>
      <c r="JJ69" s="78"/>
      <c r="JK69" s="78"/>
      <c r="JL69" s="78"/>
      <c r="JM69" s="78"/>
      <c r="JN69" s="78"/>
      <c r="JO69" s="78"/>
      <c r="JP69" s="78"/>
      <c r="JQ69" s="78"/>
      <c r="JR69" s="78"/>
      <c r="JS69" s="78"/>
      <c r="JT69" s="78"/>
      <c r="JU69" s="78"/>
      <c r="JV69" s="78"/>
      <c r="JW69" s="78"/>
      <c r="JX69" s="78"/>
      <c r="JY69" s="78"/>
      <c r="JZ69" s="78"/>
      <c r="KA69" s="78"/>
      <c r="KB69" s="78"/>
      <c r="KC69" s="78"/>
      <c r="KD69" s="78"/>
      <c r="KE69" s="78"/>
      <c r="KF69" s="78"/>
      <c r="KG69" s="78"/>
      <c r="KH69" s="78"/>
      <c r="KI69" s="78"/>
      <c r="KJ69" s="78"/>
      <c r="KK69" s="78"/>
      <c r="KL69" s="78"/>
      <c r="KM69" s="78"/>
      <c r="KN69" s="78"/>
      <c r="KO69" s="78"/>
      <c r="KP69" s="78"/>
      <c r="KQ69" s="78"/>
      <c r="KR69" s="78"/>
      <c r="KS69" s="78"/>
      <c r="KT69" s="78"/>
      <c r="KU69" s="78"/>
      <c r="KV69" s="78"/>
      <c r="KW69" s="78"/>
      <c r="KX69" s="78"/>
      <c r="KY69" s="78"/>
      <c r="KZ69" s="78"/>
      <c r="LA69" s="78"/>
      <c r="LB69" s="78"/>
      <c r="LC69" s="78"/>
      <c r="LD69" s="78"/>
      <c r="LE69" s="78"/>
      <c r="LF69" s="78"/>
      <c r="LG69" s="78"/>
      <c r="LH69" s="78"/>
      <c r="LI69" s="78"/>
      <c r="LJ69" s="78"/>
      <c r="LK69" s="78"/>
      <c r="LL69" s="78"/>
      <c r="LM69" s="78"/>
      <c r="LN69" s="78"/>
      <c r="LO69" s="78"/>
      <c r="LP69" s="78"/>
      <c r="LQ69" s="78"/>
      <c r="LR69" s="78"/>
      <c r="LS69" s="78"/>
      <c r="LT69" s="78"/>
      <c r="LU69" s="78"/>
      <c r="LV69" s="78"/>
      <c r="LW69" s="78"/>
      <c r="LX69" s="78"/>
      <c r="LY69" s="78"/>
      <c r="LZ69" s="78"/>
      <c r="MA69" s="78"/>
      <c r="MB69" s="78"/>
      <c r="MC69" s="78"/>
      <c r="MD69" s="78"/>
      <c r="ME69" s="78"/>
      <c r="MF69" s="78"/>
      <c r="MG69" s="78"/>
      <c r="MH69" s="78"/>
      <c r="MI69" s="78"/>
      <c r="MJ69" s="78"/>
      <c r="MK69" s="78"/>
      <c r="ML69" s="78"/>
      <c r="MM69" s="78"/>
      <c r="MN69" s="78"/>
      <c r="MO69" s="78"/>
      <c r="MP69" s="78"/>
      <c r="MQ69" s="78"/>
      <c r="MR69" s="78"/>
      <c r="MS69" s="78"/>
      <c r="MT69" s="78"/>
      <c r="MU69" s="78"/>
      <c r="MV69" s="78"/>
      <c r="MW69" s="78"/>
      <c r="MX69" s="78"/>
      <c r="MY69" s="78"/>
      <c r="MZ69" s="78"/>
      <c r="NA69" s="78"/>
      <c r="NB69" s="78"/>
      <c r="NC69" s="78"/>
      <c r="ND69" s="78"/>
      <c r="NE69" s="78"/>
      <c r="NF69" s="78"/>
      <c r="NG69" s="78"/>
      <c r="NH69" s="78"/>
      <c r="NI69" s="78"/>
      <c r="NJ69" s="78"/>
      <c r="NK69" s="78"/>
      <c r="NL69" s="78"/>
      <c r="NM69" s="78"/>
      <c r="NN69" s="78"/>
      <c r="NO69" s="78"/>
      <c r="NP69" s="78"/>
      <c r="NQ69" s="78"/>
      <c r="NR69" s="78"/>
      <c r="NS69" s="78"/>
      <c r="NT69" s="78"/>
    </row>
    <row r="70" spans="1:384" s="69" customFormat="1" ht="17.100000000000001" customHeight="1" thickBot="1">
      <c r="A70" s="416">
        <v>8000</v>
      </c>
      <c r="B70" s="1160" t="s">
        <v>126</v>
      </c>
      <c r="C70" s="1160"/>
      <c r="D70" s="1160"/>
      <c r="E70" s="1160"/>
      <c r="F70" s="1160"/>
      <c r="G70" s="1160"/>
      <c r="H70" s="1160"/>
      <c r="I70" s="1160"/>
      <c r="J70" s="1160"/>
      <c r="K70" s="1160"/>
      <c r="L70" s="1160"/>
      <c r="M70" s="1160"/>
      <c r="N70" s="1160"/>
      <c r="O70" s="1160"/>
      <c r="P70" s="1160"/>
      <c r="Q70" s="1160"/>
      <c r="R70" s="1160"/>
      <c r="S70" s="1160"/>
      <c r="T70" s="1160"/>
      <c r="U70" s="1385"/>
      <c r="V70" s="1385"/>
      <c r="W70" s="1385"/>
      <c r="X70" s="1317"/>
      <c r="Y70" s="1317"/>
      <c r="Z70" s="1317"/>
      <c r="AA70" s="1318"/>
      <c r="AB70" s="246"/>
      <c r="AC70" s="246"/>
      <c r="AD70" s="246"/>
      <c r="AE70" s="1237"/>
      <c r="AF70" s="1237"/>
      <c r="AG70" s="246"/>
      <c r="AH70" s="246"/>
      <c r="AI70" s="246"/>
      <c r="AJ70" s="246"/>
      <c r="AK70" s="439"/>
      <c r="AL70" s="439"/>
      <c r="AM70" s="439"/>
      <c r="AN70" s="439"/>
      <c r="AO70" s="439"/>
      <c r="AP70" s="439"/>
      <c r="AQ70" s="439"/>
      <c r="AR70" s="439"/>
      <c r="AS70" s="439"/>
      <c r="AT70" s="439"/>
      <c r="AU70" s="439"/>
      <c r="AV70" s="439"/>
      <c r="AW70" s="78"/>
      <c r="AX70" s="78"/>
      <c r="AY70" s="78"/>
      <c r="AZ70" s="78"/>
      <c r="BA70" s="78"/>
      <c r="BB70" s="78"/>
      <c r="BC70" s="78"/>
      <c r="BD70" s="78"/>
      <c r="BE70" s="78"/>
      <c r="BF70" s="78"/>
      <c r="BG70" s="78"/>
      <c r="BH70" s="78"/>
      <c r="BI70" s="78"/>
      <c r="BJ70" s="78"/>
      <c r="BK70" s="78"/>
      <c r="BL70" s="78"/>
      <c r="BM70" s="78"/>
      <c r="BN70" s="78"/>
      <c r="BO70" s="78"/>
      <c r="BP70" s="78"/>
      <c r="BQ70" s="78"/>
      <c r="BR70" s="78"/>
      <c r="BS70" s="78"/>
      <c r="BT70" s="78"/>
      <c r="BU70" s="78"/>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c r="EO70" s="78"/>
      <c r="EP70" s="78"/>
      <c r="EQ70" s="78"/>
      <c r="ER70" s="78"/>
      <c r="ES70" s="78"/>
      <c r="ET70" s="78"/>
      <c r="EU70" s="78"/>
      <c r="EV70" s="78"/>
      <c r="EW70" s="78"/>
      <c r="EX70" s="78"/>
      <c r="EY70" s="78"/>
      <c r="EZ70" s="78"/>
      <c r="FA70" s="78"/>
      <c r="FB70" s="78"/>
      <c r="FC70" s="78"/>
      <c r="FD70" s="78"/>
      <c r="FE70" s="78"/>
      <c r="FF70" s="78"/>
      <c r="FG70" s="78"/>
      <c r="FH70" s="78"/>
      <c r="FI70" s="78"/>
      <c r="FJ70" s="78"/>
      <c r="FK70" s="78"/>
      <c r="FL70" s="78"/>
      <c r="FM70" s="78"/>
      <c r="FN70" s="78"/>
      <c r="FO70" s="78"/>
      <c r="FP70" s="78"/>
      <c r="FQ70" s="78"/>
      <c r="FR70" s="78"/>
      <c r="FS70" s="78"/>
      <c r="FT70" s="78"/>
      <c r="FU70" s="78"/>
      <c r="FV70" s="78"/>
      <c r="FW70" s="78"/>
      <c r="FX70" s="78"/>
      <c r="FY70" s="78"/>
      <c r="FZ70" s="78"/>
      <c r="GA70" s="78"/>
      <c r="GB70" s="78"/>
      <c r="GC70" s="78"/>
      <c r="GD70" s="78"/>
      <c r="GE70" s="78"/>
      <c r="GF70" s="78"/>
      <c r="GG70" s="78"/>
      <c r="GH70" s="78"/>
      <c r="GI70" s="78"/>
      <c r="GJ70" s="78"/>
      <c r="GK70" s="78"/>
      <c r="GL70" s="78"/>
      <c r="GM70" s="78"/>
      <c r="GN70" s="78"/>
      <c r="GO70" s="78"/>
      <c r="GP70" s="78"/>
      <c r="GQ70" s="78"/>
      <c r="GR70" s="78"/>
      <c r="GS70" s="78"/>
      <c r="GT70" s="78"/>
      <c r="GU70" s="78"/>
      <c r="GV70" s="78"/>
      <c r="GW70" s="78"/>
      <c r="GX70" s="78"/>
      <c r="GY70" s="78"/>
      <c r="GZ70" s="78"/>
      <c r="HA70" s="78"/>
      <c r="HB70" s="78"/>
      <c r="HC70" s="78"/>
      <c r="HD70" s="78"/>
      <c r="HE70" s="78"/>
      <c r="HF70" s="78"/>
      <c r="HG70" s="78"/>
      <c r="HH70" s="78"/>
      <c r="HI70" s="78"/>
      <c r="HJ70" s="78"/>
      <c r="HK70" s="78"/>
      <c r="HL70" s="78"/>
      <c r="HM70" s="78"/>
      <c r="HN70" s="78"/>
      <c r="HO70" s="78"/>
      <c r="HP70" s="78"/>
      <c r="HQ70" s="78"/>
      <c r="HR70" s="78"/>
      <c r="HS70" s="78"/>
      <c r="HT70" s="78"/>
      <c r="HU70" s="78"/>
      <c r="HV70" s="78"/>
      <c r="HW70" s="78"/>
      <c r="HX70" s="78"/>
      <c r="HY70" s="78"/>
      <c r="HZ70" s="78"/>
      <c r="IA70" s="78"/>
      <c r="IB70" s="78"/>
      <c r="IC70" s="78"/>
      <c r="ID70" s="78"/>
      <c r="IE70" s="78"/>
      <c r="IF70" s="78"/>
      <c r="IG70" s="78"/>
      <c r="IH70" s="78"/>
      <c r="II70" s="78"/>
      <c r="IJ70" s="78"/>
      <c r="IK70" s="78"/>
      <c r="IL70" s="78"/>
      <c r="IM70" s="78"/>
      <c r="IN70" s="78"/>
      <c r="IO70" s="78"/>
      <c r="IP70" s="78"/>
      <c r="IQ70" s="78"/>
      <c r="IR70" s="78"/>
      <c r="IS70" s="78"/>
      <c r="IT70" s="78"/>
      <c r="IU70" s="78"/>
      <c r="IV70" s="78"/>
      <c r="IW70" s="78"/>
      <c r="IX70" s="78"/>
      <c r="IY70" s="78"/>
      <c r="IZ70" s="78"/>
      <c r="JA70" s="78"/>
      <c r="JB70" s="78"/>
      <c r="JC70" s="78"/>
      <c r="JD70" s="78"/>
      <c r="JE70" s="78"/>
      <c r="JF70" s="78"/>
      <c r="JG70" s="78"/>
      <c r="JH70" s="78"/>
      <c r="JI70" s="78"/>
      <c r="JJ70" s="78"/>
      <c r="JK70" s="78"/>
      <c r="JL70" s="78"/>
      <c r="JM70" s="78"/>
      <c r="JN70" s="78"/>
      <c r="JO70" s="78"/>
      <c r="JP70" s="78"/>
      <c r="JQ70" s="78"/>
      <c r="JR70" s="78"/>
      <c r="JS70" s="78"/>
      <c r="JT70" s="78"/>
      <c r="JU70" s="78"/>
      <c r="JV70" s="78"/>
      <c r="JW70" s="78"/>
      <c r="JX70" s="78"/>
      <c r="JY70" s="78"/>
      <c r="JZ70" s="78"/>
      <c r="KA70" s="78"/>
      <c r="KB70" s="78"/>
      <c r="KC70" s="78"/>
      <c r="KD70" s="78"/>
      <c r="KE70" s="78"/>
      <c r="KF70" s="78"/>
      <c r="KG70" s="78"/>
      <c r="KH70" s="78"/>
      <c r="KI70" s="78"/>
      <c r="KJ70" s="78"/>
      <c r="KK70" s="78"/>
      <c r="KL70" s="78"/>
      <c r="KM70" s="78"/>
      <c r="KN70" s="78"/>
      <c r="KO70" s="78"/>
      <c r="KP70" s="78"/>
      <c r="KQ70" s="78"/>
      <c r="KR70" s="78"/>
      <c r="KS70" s="78"/>
      <c r="KT70" s="78"/>
      <c r="KU70" s="78"/>
      <c r="KV70" s="78"/>
      <c r="KW70" s="78"/>
      <c r="KX70" s="78"/>
      <c r="KY70" s="78"/>
      <c r="KZ70" s="78"/>
      <c r="LA70" s="78"/>
      <c r="LB70" s="78"/>
      <c r="LC70" s="78"/>
      <c r="LD70" s="78"/>
      <c r="LE70" s="78"/>
      <c r="LF70" s="78"/>
      <c r="LG70" s="78"/>
      <c r="LH70" s="78"/>
      <c r="LI70" s="78"/>
      <c r="LJ70" s="78"/>
      <c r="LK70" s="78"/>
      <c r="LL70" s="78"/>
      <c r="LM70" s="78"/>
      <c r="LN70" s="78"/>
      <c r="LO70" s="78"/>
      <c r="LP70" s="78"/>
      <c r="LQ70" s="78"/>
      <c r="LR70" s="78"/>
      <c r="LS70" s="78"/>
      <c r="LT70" s="78"/>
      <c r="LU70" s="78"/>
      <c r="LV70" s="78"/>
      <c r="LW70" s="78"/>
      <c r="LX70" s="78"/>
      <c r="LY70" s="78"/>
      <c r="LZ70" s="78"/>
      <c r="MA70" s="78"/>
      <c r="MB70" s="78"/>
      <c r="MC70" s="78"/>
      <c r="MD70" s="78"/>
      <c r="ME70" s="78"/>
      <c r="MF70" s="78"/>
      <c r="MG70" s="78"/>
      <c r="MH70" s="78"/>
      <c r="MI70" s="78"/>
      <c r="MJ70" s="78"/>
      <c r="MK70" s="78"/>
      <c r="ML70" s="78"/>
      <c r="MM70" s="78"/>
      <c r="MN70" s="78"/>
      <c r="MO70" s="78"/>
      <c r="MP70" s="78"/>
      <c r="MQ70" s="78"/>
      <c r="MR70" s="78"/>
      <c r="MS70" s="78"/>
      <c r="MT70" s="78"/>
      <c r="MU70" s="78"/>
      <c r="MV70" s="78"/>
      <c r="MW70" s="78"/>
      <c r="MX70" s="78"/>
      <c r="MY70" s="78"/>
      <c r="MZ70" s="78"/>
      <c r="NA70" s="78"/>
      <c r="NB70" s="78"/>
      <c r="NC70" s="78"/>
      <c r="ND70" s="78"/>
      <c r="NE70" s="78"/>
      <c r="NF70" s="78"/>
      <c r="NG70" s="78"/>
      <c r="NH70" s="78"/>
      <c r="NI70" s="78"/>
      <c r="NJ70" s="78"/>
      <c r="NK70" s="78"/>
      <c r="NL70" s="78"/>
      <c r="NM70" s="78"/>
      <c r="NN70" s="78"/>
      <c r="NO70" s="78"/>
      <c r="NP70" s="78"/>
      <c r="NQ70" s="78"/>
      <c r="NR70" s="78"/>
      <c r="NS70" s="78"/>
      <c r="NT70" s="78"/>
    </row>
    <row r="71" spans="1:384" s="69" customFormat="1" ht="15" customHeight="1">
      <c r="A71" s="520">
        <v>80001</v>
      </c>
      <c r="B71" s="514" t="s">
        <v>192</v>
      </c>
      <c r="C71" s="423"/>
      <c r="D71" s="223"/>
      <c r="E71" s="223"/>
      <c r="F71" s="223"/>
      <c r="G71" s="424">
        <f t="shared" si="5"/>
        <v>0</v>
      </c>
      <c r="H71" s="339">
        <v>12</v>
      </c>
      <c r="I71" s="1105"/>
      <c r="J71" s="1003"/>
      <c r="K71" s="975"/>
      <c r="L71" s="1003"/>
      <c r="M71" s="975"/>
      <c r="N71" s="1003"/>
      <c r="O71" s="1192">
        <v>12</v>
      </c>
      <c r="P71" s="548" t="s">
        <v>90</v>
      </c>
      <c r="Q71" s="549">
        <v>1</v>
      </c>
      <c r="R71" s="662" t="s">
        <v>122</v>
      </c>
      <c r="S71" s="1887"/>
      <c r="T71" s="1888"/>
      <c r="U71" s="377"/>
      <c r="V71" s="372"/>
      <c r="W71" s="394"/>
      <c r="X71" s="1295" t="str">
        <f>IF(COUNTIF(U71:W71,"&gt;=50")&gt;1,"FEHLER",IF(MAX(U71:W71)&gt;100,"FEHLER",IF(U71="","OFFEN",IF(MAX(U71:W71)&gt;=50,"BE",IF(MAX(U71:W71)&lt;50,"NB","OFFEN")))))</f>
        <v>OFFEN</v>
      </c>
      <c r="Y71" s="1296">
        <f>IF(U71="",0,(MAX(U71:W71)*Q71/100))</f>
        <v>0</v>
      </c>
      <c r="Z71" s="1297" t="str">
        <f>IF(X71="OFFEN","OFFEN",IF(X71="FEHLER","FEHLER",IF(X71="NB",5,ROUND(1+3/50*(100-(Y71*100)),1))))</f>
        <v>OFFEN</v>
      </c>
      <c r="AA71" s="1298">
        <f>IF(X71="BE",H71,0)</f>
        <v>0</v>
      </c>
      <c r="AB71" s="246"/>
      <c r="AC71" s="246">
        <f t="shared" si="1"/>
        <v>0</v>
      </c>
      <c r="AD71" s="246"/>
      <c r="AE71" s="1237">
        <f>IF(AC71=0,0,AC71/$AC$79)</f>
        <v>0</v>
      </c>
      <c r="AF71" s="1237">
        <f t="shared" si="3"/>
        <v>0</v>
      </c>
      <c r="AG71" s="246"/>
      <c r="AH71" s="246"/>
      <c r="AI71" s="246" t="str">
        <f>IF(COUNTIF($AA$13:$AA$65,0)&lt;=0,"JA","NEIN")</f>
        <v>NEIN</v>
      </c>
      <c r="AJ71" s="246"/>
      <c r="AK71" s="439"/>
      <c r="AL71" s="439"/>
      <c r="AM71" s="439"/>
      <c r="AN71" s="439"/>
      <c r="AO71" s="439"/>
      <c r="AP71" s="439"/>
      <c r="AQ71" s="439"/>
      <c r="AR71" s="439"/>
      <c r="AS71" s="439"/>
      <c r="AT71" s="439"/>
      <c r="AU71" s="439"/>
      <c r="AV71" s="439"/>
      <c r="AW71" s="78"/>
      <c r="AX71" s="78"/>
      <c r="AY71" s="78"/>
      <c r="AZ71" s="78"/>
      <c r="BA71" s="78"/>
      <c r="BB71" s="78"/>
      <c r="BC71" s="78"/>
      <c r="BD71" s="78"/>
      <c r="BE71" s="78"/>
      <c r="BF71" s="78"/>
      <c r="BG71" s="78"/>
      <c r="BH71" s="78"/>
      <c r="BI71" s="78"/>
      <c r="BJ71" s="78"/>
      <c r="BK71" s="78"/>
      <c r="BL71" s="78"/>
      <c r="BM71" s="78"/>
      <c r="BN71" s="78"/>
      <c r="BO71" s="78"/>
      <c r="BP71" s="78"/>
      <c r="BQ71" s="78"/>
      <c r="BR71" s="78"/>
      <c r="BS71" s="78"/>
      <c r="BT71" s="78"/>
      <c r="BU71" s="78"/>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c r="EO71" s="78"/>
      <c r="EP71" s="78"/>
      <c r="EQ71" s="78"/>
      <c r="ER71" s="78"/>
      <c r="ES71" s="78"/>
      <c r="ET71" s="78"/>
      <c r="EU71" s="78"/>
      <c r="EV71" s="78"/>
      <c r="EW71" s="78"/>
      <c r="EX71" s="78"/>
      <c r="EY71" s="78"/>
      <c r="EZ71" s="78"/>
      <c r="FA71" s="78"/>
      <c r="FB71" s="78"/>
      <c r="FC71" s="78"/>
      <c r="FD71" s="78"/>
      <c r="FE71" s="78"/>
      <c r="FF71" s="78"/>
      <c r="FG71" s="78"/>
      <c r="FH71" s="78"/>
      <c r="FI71" s="78"/>
      <c r="FJ71" s="78"/>
      <c r="FK71" s="78"/>
      <c r="FL71" s="78"/>
      <c r="FM71" s="78"/>
      <c r="FN71" s="78"/>
      <c r="FO71" s="78"/>
      <c r="FP71" s="78"/>
      <c r="FQ71" s="78"/>
      <c r="FR71" s="78"/>
      <c r="FS71" s="78"/>
      <c r="FT71" s="78"/>
      <c r="FU71" s="78"/>
      <c r="FV71" s="78"/>
      <c r="FW71" s="78"/>
      <c r="FX71" s="78"/>
      <c r="FY71" s="78"/>
      <c r="FZ71" s="78"/>
      <c r="GA71" s="78"/>
      <c r="GB71" s="78"/>
      <c r="GC71" s="78"/>
      <c r="GD71" s="78"/>
      <c r="GE71" s="78"/>
      <c r="GF71" s="78"/>
      <c r="GG71" s="78"/>
      <c r="GH71" s="78"/>
      <c r="GI71" s="78"/>
      <c r="GJ71" s="78"/>
      <c r="GK71" s="78"/>
      <c r="GL71" s="78"/>
      <c r="GM71" s="78"/>
      <c r="GN71" s="78"/>
      <c r="GO71" s="78"/>
      <c r="GP71" s="78"/>
      <c r="GQ71" s="78"/>
      <c r="GR71" s="78"/>
      <c r="GS71" s="78"/>
      <c r="GT71" s="78"/>
      <c r="GU71" s="78"/>
      <c r="GV71" s="78"/>
      <c r="GW71" s="78"/>
      <c r="GX71" s="78"/>
      <c r="GY71" s="78"/>
      <c r="GZ71" s="78"/>
      <c r="HA71" s="78"/>
      <c r="HB71" s="78"/>
      <c r="HC71" s="78"/>
      <c r="HD71" s="78"/>
      <c r="HE71" s="78"/>
      <c r="HF71" s="78"/>
      <c r="HG71" s="78"/>
      <c r="HH71" s="78"/>
      <c r="HI71" s="78"/>
      <c r="HJ71" s="78"/>
      <c r="HK71" s="78"/>
      <c r="HL71" s="78"/>
      <c r="HM71" s="78"/>
      <c r="HN71" s="78"/>
      <c r="HO71" s="78"/>
      <c r="HP71" s="78"/>
      <c r="HQ71" s="78"/>
      <c r="HR71" s="78"/>
      <c r="HS71" s="78"/>
      <c r="HT71" s="78"/>
      <c r="HU71" s="78"/>
      <c r="HV71" s="78"/>
      <c r="HW71" s="78"/>
      <c r="HX71" s="78"/>
      <c r="HY71" s="78"/>
      <c r="HZ71" s="78"/>
      <c r="IA71" s="78"/>
      <c r="IB71" s="78"/>
      <c r="IC71" s="78"/>
      <c r="ID71" s="78"/>
      <c r="IE71" s="78"/>
      <c r="IF71" s="78"/>
      <c r="IG71" s="78"/>
      <c r="IH71" s="78"/>
      <c r="II71" s="78"/>
      <c r="IJ71" s="78"/>
      <c r="IK71" s="78"/>
      <c r="IL71" s="78"/>
      <c r="IM71" s="78"/>
      <c r="IN71" s="78"/>
      <c r="IO71" s="78"/>
      <c r="IP71" s="78"/>
      <c r="IQ71" s="78"/>
      <c r="IR71" s="78"/>
      <c r="IS71" s="78"/>
      <c r="IT71" s="78"/>
      <c r="IU71" s="78"/>
      <c r="IV71" s="78"/>
      <c r="IW71" s="78"/>
      <c r="IX71" s="78"/>
      <c r="IY71" s="78"/>
      <c r="IZ71" s="78"/>
      <c r="JA71" s="78"/>
      <c r="JB71" s="78"/>
      <c r="JC71" s="78"/>
      <c r="JD71" s="78"/>
      <c r="JE71" s="78"/>
      <c r="JF71" s="78"/>
      <c r="JG71" s="78"/>
      <c r="JH71" s="78"/>
      <c r="JI71" s="78"/>
      <c r="JJ71" s="78"/>
      <c r="JK71" s="78"/>
      <c r="JL71" s="78"/>
      <c r="JM71" s="78"/>
      <c r="JN71" s="78"/>
      <c r="JO71" s="78"/>
      <c r="JP71" s="78"/>
      <c r="JQ71" s="78"/>
      <c r="JR71" s="78"/>
      <c r="JS71" s="78"/>
      <c r="JT71" s="78"/>
      <c r="JU71" s="78"/>
      <c r="JV71" s="78"/>
      <c r="JW71" s="78"/>
      <c r="JX71" s="78"/>
      <c r="JY71" s="78"/>
      <c r="JZ71" s="78"/>
      <c r="KA71" s="78"/>
      <c r="KB71" s="78"/>
      <c r="KC71" s="78"/>
      <c r="KD71" s="78"/>
      <c r="KE71" s="78"/>
      <c r="KF71" s="78"/>
      <c r="KG71" s="78"/>
      <c r="KH71" s="78"/>
      <c r="KI71" s="78"/>
      <c r="KJ71" s="78"/>
      <c r="KK71" s="78"/>
      <c r="KL71" s="78"/>
      <c r="KM71" s="78"/>
      <c r="KN71" s="78"/>
      <c r="KO71" s="78"/>
      <c r="KP71" s="78"/>
      <c r="KQ71" s="78"/>
      <c r="KR71" s="78"/>
      <c r="KS71" s="78"/>
      <c r="KT71" s="78"/>
      <c r="KU71" s="78"/>
      <c r="KV71" s="78"/>
      <c r="KW71" s="78"/>
      <c r="KX71" s="78"/>
      <c r="KY71" s="78"/>
      <c r="KZ71" s="78"/>
      <c r="LA71" s="78"/>
      <c r="LB71" s="78"/>
      <c r="LC71" s="78"/>
      <c r="LD71" s="78"/>
      <c r="LE71" s="78"/>
      <c r="LF71" s="78"/>
      <c r="LG71" s="78"/>
      <c r="LH71" s="78"/>
      <c r="LI71" s="78"/>
      <c r="LJ71" s="78"/>
      <c r="LK71" s="78"/>
      <c r="LL71" s="78"/>
      <c r="LM71" s="78"/>
      <c r="LN71" s="78"/>
      <c r="LO71" s="78"/>
      <c r="LP71" s="78"/>
      <c r="LQ71" s="78"/>
      <c r="LR71" s="78"/>
      <c r="LS71" s="78"/>
      <c r="LT71" s="78"/>
      <c r="LU71" s="78"/>
      <c r="LV71" s="78"/>
      <c r="LW71" s="78"/>
      <c r="LX71" s="78"/>
      <c r="LY71" s="78"/>
      <c r="LZ71" s="78"/>
      <c r="MA71" s="78"/>
      <c r="MB71" s="78"/>
      <c r="MC71" s="78"/>
      <c r="MD71" s="78"/>
      <c r="ME71" s="78"/>
      <c r="MF71" s="78"/>
      <c r="MG71" s="78"/>
      <c r="MH71" s="78"/>
      <c r="MI71" s="78"/>
      <c r="MJ71" s="78"/>
      <c r="MK71" s="78"/>
      <c r="ML71" s="78"/>
      <c r="MM71" s="78"/>
      <c r="MN71" s="78"/>
      <c r="MO71" s="78"/>
      <c r="MP71" s="78"/>
      <c r="MQ71" s="78"/>
      <c r="MR71" s="78"/>
      <c r="MS71" s="78"/>
      <c r="MT71" s="78"/>
      <c r="MU71" s="78"/>
      <c r="MV71" s="78"/>
      <c r="MW71" s="78"/>
      <c r="MX71" s="78"/>
      <c r="MY71" s="78"/>
      <c r="MZ71" s="78"/>
      <c r="NA71" s="78"/>
      <c r="NB71" s="78"/>
      <c r="NC71" s="78"/>
      <c r="ND71" s="78"/>
      <c r="NE71" s="78"/>
      <c r="NF71" s="78"/>
      <c r="NG71" s="78"/>
      <c r="NH71" s="78"/>
      <c r="NI71" s="78"/>
      <c r="NJ71" s="78"/>
      <c r="NK71" s="78"/>
      <c r="NL71" s="78"/>
      <c r="NM71" s="78"/>
      <c r="NN71" s="78"/>
      <c r="NO71" s="78"/>
      <c r="NP71" s="78"/>
      <c r="NQ71" s="78"/>
      <c r="NR71" s="78"/>
      <c r="NS71" s="78"/>
      <c r="NT71" s="78"/>
    </row>
    <row r="72" spans="1:384" s="69" customFormat="1" ht="15" customHeight="1" thickBot="1">
      <c r="A72" s="524">
        <v>80011</v>
      </c>
      <c r="B72" s="728" t="s">
        <v>193</v>
      </c>
      <c r="C72" s="726"/>
      <c r="D72" s="461"/>
      <c r="E72" s="461"/>
      <c r="F72" s="461"/>
      <c r="G72" s="727">
        <f t="shared" si="5"/>
        <v>0</v>
      </c>
      <c r="H72" s="544">
        <v>3</v>
      </c>
      <c r="I72" s="1098"/>
      <c r="J72" s="1004"/>
      <c r="K72" s="976"/>
      <c r="L72" s="1004"/>
      <c r="M72" s="976"/>
      <c r="N72" s="1004"/>
      <c r="O72" s="1099">
        <v>3</v>
      </c>
      <c r="P72" s="687" t="s">
        <v>91</v>
      </c>
      <c r="Q72" s="688">
        <v>1</v>
      </c>
      <c r="R72" s="586" t="s">
        <v>122</v>
      </c>
      <c r="S72" s="1498"/>
      <c r="T72" s="1680"/>
      <c r="U72" s="458"/>
      <c r="V72" s="425"/>
      <c r="W72" s="588"/>
      <c r="X72" s="1263" t="str">
        <f>IF(COUNTIF(U72:W72,"&gt;=50")&gt;1,"FEHLER",IF(MAX(U72:W72)&gt;100,"FEHLER",IF(U72="","OFFEN",IF(MAX(U72:W72)&gt;=50,"BE",IF(MAX(U72:W72)&lt;50,"NB","OFFEN")))))</f>
        <v>OFFEN</v>
      </c>
      <c r="Y72" s="1264">
        <f>IF(U72="",0,(MAX(U72:W72)*Q72/100))</f>
        <v>0</v>
      </c>
      <c r="Z72" s="1265" t="str">
        <f>IF(X72="OFFEN","OFFEN",IF(X72="FEHLER","FEHLER",IF(X72="NB",5,ROUND(1+3/50*(100-(Y72*100)),1))))</f>
        <v>OFFEN</v>
      </c>
      <c r="AA72" s="1266">
        <f>IF(X72="BE",H72,0)</f>
        <v>0</v>
      </c>
      <c r="AB72" s="246"/>
      <c r="AC72" s="246">
        <f t="shared" si="1"/>
        <v>0</v>
      </c>
      <c r="AD72" s="246"/>
      <c r="AE72" s="1237">
        <f>IF(AC72=0,0,AC72/$AC$79)</f>
        <v>0</v>
      </c>
      <c r="AF72" s="1237">
        <f t="shared" si="3"/>
        <v>0</v>
      </c>
      <c r="AG72" s="246"/>
      <c r="AH72" s="246"/>
      <c r="AI72" s="246" t="str">
        <f>IF(COUNTIF($AA$13:$AA$71,0)&lt;=0,"JA","NEIN")</f>
        <v>NEIN</v>
      </c>
      <c r="AJ72" s="246"/>
      <c r="AK72" s="439"/>
      <c r="AL72" s="439"/>
      <c r="AM72" s="439"/>
      <c r="AN72" s="439"/>
      <c r="AO72" s="439"/>
      <c r="AP72" s="439"/>
      <c r="AQ72" s="439"/>
      <c r="AR72" s="439"/>
      <c r="AS72" s="439"/>
      <c r="AT72" s="439"/>
      <c r="AU72" s="439"/>
      <c r="AV72" s="439"/>
      <c r="AW72" s="78"/>
      <c r="AX72" s="78"/>
      <c r="AY72" s="78"/>
      <c r="AZ72" s="78"/>
      <c r="BA72" s="78"/>
      <c r="BB72" s="78"/>
      <c r="BC72" s="78"/>
      <c r="BD72" s="78"/>
      <c r="BE72" s="78"/>
      <c r="BF72" s="78"/>
      <c r="BG72" s="78"/>
      <c r="BH72" s="78"/>
      <c r="BI72" s="78"/>
      <c r="BJ72" s="78"/>
      <c r="BK72" s="78"/>
      <c r="BL72" s="78"/>
      <c r="BM72" s="78"/>
      <c r="BN72" s="78"/>
      <c r="BO72" s="78"/>
      <c r="BP72" s="78"/>
      <c r="BQ72" s="78"/>
      <c r="BR72" s="78"/>
      <c r="BS72" s="78"/>
      <c r="BT72" s="78"/>
      <c r="BU72" s="78"/>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c r="EO72" s="78"/>
      <c r="EP72" s="78"/>
      <c r="EQ72" s="78"/>
      <c r="ER72" s="78"/>
      <c r="ES72" s="78"/>
      <c r="ET72" s="78"/>
      <c r="EU72" s="78"/>
      <c r="EV72" s="78"/>
      <c r="EW72" s="78"/>
      <c r="EX72" s="78"/>
      <c r="EY72" s="78"/>
      <c r="EZ72" s="78"/>
      <c r="FA72" s="78"/>
      <c r="FB72" s="78"/>
      <c r="FC72" s="78"/>
      <c r="FD72" s="78"/>
      <c r="FE72" s="78"/>
      <c r="FF72" s="78"/>
      <c r="FG72" s="78"/>
      <c r="FH72" s="78"/>
      <c r="FI72" s="78"/>
      <c r="FJ72" s="78"/>
      <c r="FK72" s="78"/>
      <c r="FL72" s="78"/>
      <c r="FM72" s="78"/>
      <c r="FN72" s="78"/>
      <c r="FO72" s="78"/>
      <c r="FP72" s="78"/>
      <c r="FQ72" s="78"/>
      <c r="FR72" s="78"/>
      <c r="FS72" s="78"/>
      <c r="FT72" s="78"/>
      <c r="FU72" s="78"/>
      <c r="FV72" s="78"/>
      <c r="FW72" s="78"/>
      <c r="FX72" s="78"/>
      <c r="FY72" s="78"/>
      <c r="FZ72" s="78"/>
      <c r="GA72" s="78"/>
      <c r="GB72" s="78"/>
      <c r="GC72" s="78"/>
      <c r="GD72" s="78"/>
      <c r="GE72" s="78"/>
      <c r="GF72" s="78"/>
      <c r="GG72" s="78"/>
      <c r="GH72" s="78"/>
      <c r="GI72" s="78"/>
      <c r="GJ72" s="78"/>
      <c r="GK72" s="78"/>
      <c r="GL72" s="78"/>
      <c r="GM72" s="78"/>
      <c r="GN72" s="78"/>
      <c r="GO72" s="78"/>
      <c r="GP72" s="78"/>
      <c r="GQ72" s="78"/>
      <c r="GR72" s="78"/>
      <c r="GS72" s="78"/>
      <c r="GT72" s="78"/>
      <c r="GU72" s="78"/>
      <c r="GV72" s="78"/>
      <c r="GW72" s="78"/>
      <c r="GX72" s="78"/>
      <c r="GY72" s="78"/>
      <c r="GZ72" s="78"/>
      <c r="HA72" s="78"/>
      <c r="HB72" s="78"/>
      <c r="HC72" s="78"/>
      <c r="HD72" s="78"/>
      <c r="HE72" s="78"/>
      <c r="HF72" s="78"/>
      <c r="HG72" s="78"/>
      <c r="HH72" s="78"/>
      <c r="HI72" s="78"/>
      <c r="HJ72" s="78"/>
      <c r="HK72" s="78"/>
      <c r="HL72" s="78"/>
      <c r="HM72" s="78"/>
      <c r="HN72" s="78"/>
      <c r="HO72" s="78"/>
      <c r="HP72" s="78"/>
      <c r="HQ72" s="78"/>
      <c r="HR72" s="78"/>
      <c r="HS72" s="78"/>
      <c r="HT72" s="78"/>
      <c r="HU72" s="78"/>
      <c r="HV72" s="78"/>
      <c r="HW72" s="78"/>
      <c r="HX72" s="78"/>
      <c r="HY72" s="78"/>
      <c r="HZ72" s="78"/>
      <c r="IA72" s="78"/>
      <c r="IB72" s="78"/>
      <c r="IC72" s="78"/>
      <c r="ID72" s="78"/>
      <c r="IE72" s="78"/>
      <c r="IF72" s="78"/>
      <c r="IG72" s="78"/>
      <c r="IH72" s="78"/>
      <c r="II72" s="78"/>
      <c r="IJ72" s="78"/>
      <c r="IK72" s="78"/>
      <c r="IL72" s="78"/>
      <c r="IM72" s="78"/>
      <c r="IN72" s="78"/>
      <c r="IO72" s="78"/>
      <c r="IP72" s="78"/>
      <c r="IQ72" s="78"/>
      <c r="IR72" s="78"/>
      <c r="IS72" s="78"/>
      <c r="IT72" s="78"/>
      <c r="IU72" s="78"/>
      <c r="IV72" s="78"/>
      <c r="IW72" s="78"/>
      <c r="IX72" s="78"/>
      <c r="IY72" s="78"/>
      <c r="IZ72" s="78"/>
      <c r="JA72" s="78"/>
      <c r="JB72" s="78"/>
      <c r="JC72" s="78"/>
      <c r="JD72" s="78"/>
      <c r="JE72" s="78"/>
      <c r="JF72" s="78"/>
      <c r="JG72" s="78"/>
      <c r="JH72" s="78"/>
      <c r="JI72" s="78"/>
      <c r="JJ72" s="78"/>
      <c r="JK72" s="78"/>
      <c r="JL72" s="78"/>
      <c r="JM72" s="78"/>
      <c r="JN72" s="78"/>
      <c r="JO72" s="78"/>
      <c r="JP72" s="78"/>
      <c r="JQ72" s="78"/>
      <c r="JR72" s="78"/>
      <c r="JS72" s="78"/>
      <c r="JT72" s="78"/>
      <c r="JU72" s="78"/>
      <c r="JV72" s="78"/>
      <c r="JW72" s="78"/>
      <c r="JX72" s="78"/>
      <c r="JY72" s="78"/>
      <c r="JZ72" s="78"/>
      <c r="KA72" s="78"/>
      <c r="KB72" s="78"/>
      <c r="KC72" s="78"/>
      <c r="KD72" s="78"/>
      <c r="KE72" s="78"/>
      <c r="KF72" s="78"/>
      <c r="KG72" s="78"/>
      <c r="KH72" s="78"/>
      <c r="KI72" s="78"/>
      <c r="KJ72" s="78"/>
      <c r="KK72" s="78"/>
      <c r="KL72" s="78"/>
      <c r="KM72" s="78"/>
      <c r="KN72" s="78"/>
      <c r="KO72" s="78"/>
      <c r="KP72" s="78"/>
      <c r="KQ72" s="78"/>
      <c r="KR72" s="78"/>
      <c r="KS72" s="78"/>
      <c r="KT72" s="78"/>
      <c r="KU72" s="78"/>
      <c r="KV72" s="78"/>
      <c r="KW72" s="78"/>
      <c r="KX72" s="78"/>
      <c r="KY72" s="78"/>
      <c r="KZ72" s="78"/>
      <c r="LA72" s="78"/>
      <c r="LB72" s="78"/>
      <c r="LC72" s="78"/>
      <c r="LD72" s="78"/>
      <c r="LE72" s="78"/>
      <c r="LF72" s="78"/>
      <c r="LG72" s="78"/>
      <c r="LH72" s="78"/>
      <c r="LI72" s="78"/>
      <c r="LJ72" s="78"/>
      <c r="LK72" s="78"/>
      <c r="LL72" s="78"/>
      <c r="LM72" s="78"/>
      <c r="LN72" s="78"/>
      <c r="LO72" s="78"/>
      <c r="LP72" s="78"/>
      <c r="LQ72" s="78"/>
      <c r="LR72" s="78"/>
      <c r="LS72" s="78"/>
      <c r="LT72" s="78"/>
      <c r="LU72" s="78"/>
      <c r="LV72" s="78"/>
      <c r="LW72" s="78"/>
      <c r="LX72" s="78"/>
      <c r="LY72" s="78"/>
      <c r="LZ72" s="78"/>
      <c r="MA72" s="78"/>
      <c r="MB72" s="78"/>
      <c r="MC72" s="78"/>
      <c r="MD72" s="78"/>
      <c r="ME72" s="78"/>
      <c r="MF72" s="78"/>
      <c r="MG72" s="78"/>
      <c r="MH72" s="78"/>
      <c r="MI72" s="78"/>
      <c r="MJ72" s="78"/>
      <c r="MK72" s="78"/>
      <c r="ML72" s="78"/>
      <c r="MM72" s="78"/>
      <c r="MN72" s="78"/>
      <c r="MO72" s="78"/>
      <c r="MP72" s="78"/>
      <c r="MQ72" s="78"/>
      <c r="MR72" s="78"/>
      <c r="MS72" s="78"/>
      <c r="MT72" s="78"/>
      <c r="MU72" s="78"/>
      <c r="MV72" s="78"/>
      <c r="MW72" s="78"/>
      <c r="MX72" s="78"/>
      <c r="MY72" s="78"/>
      <c r="MZ72" s="78"/>
      <c r="NA72" s="78"/>
      <c r="NB72" s="78"/>
      <c r="NC72" s="78"/>
      <c r="ND72" s="78"/>
      <c r="NE72" s="78"/>
      <c r="NF72" s="78"/>
      <c r="NG72" s="78"/>
      <c r="NH72" s="78"/>
      <c r="NI72" s="78"/>
      <c r="NJ72" s="78"/>
      <c r="NK72" s="78"/>
      <c r="NL72" s="78"/>
      <c r="NM72" s="78"/>
      <c r="NN72" s="78"/>
      <c r="NO72" s="78"/>
      <c r="NP72" s="78"/>
      <c r="NQ72" s="78"/>
      <c r="NR72" s="78"/>
      <c r="NS72" s="78"/>
      <c r="NT72" s="78"/>
    </row>
    <row r="73" spans="1:384" s="69" customFormat="1" ht="15" customHeight="1" thickBot="1">
      <c r="A73" s="1615" t="s">
        <v>84</v>
      </c>
      <c r="B73" s="1616"/>
      <c r="C73" s="1616"/>
      <c r="D73" s="1616"/>
      <c r="E73" s="1616"/>
      <c r="F73" s="1616"/>
      <c r="G73" s="1616"/>
      <c r="H73" s="1616"/>
      <c r="I73" s="1095">
        <f>SUM(I12:I72)</f>
        <v>32</v>
      </c>
      <c r="J73" s="188">
        <f t="shared" ref="J73:O73" si="6">SUM(J13:J72)</f>
        <v>31</v>
      </c>
      <c r="K73" s="188">
        <f t="shared" si="6"/>
        <v>28</v>
      </c>
      <c r="L73" s="188">
        <f t="shared" si="6"/>
        <v>30</v>
      </c>
      <c r="M73" s="188">
        <f t="shared" si="6"/>
        <v>30</v>
      </c>
      <c r="N73" s="188">
        <f t="shared" si="6"/>
        <v>29</v>
      </c>
      <c r="O73" s="189">
        <f t="shared" si="6"/>
        <v>30</v>
      </c>
      <c r="P73" s="78"/>
      <c r="Q73" s="71"/>
      <c r="R73" s="71"/>
      <c r="S73" s="78"/>
      <c r="T73" s="78"/>
      <c r="U73" s="1607" t="s">
        <v>128</v>
      </c>
      <c r="V73" s="1608"/>
      <c r="W73" s="1608"/>
      <c r="X73" s="1608"/>
      <c r="Y73" s="1488" t="str">
        <f>IF(AA77&gt;210,"FEHLER",IF(AA77=210,"BE","OFFEN"))</f>
        <v>OFFEN</v>
      </c>
      <c r="Z73" s="1490" t="str">
        <f>IF(Y73="FEHLER","FEHLER",IF(Y73="OFFEN","OFFEN",Z75))</f>
        <v>OFFEN</v>
      </c>
      <c r="AA73" s="78"/>
      <c r="AB73" s="246"/>
      <c r="AC73" s="246"/>
      <c r="AD73" s="246"/>
      <c r="AE73" s="1237"/>
      <c r="AF73" s="1237"/>
      <c r="AG73" s="246"/>
      <c r="AH73" s="246"/>
      <c r="AI73" s="246"/>
      <c r="AJ73" s="246"/>
      <c r="AK73" s="439"/>
      <c r="AL73" s="439"/>
      <c r="AM73" s="439"/>
      <c r="AN73" s="439"/>
      <c r="AO73" s="439"/>
      <c r="AP73" s="439"/>
      <c r="AQ73" s="439"/>
      <c r="AR73" s="439"/>
      <c r="AS73" s="439"/>
      <c r="AT73" s="439"/>
      <c r="AU73" s="439"/>
      <c r="AV73" s="439"/>
      <c r="AW73" s="78"/>
      <c r="AX73" s="78"/>
      <c r="AY73" s="78"/>
      <c r="AZ73" s="78"/>
      <c r="BA73" s="78"/>
      <c r="BB73" s="78"/>
      <c r="BC73" s="78"/>
      <c r="BD73" s="78"/>
      <c r="BE73" s="78"/>
      <c r="BF73" s="78"/>
      <c r="BG73" s="78"/>
      <c r="BH73" s="78"/>
      <c r="BI73" s="78"/>
      <c r="BJ73" s="78"/>
      <c r="BK73" s="78"/>
      <c r="BL73" s="78"/>
      <c r="BM73" s="78"/>
      <c r="BN73" s="78"/>
      <c r="BO73" s="78"/>
      <c r="BP73" s="78"/>
      <c r="BQ73" s="78"/>
      <c r="BR73" s="78"/>
      <c r="BS73" s="78"/>
      <c r="BT73" s="78"/>
      <c r="BU73" s="78"/>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c r="EO73" s="78"/>
      <c r="EP73" s="78"/>
      <c r="EQ73" s="78"/>
      <c r="ER73" s="78"/>
      <c r="ES73" s="78"/>
      <c r="ET73" s="78"/>
      <c r="EU73" s="78"/>
      <c r="EV73" s="78"/>
      <c r="EW73" s="78"/>
      <c r="EX73" s="78"/>
      <c r="EY73" s="78"/>
      <c r="EZ73" s="78"/>
      <c r="FA73" s="78"/>
      <c r="FB73" s="78"/>
      <c r="FC73" s="78"/>
      <c r="FD73" s="78"/>
      <c r="FE73" s="78"/>
      <c r="FF73" s="78"/>
      <c r="FG73" s="78"/>
      <c r="FH73" s="78"/>
      <c r="FI73" s="78"/>
      <c r="FJ73" s="78"/>
      <c r="FK73" s="78"/>
      <c r="FL73" s="78"/>
      <c r="FM73" s="78"/>
      <c r="FN73" s="78"/>
      <c r="FO73" s="78"/>
      <c r="FP73" s="78"/>
      <c r="FQ73" s="78"/>
      <c r="FR73" s="78"/>
      <c r="FS73" s="78"/>
      <c r="FT73" s="78"/>
      <c r="FU73" s="78"/>
      <c r="FV73" s="78"/>
      <c r="FW73" s="78"/>
      <c r="FX73" s="78"/>
      <c r="FY73" s="78"/>
      <c r="FZ73" s="78"/>
      <c r="GA73" s="78"/>
      <c r="GB73" s="78"/>
      <c r="GC73" s="78"/>
      <c r="GD73" s="78"/>
      <c r="GE73" s="78"/>
      <c r="GF73" s="78"/>
      <c r="GG73" s="78"/>
      <c r="GH73" s="78"/>
      <c r="GI73" s="78"/>
      <c r="GJ73" s="78"/>
      <c r="GK73" s="78"/>
      <c r="GL73" s="78"/>
      <c r="GM73" s="78"/>
      <c r="GN73" s="78"/>
      <c r="GO73" s="78"/>
      <c r="GP73" s="78"/>
      <c r="GQ73" s="78"/>
      <c r="GR73" s="78"/>
      <c r="GS73" s="78"/>
      <c r="GT73" s="78"/>
      <c r="GU73" s="78"/>
      <c r="GV73" s="78"/>
      <c r="GW73" s="78"/>
      <c r="GX73" s="78"/>
      <c r="GY73" s="78"/>
      <c r="GZ73" s="78"/>
      <c r="HA73" s="78"/>
      <c r="HB73" s="78"/>
      <c r="HC73" s="78"/>
      <c r="HD73" s="78"/>
      <c r="HE73" s="78"/>
      <c r="HF73" s="78"/>
      <c r="HG73" s="78"/>
      <c r="HH73" s="78"/>
      <c r="HI73" s="78"/>
      <c r="HJ73" s="78"/>
      <c r="HK73" s="78"/>
      <c r="HL73" s="78"/>
      <c r="HM73" s="78"/>
      <c r="HN73" s="78"/>
      <c r="HO73" s="78"/>
      <c r="HP73" s="78"/>
      <c r="HQ73" s="78"/>
      <c r="HR73" s="78"/>
      <c r="HS73" s="78"/>
      <c r="HT73" s="78"/>
      <c r="HU73" s="78"/>
      <c r="HV73" s="78"/>
      <c r="HW73" s="78"/>
      <c r="HX73" s="78"/>
      <c r="HY73" s="78"/>
      <c r="HZ73" s="78"/>
      <c r="IA73" s="78"/>
      <c r="IB73" s="78"/>
      <c r="IC73" s="78"/>
      <c r="ID73" s="78"/>
      <c r="IE73" s="78"/>
      <c r="IF73" s="78"/>
      <c r="IG73" s="78"/>
      <c r="IH73" s="78"/>
      <c r="II73" s="78"/>
      <c r="IJ73" s="78"/>
      <c r="IK73" s="78"/>
      <c r="IL73" s="78"/>
      <c r="IM73" s="78"/>
      <c r="IN73" s="78"/>
      <c r="IO73" s="78"/>
      <c r="IP73" s="78"/>
      <c r="IQ73" s="78"/>
      <c r="IR73" s="78"/>
      <c r="IS73" s="78"/>
      <c r="IT73" s="78"/>
      <c r="IU73" s="78"/>
      <c r="IV73" s="78"/>
      <c r="IW73" s="78"/>
      <c r="IX73" s="78"/>
      <c r="IY73" s="78"/>
      <c r="IZ73" s="78"/>
      <c r="JA73" s="78"/>
      <c r="JB73" s="78"/>
      <c r="JC73" s="78"/>
      <c r="JD73" s="78"/>
      <c r="JE73" s="78"/>
      <c r="JF73" s="78"/>
      <c r="JG73" s="78"/>
      <c r="JH73" s="78"/>
      <c r="JI73" s="78"/>
      <c r="JJ73" s="78"/>
      <c r="JK73" s="78"/>
      <c r="JL73" s="78"/>
      <c r="JM73" s="78"/>
      <c r="JN73" s="78"/>
      <c r="JO73" s="78"/>
      <c r="JP73" s="78"/>
      <c r="JQ73" s="78"/>
      <c r="JR73" s="78"/>
      <c r="JS73" s="78"/>
      <c r="JT73" s="78"/>
      <c r="JU73" s="78"/>
      <c r="JV73" s="78"/>
      <c r="JW73" s="78"/>
      <c r="JX73" s="78"/>
      <c r="JY73" s="78"/>
      <c r="JZ73" s="78"/>
      <c r="KA73" s="78"/>
      <c r="KB73" s="78"/>
      <c r="KC73" s="78"/>
      <c r="KD73" s="78"/>
      <c r="KE73" s="78"/>
      <c r="KF73" s="78"/>
      <c r="KG73" s="78"/>
      <c r="KH73" s="78"/>
      <c r="KI73" s="78"/>
      <c r="KJ73" s="78"/>
      <c r="KK73" s="78"/>
      <c r="KL73" s="78"/>
      <c r="KM73" s="78"/>
      <c r="KN73" s="78"/>
      <c r="KO73" s="78"/>
      <c r="KP73" s="78"/>
      <c r="KQ73" s="78"/>
      <c r="KR73" s="78"/>
      <c r="KS73" s="78"/>
      <c r="KT73" s="78"/>
      <c r="KU73" s="78"/>
      <c r="KV73" s="78"/>
      <c r="KW73" s="78"/>
      <c r="KX73" s="78"/>
      <c r="KY73" s="78"/>
      <c r="KZ73" s="78"/>
      <c r="LA73" s="78"/>
      <c r="LB73" s="78"/>
      <c r="LC73" s="78"/>
      <c r="LD73" s="78"/>
      <c r="LE73" s="78"/>
      <c r="LF73" s="78"/>
      <c r="LG73" s="78"/>
      <c r="LH73" s="78"/>
      <c r="LI73" s="78"/>
      <c r="LJ73" s="78"/>
      <c r="LK73" s="78"/>
      <c r="LL73" s="78"/>
      <c r="LM73" s="78"/>
      <c r="LN73" s="78"/>
      <c r="LO73" s="78"/>
      <c r="LP73" s="78"/>
      <c r="LQ73" s="78"/>
      <c r="LR73" s="78"/>
      <c r="LS73" s="78"/>
      <c r="LT73" s="78"/>
      <c r="LU73" s="78"/>
      <c r="LV73" s="78"/>
      <c r="LW73" s="78"/>
      <c r="LX73" s="78"/>
      <c r="LY73" s="78"/>
      <c r="LZ73" s="78"/>
      <c r="MA73" s="78"/>
      <c r="MB73" s="78"/>
      <c r="MC73" s="78"/>
      <c r="MD73" s="78"/>
      <c r="ME73" s="78"/>
      <c r="MF73" s="78"/>
      <c r="MG73" s="78"/>
      <c r="MH73" s="78"/>
      <c r="MI73" s="78"/>
      <c r="MJ73" s="78"/>
      <c r="MK73" s="78"/>
      <c r="ML73" s="78"/>
      <c r="MM73" s="78"/>
      <c r="MN73" s="78"/>
      <c r="MO73" s="78"/>
      <c r="MP73" s="78"/>
      <c r="MQ73" s="78"/>
      <c r="MR73" s="78"/>
      <c r="MS73" s="78"/>
      <c r="MT73" s="78"/>
      <c r="MU73" s="78"/>
      <c r="MV73" s="78"/>
      <c r="MW73" s="78"/>
      <c r="MX73" s="78"/>
      <c r="MY73" s="78"/>
      <c r="MZ73" s="78"/>
      <c r="NA73" s="78"/>
      <c r="NB73" s="78"/>
      <c r="NC73" s="78"/>
      <c r="ND73" s="78"/>
      <c r="NE73" s="78"/>
      <c r="NF73" s="78"/>
      <c r="NG73" s="78"/>
      <c r="NH73" s="78"/>
      <c r="NI73" s="78"/>
      <c r="NJ73" s="78"/>
      <c r="NK73" s="78"/>
      <c r="NL73" s="78"/>
      <c r="NM73" s="78"/>
      <c r="NN73" s="78"/>
      <c r="NO73" s="78"/>
      <c r="NP73" s="78"/>
      <c r="NQ73" s="78"/>
      <c r="NR73" s="78"/>
      <c r="NS73" s="78"/>
      <c r="NT73" s="78"/>
    </row>
    <row r="74" spans="1:384" s="69" customFormat="1" ht="15" customHeight="1" thickBot="1">
      <c r="A74" s="1608" t="s">
        <v>85</v>
      </c>
      <c r="B74" s="1608"/>
      <c r="C74" s="1608"/>
      <c r="D74" s="1608"/>
      <c r="E74" s="1608"/>
      <c r="F74" s="1608"/>
      <c r="G74" s="1608"/>
      <c r="H74" s="1608"/>
      <c r="I74" s="1849">
        <f>SUM(I73:O73)</f>
        <v>210</v>
      </c>
      <c r="J74" s="1850"/>
      <c r="K74" s="1850"/>
      <c r="L74" s="1850"/>
      <c r="M74" s="1850"/>
      <c r="N74" s="1850"/>
      <c r="O74" s="1851"/>
      <c r="P74" s="78"/>
      <c r="Q74" s="71"/>
      <c r="R74" s="71"/>
      <c r="S74" s="78"/>
      <c r="T74" s="78"/>
      <c r="U74" s="1603"/>
      <c r="V74" s="1604"/>
      <c r="W74" s="1604"/>
      <c r="X74" s="1604"/>
      <c r="Y74" s="1489"/>
      <c r="Z74" s="1491"/>
      <c r="AA74" s="147"/>
      <c r="AB74" s="246"/>
      <c r="AC74" s="246"/>
      <c r="AD74" s="246"/>
      <c r="AE74" s="1237"/>
      <c r="AF74" s="1237"/>
      <c r="AG74" s="246"/>
      <c r="AH74" s="246"/>
      <c r="AI74" s="246"/>
      <c r="AJ74" s="246"/>
      <c r="AK74" s="439"/>
      <c r="AL74" s="439"/>
      <c r="AM74" s="439"/>
      <c r="AN74" s="439"/>
      <c r="AO74" s="439"/>
      <c r="AP74" s="439"/>
      <c r="AQ74" s="439"/>
      <c r="AR74" s="439"/>
      <c r="AS74" s="439"/>
      <c r="AT74" s="439"/>
      <c r="AU74" s="439"/>
      <c r="AV74" s="439"/>
      <c r="AW74" s="78"/>
      <c r="AX74" s="78"/>
      <c r="AY74" s="78"/>
      <c r="AZ74" s="78"/>
      <c r="BA74" s="78"/>
      <c r="BB74" s="78"/>
      <c r="BC74" s="78"/>
      <c r="BD74" s="78"/>
      <c r="BE74" s="78"/>
      <c r="BF74" s="78"/>
      <c r="BG74" s="78"/>
      <c r="BH74" s="78"/>
      <c r="BI74" s="78"/>
      <c r="BJ74" s="78"/>
      <c r="BK74" s="78"/>
      <c r="BL74" s="78"/>
      <c r="BM74" s="78"/>
      <c r="BN74" s="78"/>
      <c r="BO74" s="78"/>
      <c r="BP74" s="78"/>
      <c r="BQ74" s="78"/>
      <c r="BR74" s="78"/>
      <c r="BS74" s="78"/>
      <c r="BT74" s="78"/>
      <c r="BU74" s="78"/>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c r="EO74" s="78"/>
      <c r="EP74" s="78"/>
      <c r="EQ74" s="78"/>
      <c r="ER74" s="78"/>
      <c r="ES74" s="78"/>
      <c r="ET74" s="78"/>
      <c r="EU74" s="78"/>
      <c r="EV74" s="78"/>
      <c r="EW74" s="78"/>
      <c r="EX74" s="78"/>
      <c r="EY74" s="78"/>
      <c r="EZ74" s="78"/>
      <c r="FA74" s="78"/>
      <c r="FB74" s="78"/>
      <c r="FC74" s="78"/>
      <c r="FD74" s="78"/>
      <c r="FE74" s="78"/>
      <c r="FF74" s="78"/>
      <c r="FG74" s="78"/>
      <c r="FH74" s="78"/>
      <c r="FI74" s="78"/>
      <c r="FJ74" s="78"/>
      <c r="FK74" s="78"/>
      <c r="FL74" s="78"/>
      <c r="FM74" s="78"/>
      <c r="FN74" s="78"/>
      <c r="FO74" s="78"/>
      <c r="FP74" s="78"/>
      <c r="FQ74" s="78"/>
      <c r="FR74" s="78"/>
      <c r="FS74" s="78"/>
      <c r="FT74" s="78"/>
      <c r="FU74" s="78"/>
      <c r="FV74" s="78"/>
      <c r="FW74" s="78"/>
      <c r="FX74" s="78"/>
      <c r="FY74" s="78"/>
      <c r="FZ74" s="78"/>
      <c r="GA74" s="78"/>
      <c r="GB74" s="78"/>
      <c r="GC74" s="78"/>
      <c r="GD74" s="78"/>
      <c r="GE74" s="78"/>
      <c r="GF74" s="78"/>
      <c r="GG74" s="78"/>
      <c r="GH74" s="78"/>
      <c r="GI74" s="78"/>
      <c r="GJ74" s="78"/>
      <c r="GK74" s="78"/>
      <c r="GL74" s="78"/>
      <c r="GM74" s="78"/>
      <c r="GN74" s="78"/>
      <c r="GO74" s="78"/>
      <c r="GP74" s="78"/>
      <c r="GQ74" s="78"/>
      <c r="GR74" s="78"/>
      <c r="GS74" s="78"/>
      <c r="GT74" s="78"/>
      <c r="GU74" s="78"/>
      <c r="GV74" s="78"/>
      <c r="GW74" s="78"/>
      <c r="GX74" s="78"/>
      <c r="GY74" s="78"/>
      <c r="GZ74" s="78"/>
      <c r="HA74" s="78"/>
      <c r="HB74" s="78"/>
      <c r="HC74" s="78"/>
      <c r="HD74" s="78"/>
      <c r="HE74" s="78"/>
      <c r="HF74" s="78"/>
      <c r="HG74" s="78"/>
      <c r="HH74" s="78"/>
      <c r="HI74" s="78"/>
      <c r="HJ74" s="78"/>
      <c r="HK74" s="78"/>
      <c r="HL74" s="78"/>
      <c r="HM74" s="78"/>
      <c r="HN74" s="78"/>
      <c r="HO74" s="78"/>
      <c r="HP74" s="78"/>
      <c r="HQ74" s="78"/>
      <c r="HR74" s="78"/>
      <c r="HS74" s="78"/>
      <c r="HT74" s="78"/>
      <c r="HU74" s="78"/>
      <c r="HV74" s="78"/>
      <c r="HW74" s="78"/>
      <c r="HX74" s="78"/>
      <c r="HY74" s="78"/>
      <c r="HZ74" s="78"/>
      <c r="IA74" s="78"/>
      <c r="IB74" s="78"/>
      <c r="IC74" s="78"/>
      <c r="ID74" s="78"/>
      <c r="IE74" s="78"/>
      <c r="IF74" s="78"/>
      <c r="IG74" s="78"/>
      <c r="IH74" s="78"/>
      <c r="II74" s="78"/>
      <c r="IJ74" s="78"/>
      <c r="IK74" s="78"/>
      <c r="IL74" s="78"/>
      <c r="IM74" s="78"/>
      <c r="IN74" s="78"/>
      <c r="IO74" s="78"/>
      <c r="IP74" s="78"/>
      <c r="IQ74" s="78"/>
      <c r="IR74" s="78"/>
      <c r="IS74" s="78"/>
      <c r="IT74" s="78"/>
      <c r="IU74" s="78"/>
      <c r="IV74" s="78"/>
      <c r="IW74" s="78"/>
      <c r="IX74" s="78"/>
      <c r="IY74" s="78"/>
      <c r="IZ74" s="78"/>
      <c r="JA74" s="78"/>
      <c r="JB74" s="78"/>
      <c r="JC74" s="78"/>
      <c r="JD74" s="78"/>
      <c r="JE74" s="78"/>
      <c r="JF74" s="78"/>
      <c r="JG74" s="78"/>
      <c r="JH74" s="78"/>
      <c r="JI74" s="78"/>
      <c r="JJ74" s="78"/>
      <c r="JK74" s="78"/>
      <c r="JL74" s="78"/>
      <c r="JM74" s="78"/>
      <c r="JN74" s="78"/>
      <c r="JO74" s="78"/>
      <c r="JP74" s="78"/>
      <c r="JQ74" s="78"/>
      <c r="JR74" s="78"/>
      <c r="JS74" s="78"/>
      <c r="JT74" s="78"/>
      <c r="JU74" s="78"/>
      <c r="JV74" s="78"/>
      <c r="JW74" s="78"/>
      <c r="JX74" s="78"/>
      <c r="JY74" s="78"/>
      <c r="JZ74" s="78"/>
      <c r="KA74" s="78"/>
      <c r="KB74" s="78"/>
      <c r="KC74" s="78"/>
      <c r="KD74" s="78"/>
      <c r="KE74" s="78"/>
      <c r="KF74" s="78"/>
      <c r="KG74" s="78"/>
      <c r="KH74" s="78"/>
      <c r="KI74" s="78"/>
      <c r="KJ74" s="78"/>
      <c r="KK74" s="78"/>
      <c r="KL74" s="78"/>
      <c r="KM74" s="78"/>
      <c r="KN74" s="78"/>
      <c r="KO74" s="78"/>
      <c r="KP74" s="78"/>
      <c r="KQ74" s="78"/>
      <c r="KR74" s="78"/>
      <c r="KS74" s="78"/>
      <c r="KT74" s="78"/>
      <c r="KU74" s="78"/>
      <c r="KV74" s="78"/>
      <c r="KW74" s="78"/>
      <c r="KX74" s="78"/>
      <c r="KY74" s="78"/>
      <c r="KZ74" s="78"/>
      <c r="LA74" s="78"/>
      <c r="LB74" s="78"/>
      <c r="LC74" s="78"/>
      <c r="LD74" s="78"/>
      <c r="LE74" s="78"/>
      <c r="LF74" s="78"/>
      <c r="LG74" s="78"/>
      <c r="LH74" s="78"/>
      <c r="LI74" s="78"/>
      <c r="LJ74" s="78"/>
      <c r="LK74" s="78"/>
      <c r="LL74" s="78"/>
      <c r="LM74" s="78"/>
      <c r="LN74" s="78"/>
      <c r="LO74" s="78"/>
      <c r="LP74" s="78"/>
      <c r="LQ74" s="78"/>
      <c r="LR74" s="78"/>
      <c r="LS74" s="78"/>
      <c r="LT74" s="78"/>
      <c r="LU74" s="78"/>
      <c r="LV74" s="78"/>
      <c r="LW74" s="78"/>
      <c r="LX74" s="78"/>
      <c r="LY74" s="78"/>
      <c r="LZ74" s="78"/>
      <c r="MA74" s="78"/>
      <c r="MB74" s="78"/>
      <c r="MC74" s="78"/>
      <c r="MD74" s="78"/>
      <c r="ME74" s="78"/>
      <c r="MF74" s="78"/>
      <c r="MG74" s="78"/>
      <c r="MH74" s="78"/>
      <c r="MI74" s="78"/>
      <c r="MJ74" s="78"/>
      <c r="MK74" s="78"/>
      <c r="ML74" s="78"/>
      <c r="MM74" s="78"/>
      <c r="MN74" s="78"/>
      <c r="MO74" s="78"/>
      <c r="MP74" s="78"/>
      <c r="MQ74" s="78"/>
      <c r="MR74" s="78"/>
      <c r="MS74" s="78"/>
      <c r="MT74" s="78"/>
      <c r="MU74" s="78"/>
      <c r="MV74" s="78"/>
      <c r="MW74" s="78"/>
      <c r="MX74" s="78"/>
      <c r="MY74" s="78"/>
      <c r="MZ74" s="78"/>
      <c r="NA74" s="78"/>
      <c r="NB74" s="78"/>
      <c r="NC74" s="78"/>
      <c r="ND74" s="78"/>
      <c r="NE74" s="78"/>
      <c r="NF74" s="78"/>
      <c r="NG74" s="78"/>
      <c r="NH74" s="78"/>
      <c r="NI74" s="78"/>
      <c r="NJ74" s="78"/>
      <c r="NK74" s="78"/>
      <c r="NL74" s="78"/>
      <c r="NM74" s="78"/>
      <c r="NN74" s="78"/>
      <c r="NO74" s="78"/>
      <c r="NP74" s="78"/>
      <c r="NQ74" s="78"/>
      <c r="NR74" s="78"/>
      <c r="NS74" s="78"/>
      <c r="NT74" s="78"/>
    </row>
    <row r="75" spans="1:384" s="69" customFormat="1" ht="15" customHeight="1">
      <c r="A75" s="78"/>
      <c r="B75" s="73"/>
      <c r="C75" s="426"/>
      <c r="D75" s="426"/>
      <c r="E75" s="426"/>
      <c r="F75" s="426"/>
      <c r="G75" s="426"/>
      <c r="H75" s="426"/>
      <c r="I75" s="426"/>
      <c r="J75" s="426"/>
      <c r="K75" s="426"/>
      <c r="L75" s="426"/>
      <c r="M75" s="426"/>
      <c r="N75" s="426"/>
      <c r="O75" s="73"/>
      <c r="P75" s="78"/>
      <c r="Q75" s="71"/>
      <c r="R75" s="71"/>
      <c r="S75" s="78"/>
      <c r="T75" s="78"/>
      <c r="U75" s="1727" t="s">
        <v>129</v>
      </c>
      <c r="V75" s="1728"/>
      <c r="W75" s="1728"/>
      <c r="X75" s="1728"/>
      <c r="Y75" s="245"/>
      <c r="Z75" s="1731" t="str">
        <f>IF(AF79=0,"OFFEN",IF(AA77&gt;210,"FEHLER",IF(AA77&lt;&gt;0,ROUND(1+3/50*(100-AF79),1),"OFFEN")))</f>
        <v>OFFEN</v>
      </c>
      <c r="AA75" s="147"/>
      <c r="AB75" s="246"/>
      <c r="AC75" s="246"/>
      <c r="AD75" s="246"/>
      <c r="AE75" s="1237"/>
      <c r="AF75" s="1237"/>
      <c r="AG75" s="246"/>
      <c r="AH75" s="246"/>
      <c r="AI75" s="246"/>
      <c r="AJ75" s="246"/>
      <c r="AK75" s="439"/>
      <c r="AL75" s="439"/>
      <c r="AM75" s="439"/>
      <c r="AN75" s="439"/>
      <c r="AO75" s="439"/>
      <c r="AP75" s="439"/>
      <c r="AQ75" s="439"/>
      <c r="AR75" s="439"/>
      <c r="AS75" s="439"/>
      <c r="AT75" s="439"/>
      <c r="AU75" s="439"/>
      <c r="AV75" s="439"/>
      <c r="AW75" s="78"/>
      <c r="AX75" s="78"/>
      <c r="AY75" s="78"/>
      <c r="AZ75" s="78"/>
      <c r="BA75" s="78"/>
      <c r="BB75" s="78"/>
      <c r="BC75" s="78"/>
      <c r="BD75" s="78"/>
      <c r="BE75" s="78"/>
      <c r="BF75" s="78"/>
      <c r="BG75" s="78"/>
      <c r="BH75" s="78"/>
      <c r="BI75" s="78"/>
      <c r="BJ75" s="78"/>
      <c r="BK75" s="78"/>
      <c r="BL75" s="78"/>
      <c r="BM75" s="78"/>
      <c r="BN75" s="78"/>
      <c r="BO75" s="78"/>
      <c r="BP75" s="78"/>
      <c r="BQ75" s="78"/>
      <c r="BR75" s="78"/>
      <c r="BS75" s="78"/>
      <c r="BT75" s="78"/>
      <c r="BU75" s="78"/>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c r="EO75" s="78"/>
      <c r="EP75" s="78"/>
      <c r="EQ75" s="78"/>
      <c r="ER75" s="78"/>
      <c r="ES75" s="78"/>
      <c r="ET75" s="78"/>
      <c r="EU75" s="78"/>
      <c r="EV75" s="78"/>
      <c r="EW75" s="78"/>
      <c r="EX75" s="78"/>
      <c r="EY75" s="78"/>
      <c r="EZ75" s="78"/>
      <c r="FA75" s="78"/>
      <c r="FB75" s="78"/>
      <c r="FC75" s="78"/>
      <c r="FD75" s="78"/>
      <c r="FE75" s="78"/>
      <c r="FF75" s="78"/>
      <c r="FG75" s="78"/>
      <c r="FH75" s="78"/>
      <c r="FI75" s="78"/>
      <c r="FJ75" s="78"/>
      <c r="FK75" s="78"/>
      <c r="FL75" s="78"/>
      <c r="FM75" s="78"/>
      <c r="FN75" s="78"/>
      <c r="FO75" s="78"/>
      <c r="FP75" s="78"/>
      <c r="FQ75" s="78"/>
      <c r="FR75" s="78"/>
      <c r="FS75" s="78"/>
      <c r="FT75" s="78"/>
      <c r="FU75" s="78"/>
      <c r="FV75" s="78"/>
      <c r="FW75" s="78"/>
      <c r="FX75" s="78"/>
      <c r="FY75" s="78"/>
      <c r="FZ75" s="78"/>
      <c r="GA75" s="78"/>
      <c r="GB75" s="78"/>
      <c r="GC75" s="78"/>
      <c r="GD75" s="78"/>
      <c r="GE75" s="78"/>
      <c r="GF75" s="78"/>
      <c r="GG75" s="78"/>
      <c r="GH75" s="78"/>
      <c r="GI75" s="78"/>
      <c r="GJ75" s="78"/>
      <c r="GK75" s="78"/>
      <c r="GL75" s="78"/>
      <c r="GM75" s="78"/>
      <c r="GN75" s="78"/>
      <c r="GO75" s="78"/>
      <c r="GP75" s="78"/>
      <c r="GQ75" s="78"/>
      <c r="GR75" s="78"/>
      <c r="GS75" s="78"/>
      <c r="GT75" s="78"/>
      <c r="GU75" s="78"/>
      <c r="GV75" s="78"/>
      <c r="GW75" s="78"/>
      <c r="GX75" s="78"/>
      <c r="GY75" s="78"/>
      <c r="GZ75" s="78"/>
      <c r="HA75" s="78"/>
      <c r="HB75" s="78"/>
      <c r="HC75" s="78"/>
      <c r="HD75" s="78"/>
      <c r="HE75" s="78"/>
      <c r="HF75" s="78"/>
      <c r="HG75" s="78"/>
      <c r="HH75" s="78"/>
      <c r="HI75" s="78"/>
      <c r="HJ75" s="78"/>
      <c r="HK75" s="78"/>
      <c r="HL75" s="78"/>
      <c r="HM75" s="78"/>
      <c r="HN75" s="78"/>
      <c r="HO75" s="78"/>
      <c r="HP75" s="78"/>
      <c r="HQ75" s="78"/>
      <c r="HR75" s="78"/>
      <c r="HS75" s="78"/>
      <c r="HT75" s="78"/>
      <c r="HU75" s="78"/>
      <c r="HV75" s="78"/>
      <c r="HW75" s="78"/>
      <c r="HX75" s="78"/>
      <c r="HY75" s="78"/>
      <c r="HZ75" s="78"/>
      <c r="IA75" s="78"/>
      <c r="IB75" s="78"/>
      <c r="IC75" s="78"/>
      <c r="ID75" s="78"/>
      <c r="IE75" s="78"/>
      <c r="IF75" s="78"/>
      <c r="IG75" s="78"/>
      <c r="IH75" s="78"/>
      <c r="II75" s="78"/>
      <c r="IJ75" s="78"/>
      <c r="IK75" s="78"/>
      <c r="IL75" s="78"/>
      <c r="IM75" s="78"/>
      <c r="IN75" s="78"/>
      <c r="IO75" s="78"/>
      <c r="IP75" s="78"/>
      <c r="IQ75" s="78"/>
      <c r="IR75" s="78"/>
      <c r="IS75" s="78"/>
      <c r="IT75" s="78"/>
      <c r="IU75" s="78"/>
      <c r="IV75" s="78"/>
      <c r="IW75" s="78"/>
      <c r="IX75" s="78"/>
      <c r="IY75" s="78"/>
      <c r="IZ75" s="78"/>
      <c r="JA75" s="78"/>
      <c r="JB75" s="78"/>
      <c r="JC75" s="78"/>
      <c r="JD75" s="78"/>
      <c r="JE75" s="78"/>
      <c r="JF75" s="78"/>
      <c r="JG75" s="78"/>
      <c r="JH75" s="78"/>
      <c r="JI75" s="78"/>
      <c r="JJ75" s="78"/>
      <c r="JK75" s="78"/>
      <c r="JL75" s="78"/>
      <c r="JM75" s="78"/>
      <c r="JN75" s="78"/>
      <c r="JO75" s="78"/>
      <c r="JP75" s="78"/>
      <c r="JQ75" s="78"/>
      <c r="JR75" s="78"/>
      <c r="JS75" s="78"/>
      <c r="JT75" s="78"/>
      <c r="JU75" s="78"/>
      <c r="JV75" s="78"/>
      <c r="JW75" s="78"/>
      <c r="JX75" s="78"/>
      <c r="JY75" s="78"/>
      <c r="JZ75" s="78"/>
      <c r="KA75" s="78"/>
      <c r="KB75" s="78"/>
      <c r="KC75" s="78"/>
      <c r="KD75" s="78"/>
      <c r="KE75" s="78"/>
      <c r="KF75" s="78"/>
      <c r="KG75" s="78"/>
      <c r="KH75" s="78"/>
      <c r="KI75" s="78"/>
      <c r="KJ75" s="78"/>
      <c r="KK75" s="78"/>
      <c r="KL75" s="78"/>
      <c r="KM75" s="78"/>
      <c r="KN75" s="78"/>
      <c r="KO75" s="78"/>
      <c r="KP75" s="78"/>
      <c r="KQ75" s="78"/>
      <c r="KR75" s="78"/>
      <c r="KS75" s="78"/>
      <c r="KT75" s="78"/>
      <c r="KU75" s="78"/>
      <c r="KV75" s="78"/>
      <c r="KW75" s="78"/>
      <c r="KX75" s="78"/>
      <c r="KY75" s="78"/>
      <c r="KZ75" s="78"/>
      <c r="LA75" s="78"/>
      <c r="LB75" s="78"/>
      <c r="LC75" s="78"/>
      <c r="LD75" s="78"/>
      <c r="LE75" s="78"/>
      <c r="LF75" s="78"/>
      <c r="LG75" s="78"/>
      <c r="LH75" s="78"/>
      <c r="LI75" s="78"/>
      <c r="LJ75" s="78"/>
      <c r="LK75" s="78"/>
      <c r="LL75" s="78"/>
      <c r="LM75" s="78"/>
      <c r="LN75" s="78"/>
      <c r="LO75" s="78"/>
      <c r="LP75" s="78"/>
      <c r="LQ75" s="78"/>
      <c r="LR75" s="78"/>
      <c r="LS75" s="78"/>
      <c r="LT75" s="78"/>
      <c r="LU75" s="78"/>
      <c r="LV75" s="78"/>
      <c r="LW75" s="78"/>
      <c r="LX75" s="78"/>
      <c r="LY75" s="78"/>
      <c r="LZ75" s="78"/>
      <c r="MA75" s="78"/>
      <c r="MB75" s="78"/>
      <c r="MC75" s="78"/>
      <c r="MD75" s="78"/>
      <c r="ME75" s="78"/>
      <c r="MF75" s="78"/>
      <c r="MG75" s="78"/>
      <c r="MH75" s="78"/>
      <c r="MI75" s="78"/>
      <c r="MJ75" s="78"/>
      <c r="MK75" s="78"/>
      <c r="ML75" s="78"/>
      <c r="MM75" s="78"/>
      <c r="MN75" s="78"/>
      <c r="MO75" s="78"/>
      <c r="MP75" s="78"/>
      <c r="MQ75" s="78"/>
      <c r="MR75" s="78"/>
      <c r="MS75" s="78"/>
      <c r="MT75" s="78"/>
      <c r="MU75" s="78"/>
      <c r="MV75" s="78"/>
      <c r="MW75" s="78"/>
      <c r="MX75" s="78"/>
      <c r="MY75" s="78"/>
      <c r="MZ75" s="78"/>
      <c r="NA75" s="78"/>
      <c r="NB75" s="78"/>
      <c r="NC75" s="78"/>
      <c r="ND75" s="78"/>
      <c r="NE75" s="78"/>
      <c r="NF75" s="78"/>
      <c r="NG75" s="78"/>
      <c r="NH75" s="78"/>
      <c r="NI75" s="78"/>
      <c r="NJ75" s="78"/>
      <c r="NK75" s="78"/>
      <c r="NL75" s="78"/>
      <c r="NM75" s="78"/>
      <c r="NN75" s="78"/>
      <c r="NO75" s="78"/>
      <c r="NP75" s="78"/>
      <c r="NQ75" s="78"/>
      <c r="NR75" s="78"/>
      <c r="NS75" s="78"/>
      <c r="NT75" s="78"/>
    </row>
    <row r="76" spans="1:384" s="69" customFormat="1" ht="15" customHeight="1" thickBot="1">
      <c r="A76" s="78"/>
      <c r="B76" s="78"/>
      <c r="C76" s="78"/>
      <c r="D76" s="78"/>
      <c r="E76" s="78"/>
      <c r="F76" s="78"/>
      <c r="G76" s="78"/>
      <c r="H76" s="78"/>
      <c r="I76" s="78"/>
      <c r="J76" s="78"/>
      <c r="K76" s="78"/>
      <c r="L76" s="78"/>
      <c r="M76" s="78"/>
      <c r="N76" s="78"/>
      <c r="O76" s="78"/>
      <c r="P76" s="78"/>
      <c r="Q76" s="71"/>
      <c r="R76" s="71"/>
      <c r="S76" s="78"/>
      <c r="T76" s="78"/>
      <c r="U76" s="1729"/>
      <c r="V76" s="1730"/>
      <c r="W76" s="1730"/>
      <c r="X76" s="1730"/>
      <c r="Y76" s="137"/>
      <c r="Z76" s="1732"/>
      <c r="AA76" s="147"/>
      <c r="AB76" s="246"/>
      <c r="AC76" s="246"/>
      <c r="AD76" s="246"/>
      <c r="AE76" s="1237"/>
      <c r="AF76" s="1237"/>
      <c r="AG76" s="246"/>
      <c r="AH76" s="246"/>
      <c r="AI76" s="246"/>
      <c r="AJ76" s="246"/>
      <c r="AK76" s="439"/>
      <c r="AL76" s="439"/>
      <c r="AM76" s="439"/>
      <c r="AN76" s="439"/>
      <c r="AO76" s="439"/>
      <c r="AP76" s="439"/>
      <c r="AQ76" s="439"/>
      <c r="AR76" s="439"/>
      <c r="AS76" s="439"/>
      <c r="AT76" s="439"/>
      <c r="AU76" s="439"/>
      <c r="AV76" s="439"/>
      <c r="AW76" s="78"/>
      <c r="AX76" s="78"/>
      <c r="AY76" s="78"/>
      <c r="AZ76" s="78"/>
      <c r="BA76" s="78"/>
      <c r="BB76" s="78"/>
      <c r="BC76" s="78"/>
      <c r="BD76" s="78"/>
      <c r="BE76" s="78"/>
      <c r="BF76" s="78"/>
      <c r="BG76" s="78"/>
      <c r="BH76" s="78"/>
      <c r="BI76" s="78"/>
      <c r="BJ76" s="78"/>
      <c r="BK76" s="78"/>
      <c r="BL76" s="78"/>
      <c r="BM76" s="78"/>
      <c r="BN76" s="78"/>
      <c r="BO76" s="78"/>
      <c r="BP76" s="78"/>
      <c r="BQ76" s="78"/>
      <c r="BR76" s="78"/>
      <c r="BS76" s="78"/>
      <c r="BT76" s="78"/>
      <c r="BU76" s="78"/>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c r="EO76" s="78"/>
      <c r="EP76" s="78"/>
      <c r="EQ76" s="78"/>
      <c r="ER76" s="78"/>
      <c r="ES76" s="78"/>
      <c r="ET76" s="78"/>
      <c r="EU76" s="78"/>
      <c r="EV76" s="78"/>
      <c r="EW76" s="78"/>
      <c r="EX76" s="78"/>
      <c r="EY76" s="78"/>
      <c r="EZ76" s="78"/>
      <c r="FA76" s="78"/>
      <c r="FB76" s="78"/>
      <c r="FC76" s="78"/>
      <c r="FD76" s="78"/>
      <c r="FE76" s="78"/>
      <c r="FF76" s="78"/>
      <c r="FG76" s="78"/>
      <c r="FH76" s="78"/>
      <c r="FI76" s="78"/>
      <c r="FJ76" s="78"/>
      <c r="FK76" s="78"/>
      <c r="FL76" s="78"/>
      <c r="FM76" s="78"/>
      <c r="FN76" s="78"/>
      <c r="FO76" s="78"/>
      <c r="FP76" s="78"/>
      <c r="FQ76" s="78"/>
      <c r="FR76" s="78"/>
      <c r="FS76" s="78"/>
      <c r="FT76" s="78"/>
      <c r="FU76" s="78"/>
      <c r="FV76" s="78"/>
      <c r="FW76" s="78"/>
      <c r="FX76" s="78"/>
      <c r="FY76" s="78"/>
      <c r="FZ76" s="78"/>
      <c r="GA76" s="78"/>
      <c r="GB76" s="78"/>
      <c r="GC76" s="78"/>
      <c r="GD76" s="78"/>
      <c r="GE76" s="78"/>
      <c r="GF76" s="78"/>
      <c r="GG76" s="78"/>
      <c r="GH76" s="78"/>
      <c r="GI76" s="78"/>
      <c r="GJ76" s="78"/>
      <c r="GK76" s="78"/>
      <c r="GL76" s="78"/>
      <c r="GM76" s="78"/>
      <c r="GN76" s="78"/>
      <c r="GO76" s="78"/>
      <c r="GP76" s="78"/>
      <c r="GQ76" s="78"/>
      <c r="GR76" s="78"/>
      <c r="GS76" s="78"/>
      <c r="GT76" s="78"/>
      <c r="GU76" s="78"/>
      <c r="GV76" s="78"/>
      <c r="GW76" s="78"/>
      <c r="GX76" s="78"/>
      <c r="GY76" s="78"/>
      <c r="GZ76" s="78"/>
      <c r="HA76" s="78"/>
      <c r="HB76" s="78"/>
      <c r="HC76" s="78"/>
      <c r="HD76" s="78"/>
      <c r="HE76" s="78"/>
      <c r="HF76" s="78"/>
      <c r="HG76" s="78"/>
      <c r="HH76" s="78"/>
      <c r="HI76" s="78"/>
      <c r="HJ76" s="78"/>
      <c r="HK76" s="78"/>
      <c r="HL76" s="78"/>
      <c r="HM76" s="78"/>
      <c r="HN76" s="78"/>
      <c r="HO76" s="78"/>
      <c r="HP76" s="78"/>
      <c r="HQ76" s="78"/>
      <c r="HR76" s="78"/>
      <c r="HS76" s="78"/>
      <c r="HT76" s="78"/>
      <c r="HU76" s="78"/>
      <c r="HV76" s="78"/>
      <c r="HW76" s="78"/>
      <c r="HX76" s="78"/>
      <c r="HY76" s="78"/>
      <c r="HZ76" s="78"/>
      <c r="IA76" s="78"/>
      <c r="IB76" s="78"/>
      <c r="IC76" s="78"/>
      <c r="ID76" s="78"/>
      <c r="IE76" s="78"/>
      <c r="IF76" s="78"/>
      <c r="IG76" s="78"/>
      <c r="IH76" s="78"/>
      <c r="II76" s="78"/>
      <c r="IJ76" s="78"/>
      <c r="IK76" s="78"/>
      <c r="IL76" s="78"/>
      <c r="IM76" s="78"/>
      <c r="IN76" s="78"/>
      <c r="IO76" s="78"/>
      <c r="IP76" s="78"/>
      <c r="IQ76" s="78"/>
      <c r="IR76" s="78"/>
      <c r="IS76" s="78"/>
      <c r="IT76" s="78"/>
      <c r="IU76" s="78"/>
      <c r="IV76" s="78"/>
      <c r="IW76" s="78"/>
      <c r="IX76" s="78"/>
      <c r="IY76" s="78"/>
      <c r="IZ76" s="78"/>
      <c r="JA76" s="78"/>
      <c r="JB76" s="78"/>
      <c r="JC76" s="78"/>
      <c r="JD76" s="78"/>
      <c r="JE76" s="78"/>
      <c r="JF76" s="78"/>
      <c r="JG76" s="78"/>
      <c r="JH76" s="78"/>
      <c r="JI76" s="78"/>
      <c r="JJ76" s="78"/>
      <c r="JK76" s="78"/>
      <c r="JL76" s="78"/>
      <c r="JM76" s="78"/>
      <c r="JN76" s="78"/>
      <c r="JO76" s="78"/>
      <c r="JP76" s="78"/>
      <c r="JQ76" s="78"/>
      <c r="JR76" s="78"/>
      <c r="JS76" s="78"/>
      <c r="JT76" s="78"/>
      <c r="JU76" s="78"/>
      <c r="JV76" s="78"/>
      <c r="JW76" s="78"/>
      <c r="JX76" s="78"/>
      <c r="JY76" s="78"/>
      <c r="JZ76" s="78"/>
      <c r="KA76" s="78"/>
      <c r="KB76" s="78"/>
      <c r="KC76" s="78"/>
      <c r="KD76" s="78"/>
      <c r="KE76" s="78"/>
      <c r="KF76" s="78"/>
      <c r="KG76" s="78"/>
      <c r="KH76" s="78"/>
      <c r="KI76" s="78"/>
      <c r="KJ76" s="78"/>
      <c r="KK76" s="78"/>
      <c r="KL76" s="78"/>
      <c r="KM76" s="78"/>
      <c r="KN76" s="78"/>
      <c r="KO76" s="78"/>
      <c r="KP76" s="78"/>
      <c r="KQ76" s="78"/>
      <c r="KR76" s="78"/>
      <c r="KS76" s="78"/>
      <c r="KT76" s="78"/>
      <c r="KU76" s="78"/>
      <c r="KV76" s="78"/>
      <c r="KW76" s="78"/>
      <c r="KX76" s="78"/>
      <c r="KY76" s="78"/>
      <c r="KZ76" s="78"/>
      <c r="LA76" s="78"/>
      <c r="LB76" s="78"/>
      <c r="LC76" s="78"/>
      <c r="LD76" s="78"/>
      <c r="LE76" s="78"/>
      <c r="LF76" s="78"/>
      <c r="LG76" s="78"/>
      <c r="LH76" s="78"/>
      <c r="LI76" s="78"/>
      <c r="LJ76" s="78"/>
      <c r="LK76" s="78"/>
      <c r="LL76" s="78"/>
      <c r="LM76" s="78"/>
      <c r="LN76" s="78"/>
      <c r="LO76" s="78"/>
      <c r="LP76" s="78"/>
      <c r="LQ76" s="78"/>
      <c r="LR76" s="78"/>
      <c r="LS76" s="78"/>
      <c r="LT76" s="78"/>
      <c r="LU76" s="78"/>
      <c r="LV76" s="78"/>
      <c r="LW76" s="78"/>
      <c r="LX76" s="78"/>
      <c r="LY76" s="78"/>
      <c r="LZ76" s="78"/>
      <c r="MA76" s="78"/>
      <c r="MB76" s="78"/>
      <c r="MC76" s="78"/>
      <c r="MD76" s="78"/>
      <c r="ME76" s="78"/>
      <c r="MF76" s="78"/>
      <c r="MG76" s="78"/>
      <c r="MH76" s="78"/>
      <c r="MI76" s="78"/>
      <c r="MJ76" s="78"/>
      <c r="MK76" s="78"/>
      <c r="ML76" s="78"/>
      <c r="MM76" s="78"/>
      <c r="MN76" s="78"/>
      <c r="MO76" s="78"/>
      <c r="MP76" s="78"/>
      <c r="MQ76" s="78"/>
      <c r="MR76" s="78"/>
      <c r="MS76" s="78"/>
      <c r="MT76" s="78"/>
      <c r="MU76" s="78"/>
      <c r="MV76" s="78"/>
      <c r="MW76" s="78"/>
      <c r="MX76" s="78"/>
      <c r="MY76" s="78"/>
      <c r="MZ76" s="78"/>
      <c r="NA76" s="78"/>
      <c r="NB76" s="78"/>
      <c r="NC76" s="78"/>
      <c r="ND76" s="78"/>
      <c r="NE76" s="78"/>
      <c r="NF76" s="78"/>
      <c r="NG76" s="78"/>
      <c r="NH76" s="78"/>
      <c r="NI76" s="78"/>
      <c r="NJ76" s="78"/>
      <c r="NK76" s="78"/>
      <c r="NL76" s="78"/>
      <c r="NM76" s="78"/>
      <c r="NN76" s="78"/>
      <c r="NO76" s="78"/>
      <c r="NP76" s="78"/>
      <c r="NQ76" s="78"/>
      <c r="NR76" s="78"/>
      <c r="NS76" s="78"/>
      <c r="NT76" s="78"/>
    </row>
    <row r="77" spans="1:384" s="69" customFormat="1" ht="15" customHeight="1">
      <c r="A77" s="78"/>
      <c r="B77" s="78"/>
      <c r="C77" s="78"/>
      <c r="D77" s="78"/>
      <c r="E77" s="78"/>
      <c r="F77" s="78"/>
      <c r="G77" s="78"/>
      <c r="H77" s="78"/>
      <c r="I77" s="78"/>
      <c r="J77" s="78"/>
      <c r="K77" s="78"/>
      <c r="L77" s="78"/>
      <c r="M77" s="78"/>
      <c r="N77" s="78"/>
      <c r="O77" s="78"/>
      <c r="P77" s="78"/>
      <c r="Q77" s="71"/>
      <c r="R77" s="71"/>
      <c r="S77" s="78"/>
      <c r="T77" s="78"/>
      <c r="U77" s="1600" t="s">
        <v>130</v>
      </c>
      <c r="V77" s="1601"/>
      <c r="W77" s="1601"/>
      <c r="X77" s="1601"/>
      <c r="Y77" s="1601"/>
      <c r="Z77" s="1602"/>
      <c r="AA77" s="1598">
        <f>SUM(AA13:AA72)</f>
        <v>0</v>
      </c>
      <c r="AB77" s="246"/>
      <c r="AC77" s="1668"/>
      <c r="AD77" s="246"/>
      <c r="AE77" s="1237"/>
      <c r="AF77" s="1237"/>
      <c r="AG77" s="246"/>
      <c r="AH77" s="246"/>
      <c r="AI77" s="246"/>
      <c r="AJ77" s="246"/>
      <c r="AK77" s="439"/>
      <c r="AL77" s="439"/>
      <c r="AM77" s="439"/>
      <c r="AN77" s="439"/>
      <c r="AO77" s="439"/>
      <c r="AP77" s="439"/>
      <c r="AQ77" s="439"/>
      <c r="AR77" s="439"/>
      <c r="AS77" s="439"/>
      <c r="AT77" s="439"/>
      <c r="AU77" s="439"/>
      <c r="AV77" s="439"/>
      <c r="AW77" s="78"/>
      <c r="AX77" s="78"/>
      <c r="AY77" s="78"/>
      <c r="AZ77" s="78"/>
      <c r="BA77" s="78"/>
      <c r="BB77" s="78"/>
      <c r="BC77" s="78"/>
      <c r="BD77" s="78"/>
      <c r="BE77" s="78"/>
      <c r="BF77" s="78"/>
      <c r="BG77" s="78"/>
      <c r="BH77" s="78"/>
      <c r="BI77" s="78"/>
      <c r="BJ77" s="78"/>
      <c r="BK77" s="78"/>
      <c r="BL77" s="78"/>
      <c r="BM77" s="78"/>
      <c r="BN77" s="78"/>
      <c r="BO77" s="78"/>
      <c r="BP77" s="78"/>
      <c r="BQ77" s="78"/>
      <c r="BR77" s="78"/>
      <c r="BS77" s="78"/>
      <c r="BT77" s="78"/>
      <c r="BU77" s="78"/>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c r="EO77" s="78"/>
      <c r="EP77" s="78"/>
      <c r="EQ77" s="78"/>
      <c r="ER77" s="78"/>
      <c r="ES77" s="78"/>
      <c r="ET77" s="78"/>
      <c r="EU77" s="78"/>
      <c r="EV77" s="78"/>
      <c r="EW77" s="78"/>
      <c r="EX77" s="78"/>
      <c r="EY77" s="78"/>
      <c r="EZ77" s="78"/>
      <c r="FA77" s="78"/>
      <c r="FB77" s="78"/>
      <c r="FC77" s="78"/>
      <c r="FD77" s="78"/>
      <c r="FE77" s="78"/>
      <c r="FF77" s="78"/>
      <c r="FG77" s="78"/>
      <c r="FH77" s="78"/>
      <c r="FI77" s="78"/>
      <c r="FJ77" s="78"/>
      <c r="FK77" s="78"/>
      <c r="FL77" s="78"/>
      <c r="FM77" s="78"/>
      <c r="FN77" s="78"/>
      <c r="FO77" s="78"/>
      <c r="FP77" s="78"/>
      <c r="FQ77" s="78"/>
      <c r="FR77" s="78"/>
      <c r="FS77" s="78"/>
      <c r="FT77" s="78"/>
      <c r="FU77" s="78"/>
      <c r="FV77" s="78"/>
      <c r="FW77" s="78"/>
      <c r="FX77" s="78"/>
      <c r="FY77" s="78"/>
      <c r="FZ77" s="78"/>
      <c r="GA77" s="78"/>
      <c r="GB77" s="78"/>
      <c r="GC77" s="78"/>
      <c r="GD77" s="78"/>
      <c r="GE77" s="78"/>
      <c r="GF77" s="78"/>
      <c r="GG77" s="78"/>
      <c r="GH77" s="78"/>
      <c r="GI77" s="78"/>
      <c r="GJ77" s="78"/>
      <c r="GK77" s="78"/>
      <c r="GL77" s="78"/>
      <c r="GM77" s="78"/>
      <c r="GN77" s="78"/>
      <c r="GO77" s="78"/>
      <c r="GP77" s="78"/>
      <c r="GQ77" s="78"/>
      <c r="GR77" s="78"/>
      <c r="GS77" s="78"/>
      <c r="GT77" s="78"/>
      <c r="GU77" s="78"/>
      <c r="GV77" s="78"/>
      <c r="GW77" s="78"/>
      <c r="GX77" s="78"/>
      <c r="GY77" s="78"/>
      <c r="GZ77" s="78"/>
      <c r="HA77" s="78"/>
      <c r="HB77" s="78"/>
      <c r="HC77" s="78"/>
      <c r="HD77" s="78"/>
      <c r="HE77" s="78"/>
      <c r="HF77" s="78"/>
      <c r="HG77" s="78"/>
      <c r="HH77" s="78"/>
      <c r="HI77" s="78"/>
      <c r="HJ77" s="78"/>
      <c r="HK77" s="78"/>
      <c r="HL77" s="78"/>
      <c r="HM77" s="78"/>
      <c r="HN77" s="78"/>
      <c r="HO77" s="78"/>
      <c r="HP77" s="78"/>
      <c r="HQ77" s="78"/>
      <c r="HR77" s="78"/>
      <c r="HS77" s="78"/>
      <c r="HT77" s="78"/>
      <c r="HU77" s="78"/>
      <c r="HV77" s="78"/>
      <c r="HW77" s="78"/>
      <c r="HX77" s="78"/>
      <c r="HY77" s="78"/>
      <c r="HZ77" s="78"/>
      <c r="IA77" s="78"/>
      <c r="IB77" s="78"/>
      <c r="IC77" s="78"/>
      <c r="ID77" s="78"/>
      <c r="IE77" s="78"/>
      <c r="IF77" s="78"/>
      <c r="IG77" s="78"/>
      <c r="IH77" s="78"/>
      <c r="II77" s="78"/>
      <c r="IJ77" s="78"/>
      <c r="IK77" s="78"/>
      <c r="IL77" s="78"/>
      <c r="IM77" s="78"/>
      <c r="IN77" s="78"/>
      <c r="IO77" s="78"/>
      <c r="IP77" s="78"/>
      <c r="IQ77" s="78"/>
      <c r="IR77" s="78"/>
      <c r="IS77" s="78"/>
      <c r="IT77" s="78"/>
      <c r="IU77" s="78"/>
      <c r="IV77" s="78"/>
      <c r="IW77" s="78"/>
      <c r="IX77" s="78"/>
      <c r="IY77" s="78"/>
      <c r="IZ77" s="78"/>
      <c r="JA77" s="78"/>
      <c r="JB77" s="78"/>
      <c r="JC77" s="78"/>
      <c r="JD77" s="78"/>
      <c r="JE77" s="78"/>
      <c r="JF77" s="78"/>
      <c r="JG77" s="78"/>
      <c r="JH77" s="78"/>
      <c r="JI77" s="78"/>
      <c r="JJ77" s="78"/>
      <c r="JK77" s="78"/>
      <c r="JL77" s="78"/>
      <c r="JM77" s="78"/>
      <c r="JN77" s="78"/>
      <c r="JO77" s="78"/>
      <c r="JP77" s="78"/>
      <c r="JQ77" s="78"/>
      <c r="JR77" s="78"/>
      <c r="JS77" s="78"/>
      <c r="JT77" s="78"/>
      <c r="JU77" s="78"/>
      <c r="JV77" s="78"/>
      <c r="JW77" s="78"/>
      <c r="JX77" s="78"/>
      <c r="JY77" s="78"/>
      <c r="JZ77" s="78"/>
      <c r="KA77" s="78"/>
      <c r="KB77" s="78"/>
      <c r="KC77" s="78"/>
      <c r="KD77" s="78"/>
      <c r="KE77" s="78"/>
      <c r="KF77" s="78"/>
      <c r="KG77" s="78"/>
      <c r="KH77" s="78"/>
      <c r="KI77" s="78"/>
      <c r="KJ77" s="78"/>
      <c r="KK77" s="78"/>
      <c r="KL77" s="78"/>
      <c r="KM77" s="78"/>
      <c r="KN77" s="78"/>
      <c r="KO77" s="78"/>
      <c r="KP77" s="78"/>
      <c r="KQ77" s="78"/>
      <c r="KR77" s="78"/>
      <c r="KS77" s="78"/>
      <c r="KT77" s="78"/>
      <c r="KU77" s="78"/>
      <c r="KV77" s="78"/>
      <c r="KW77" s="78"/>
      <c r="KX77" s="78"/>
      <c r="KY77" s="78"/>
      <c r="KZ77" s="78"/>
      <c r="LA77" s="78"/>
      <c r="LB77" s="78"/>
      <c r="LC77" s="78"/>
      <c r="LD77" s="78"/>
      <c r="LE77" s="78"/>
      <c r="LF77" s="78"/>
      <c r="LG77" s="78"/>
      <c r="LH77" s="78"/>
      <c r="LI77" s="78"/>
      <c r="LJ77" s="78"/>
      <c r="LK77" s="78"/>
      <c r="LL77" s="78"/>
      <c r="LM77" s="78"/>
      <c r="LN77" s="78"/>
      <c r="LO77" s="78"/>
      <c r="LP77" s="78"/>
      <c r="LQ77" s="78"/>
      <c r="LR77" s="78"/>
      <c r="LS77" s="78"/>
      <c r="LT77" s="78"/>
      <c r="LU77" s="78"/>
      <c r="LV77" s="78"/>
      <c r="LW77" s="78"/>
      <c r="LX77" s="78"/>
      <c r="LY77" s="78"/>
      <c r="LZ77" s="78"/>
      <c r="MA77" s="78"/>
      <c r="MB77" s="78"/>
      <c r="MC77" s="78"/>
      <c r="MD77" s="78"/>
      <c r="ME77" s="78"/>
      <c r="MF77" s="78"/>
      <c r="MG77" s="78"/>
      <c r="MH77" s="78"/>
      <c r="MI77" s="78"/>
      <c r="MJ77" s="78"/>
      <c r="MK77" s="78"/>
      <c r="ML77" s="78"/>
      <c r="MM77" s="78"/>
      <c r="MN77" s="78"/>
      <c r="MO77" s="78"/>
      <c r="MP77" s="78"/>
      <c r="MQ77" s="78"/>
      <c r="MR77" s="78"/>
      <c r="MS77" s="78"/>
      <c r="MT77" s="78"/>
      <c r="MU77" s="78"/>
      <c r="MV77" s="78"/>
      <c r="MW77" s="78"/>
      <c r="MX77" s="78"/>
      <c r="MY77" s="78"/>
      <c r="MZ77" s="78"/>
      <c r="NA77" s="78"/>
      <c r="NB77" s="78"/>
      <c r="NC77" s="78"/>
      <c r="ND77" s="78"/>
      <c r="NE77" s="78"/>
      <c r="NF77" s="78"/>
      <c r="NG77" s="78"/>
      <c r="NH77" s="78"/>
      <c r="NI77" s="78"/>
      <c r="NJ77" s="78"/>
      <c r="NK77" s="78"/>
      <c r="NL77" s="78"/>
      <c r="NM77" s="78"/>
      <c r="NN77" s="78"/>
      <c r="NO77" s="78"/>
      <c r="NP77" s="78"/>
      <c r="NQ77" s="78"/>
      <c r="NR77" s="78"/>
      <c r="NS77" s="78"/>
      <c r="NT77" s="78"/>
    </row>
    <row r="78" spans="1:384" s="69" customFormat="1" ht="15" customHeight="1" thickBot="1">
      <c r="A78" s="72"/>
      <c r="B78" s="73"/>
      <c r="C78" s="426"/>
      <c r="D78" s="426"/>
      <c r="E78" s="426"/>
      <c r="F78" s="426"/>
      <c r="G78" s="426"/>
      <c r="H78" s="426"/>
      <c r="I78" s="426"/>
      <c r="J78" s="426"/>
      <c r="K78" s="426"/>
      <c r="L78" s="426"/>
      <c r="M78" s="426"/>
      <c r="N78" s="426"/>
      <c r="O78" s="73"/>
      <c r="P78" s="78"/>
      <c r="Q78" s="71"/>
      <c r="R78" s="71"/>
      <c r="S78" s="78"/>
      <c r="T78" s="78"/>
      <c r="U78" s="1603"/>
      <c r="V78" s="1604"/>
      <c r="W78" s="1604"/>
      <c r="X78" s="1604"/>
      <c r="Y78" s="1604"/>
      <c r="Z78" s="1605"/>
      <c r="AA78" s="1599"/>
      <c r="AB78" s="246"/>
      <c r="AC78" s="1668"/>
      <c r="AD78" s="246"/>
      <c r="AE78" s="1237"/>
      <c r="AF78" s="1237"/>
      <c r="AG78" s="246"/>
      <c r="AH78" s="246"/>
      <c r="AI78" s="246"/>
      <c r="AJ78" s="246"/>
      <c r="AK78" s="439"/>
      <c r="AL78" s="439"/>
      <c r="AM78" s="439"/>
      <c r="AN78" s="439"/>
      <c r="AO78" s="439"/>
      <c r="AP78" s="439"/>
      <c r="AQ78" s="439"/>
      <c r="AR78" s="439"/>
      <c r="AS78" s="439"/>
      <c r="AT78" s="439"/>
      <c r="AU78" s="439"/>
      <c r="AV78" s="439"/>
      <c r="AW78" s="78"/>
      <c r="AX78" s="78"/>
      <c r="AY78" s="78"/>
      <c r="AZ78" s="78"/>
      <c r="BA78" s="78"/>
      <c r="BB78" s="78"/>
      <c r="BC78" s="78"/>
      <c r="BD78" s="78"/>
      <c r="BE78" s="78"/>
      <c r="BF78" s="78"/>
      <c r="BG78" s="78"/>
      <c r="BH78" s="78"/>
      <c r="BI78" s="78"/>
      <c r="BJ78" s="78"/>
      <c r="BK78" s="78"/>
      <c r="BL78" s="78"/>
      <c r="BM78" s="78"/>
      <c r="BN78" s="78"/>
      <c r="BO78" s="78"/>
      <c r="BP78" s="78"/>
      <c r="BQ78" s="78"/>
      <c r="BR78" s="78"/>
      <c r="BS78" s="78"/>
      <c r="BT78" s="78"/>
      <c r="BU78" s="78"/>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c r="EO78" s="78"/>
      <c r="EP78" s="78"/>
      <c r="EQ78" s="78"/>
      <c r="ER78" s="78"/>
      <c r="ES78" s="78"/>
      <c r="ET78" s="78"/>
      <c r="EU78" s="78"/>
      <c r="EV78" s="78"/>
      <c r="EW78" s="78"/>
      <c r="EX78" s="78"/>
      <c r="EY78" s="78"/>
      <c r="EZ78" s="78"/>
      <c r="FA78" s="78"/>
      <c r="FB78" s="78"/>
      <c r="FC78" s="78"/>
      <c r="FD78" s="78"/>
      <c r="FE78" s="78"/>
      <c r="FF78" s="78"/>
      <c r="FG78" s="78"/>
      <c r="FH78" s="78"/>
      <c r="FI78" s="78"/>
      <c r="FJ78" s="78"/>
      <c r="FK78" s="78"/>
      <c r="FL78" s="78"/>
      <c r="FM78" s="78"/>
      <c r="FN78" s="78"/>
      <c r="FO78" s="78"/>
      <c r="FP78" s="78"/>
      <c r="FQ78" s="78"/>
      <c r="FR78" s="78"/>
      <c r="FS78" s="78"/>
      <c r="FT78" s="78"/>
      <c r="FU78" s="78"/>
      <c r="FV78" s="78"/>
      <c r="FW78" s="78"/>
      <c r="FX78" s="78"/>
      <c r="FY78" s="78"/>
      <c r="FZ78" s="78"/>
      <c r="GA78" s="78"/>
      <c r="GB78" s="78"/>
      <c r="GC78" s="78"/>
      <c r="GD78" s="78"/>
      <c r="GE78" s="78"/>
      <c r="GF78" s="78"/>
      <c r="GG78" s="78"/>
      <c r="GH78" s="78"/>
      <c r="GI78" s="78"/>
      <c r="GJ78" s="78"/>
      <c r="GK78" s="78"/>
      <c r="GL78" s="78"/>
      <c r="GM78" s="78"/>
      <c r="GN78" s="78"/>
      <c r="GO78" s="78"/>
      <c r="GP78" s="78"/>
      <c r="GQ78" s="78"/>
      <c r="GR78" s="78"/>
      <c r="GS78" s="78"/>
      <c r="GT78" s="78"/>
      <c r="GU78" s="78"/>
      <c r="GV78" s="78"/>
      <c r="GW78" s="78"/>
      <c r="GX78" s="78"/>
      <c r="GY78" s="78"/>
      <c r="GZ78" s="78"/>
      <c r="HA78" s="78"/>
      <c r="HB78" s="78"/>
      <c r="HC78" s="78"/>
      <c r="HD78" s="78"/>
      <c r="HE78" s="78"/>
      <c r="HF78" s="78"/>
      <c r="HG78" s="78"/>
      <c r="HH78" s="78"/>
      <c r="HI78" s="78"/>
      <c r="HJ78" s="78"/>
      <c r="HK78" s="78"/>
      <c r="HL78" s="78"/>
      <c r="HM78" s="78"/>
      <c r="HN78" s="78"/>
      <c r="HO78" s="78"/>
      <c r="HP78" s="78"/>
      <c r="HQ78" s="78"/>
      <c r="HR78" s="78"/>
      <c r="HS78" s="78"/>
      <c r="HT78" s="78"/>
      <c r="HU78" s="78"/>
      <c r="HV78" s="78"/>
      <c r="HW78" s="78"/>
      <c r="HX78" s="78"/>
      <c r="HY78" s="78"/>
      <c r="HZ78" s="78"/>
      <c r="IA78" s="78"/>
      <c r="IB78" s="78"/>
      <c r="IC78" s="78"/>
      <c r="ID78" s="78"/>
      <c r="IE78" s="78"/>
      <c r="IF78" s="78"/>
      <c r="IG78" s="78"/>
      <c r="IH78" s="78"/>
      <c r="II78" s="78"/>
      <c r="IJ78" s="78"/>
      <c r="IK78" s="78"/>
      <c r="IL78" s="78"/>
      <c r="IM78" s="78"/>
      <c r="IN78" s="78"/>
      <c r="IO78" s="78"/>
      <c r="IP78" s="78"/>
      <c r="IQ78" s="78"/>
      <c r="IR78" s="78"/>
      <c r="IS78" s="78"/>
      <c r="IT78" s="78"/>
      <c r="IU78" s="78"/>
      <c r="IV78" s="78"/>
      <c r="IW78" s="78"/>
      <c r="IX78" s="78"/>
      <c r="IY78" s="78"/>
      <c r="IZ78" s="78"/>
      <c r="JA78" s="78"/>
      <c r="JB78" s="78"/>
      <c r="JC78" s="78"/>
      <c r="JD78" s="78"/>
      <c r="JE78" s="78"/>
      <c r="JF78" s="78"/>
      <c r="JG78" s="78"/>
      <c r="JH78" s="78"/>
      <c r="JI78" s="78"/>
      <c r="JJ78" s="78"/>
      <c r="JK78" s="78"/>
      <c r="JL78" s="78"/>
      <c r="JM78" s="78"/>
      <c r="JN78" s="78"/>
      <c r="JO78" s="78"/>
      <c r="JP78" s="78"/>
      <c r="JQ78" s="78"/>
      <c r="JR78" s="78"/>
      <c r="JS78" s="78"/>
      <c r="JT78" s="78"/>
      <c r="JU78" s="78"/>
      <c r="JV78" s="78"/>
      <c r="JW78" s="78"/>
      <c r="JX78" s="78"/>
      <c r="JY78" s="78"/>
      <c r="JZ78" s="78"/>
      <c r="KA78" s="78"/>
      <c r="KB78" s="78"/>
      <c r="KC78" s="78"/>
      <c r="KD78" s="78"/>
      <c r="KE78" s="78"/>
      <c r="KF78" s="78"/>
      <c r="KG78" s="78"/>
      <c r="KH78" s="78"/>
      <c r="KI78" s="78"/>
      <c r="KJ78" s="78"/>
      <c r="KK78" s="78"/>
      <c r="KL78" s="78"/>
      <c r="KM78" s="78"/>
      <c r="KN78" s="78"/>
      <c r="KO78" s="78"/>
      <c r="KP78" s="78"/>
      <c r="KQ78" s="78"/>
      <c r="KR78" s="78"/>
      <c r="KS78" s="78"/>
      <c r="KT78" s="78"/>
      <c r="KU78" s="78"/>
      <c r="KV78" s="78"/>
      <c r="KW78" s="78"/>
      <c r="KX78" s="78"/>
      <c r="KY78" s="78"/>
      <c r="KZ78" s="78"/>
      <c r="LA78" s="78"/>
      <c r="LB78" s="78"/>
      <c r="LC78" s="78"/>
      <c r="LD78" s="78"/>
      <c r="LE78" s="78"/>
      <c r="LF78" s="78"/>
      <c r="LG78" s="78"/>
      <c r="LH78" s="78"/>
      <c r="LI78" s="78"/>
      <c r="LJ78" s="78"/>
      <c r="LK78" s="78"/>
      <c r="LL78" s="78"/>
      <c r="LM78" s="78"/>
      <c r="LN78" s="78"/>
      <c r="LO78" s="78"/>
      <c r="LP78" s="78"/>
      <c r="LQ78" s="78"/>
      <c r="LR78" s="78"/>
      <c r="LS78" s="78"/>
      <c r="LT78" s="78"/>
      <c r="LU78" s="78"/>
      <c r="LV78" s="78"/>
      <c r="LW78" s="78"/>
      <c r="LX78" s="78"/>
      <c r="LY78" s="78"/>
      <c r="LZ78" s="78"/>
      <c r="MA78" s="78"/>
      <c r="MB78" s="78"/>
      <c r="MC78" s="78"/>
      <c r="MD78" s="78"/>
      <c r="ME78" s="78"/>
      <c r="MF78" s="78"/>
      <c r="MG78" s="78"/>
      <c r="MH78" s="78"/>
      <c r="MI78" s="78"/>
      <c r="MJ78" s="78"/>
      <c r="MK78" s="78"/>
      <c r="ML78" s="78"/>
      <c r="MM78" s="78"/>
      <c r="MN78" s="78"/>
      <c r="MO78" s="78"/>
      <c r="MP78" s="78"/>
      <c r="MQ78" s="78"/>
      <c r="MR78" s="78"/>
      <c r="MS78" s="78"/>
      <c r="MT78" s="78"/>
      <c r="MU78" s="78"/>
      <c r="MV78" s="78"/>
      <c r="MW78" s="78"/>
      <c r="MX78" s="78"/>
      <c r="MY78" s="78"/>
      <c r="MZ78" s="78"/>
      <c r="NA78" s="78"/>
      <c r="NB78" s="78"/>
      <c r="NC78" s="78"/>
      <c r="ND78" s="78"/>
      <c r="NE78" s="78"/>
      <c r="NF78" s="78"/>
      <c r="NG78" s="78"/>
      <c r="NH78" s="78"/>
      <c r="NI78" s="78"/>
      <c r="NJ78" s="78"/>
      <c r="NK78" s="78"/>
      <c r="NL78" s="78"/>
      <c r="NM78" s="78"/>
      <c r="NN78" s="78"/>
      <c r="NO78" s="78"/>
      <c r="NP78" s="78"/>
      <c r="NQ78" s="78"/>
      <c r="NR78" s="78"/>
      <c r="NS78" s="78"/>
      <c r="NT78" s="78"/>
    </row>
    <row r="79" spans="1:384" s="69" customFormat="1" ht="13.15" customHeight="1">
      <c r="A79" s="462"/>
      <c r="B79" s="73"/>
      <c r="C79" s="426"/>
      <c r="D79" s="426"/>
      <c r="E79" s="135"/>
      <c r="F79" s="135"/>
      <c r="G79" s="135"/>
      <c r="H79" s="135"/>
      <c r="I79" s="135"/>
      <c r="J79" s="135"/>
      <c r="K79" s="426"/>
      <c r="L79" s="426"/>
      <c r="M79" s="426"/>
      <c r="N79" s="426"/>
      <c r="O79" s="73"/>
      <c r="P79" s="78"/>
      <c r="Q79" s="71"/>
      <c r="R79" s="71"/>
      <c r="S79" s="78"/>
      <c r="T79" s="78"/>
      <c r="U79" s="71"/>
      <c r="V79" s="71"/>
      <c r="W79" s="71"/>
      <c r="X79" s="71"/>
      <c r="Y79" s="71"/>
      <c r="Z79" s="71"/>
      <c r="AA79" s="71"/>
      <c r="AB79" s="246"/>
      <c r="AC79" s="246">
        <f>SUM(AC13:AC72)</f>
        <v>0</v>
      </c>
      <c r="AD79" s="246"/>
      <c r="AE79" s="1237"/>
      <c r="AF79" s="1237">
        <f>ROUNDUP(SUM(AF13:AF78),0)</f>
        <v>0</v>
      </c>
      <c r="AG79" s="246"/>
      <c r="AH79" s="246"/>
      <c r="AI79" s="246"/>
      <c r="AJ79" s="246"/>
      <c r="AK79" s="439"/>
      <c r="AL79" s="439"/>
      <c r="AM79" s="439"/>
      <c r="AN79" s="439"/>
      <c r="AO79" s="439"/>
      <c r="AP79" s="439"/>
      <c r="AQ79" s="439"/>
      <c r="AR79" s="439"/>
      <c r="AS79" s="439"/>
      <c r="AT79" s="439"/>
      <c r="AU79" s="439"/>
      <c r="AV79" s="439"/>
      <c r="AW79" s="78"/>
      <c r="AX79" s="78"/>
      <c r="AY79" s="78"/>
      <c r="AZ79" s="78"/>
      <c r="BA79" s="78"/>
      <c r="BB79" s="78"/>
      <c r="BC79" s="78"/>
      <c r="BD79" s="78"/>
      <c r="BE79" s="78"/>
      <c r="BF79" s="78"/>
      <c r="BG79" s="78"/>
      <c r="BH79" s="78"/>
      <c r="BI79" s="78"/>
      <c r="BJ79" s="78"/>
      <c r="BK79" s="78"/>
      <c r="BL79" s="78"/>
      <c r="BM79" s="78"/>
      <c r="BN79" s="78"/>
      <c r="BO79" s="78"/>
      <c r="BP79" s="78"/>
      <c r="BQ79" s="78"/>
      <c r="BR79" s="78"/>
      <c r="BS79" s="78"/>
      <c r="BT79" s="78"/>
      <c r="BU79" s="78"/>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c r="EO79" s="78"/>
      <c r="EP79" s="78"/>
      <c r="EQ79" s="78"/>
      <c r="ER79" s="78"/>
      <c r="ES79" s="78"/>
      <c r="ET79" s="78"/>
      <c r="EU79" s="78"/>
      <c r="EV79" s="78"/>
      <c r="EW79" s="78"/>
      <c r="EX79" s="78"/>
      <c r="EY79" s="78"/>
      <c r="EZ79" s="78"/>
      <c r="FA79" s="78"/>
      <c r="FB79" s="78"/>
      <c r="FC79" s="78"/>
      <c r="FD79" s="78"/>
      <c r="FE79" s="78"/>
      <c r="FF79" s="78"/>
      <c r="FG79" s="78"/>
      <c r="FH79" s="78"/>
      <c r="FI79" s="78"/>
      <c r="FJ79" s="78"/>
      <c r="FK79" s="78"/>
      <c r="FL79" s="78"/>
      <c r="FM79" s="78"/>
      <c r="FN79" s="78"/>
      <c r="FO79" s="78"/>
      <c r="FP79" s="78"/>
      <c r="FQ79" s="78"/>
      <c r="FR79" s="78"/>
      <c r="FS79" s="78"/>
      <c r="FT79" s="78"/>
      <c r="FU79" s="78"/>
      <c r="FV79" s="78"/>
      <c r="FW79" s="78"/>
      <c r="FX79" s="78"/>
      <c r="FY79" s="78"/>
      <c r="FZ79" s="78"/>
      <c r="GA79" s="78"/>
      <c r="GB79" s="78"/>
      <c r="GC79" s="78"/>
      <c r="GD79" s="78"/>
      <c r="GE79" s="78"/>
      <c r="GF79" s="78"/>
      <c r="GG79" s="78"/>
      <c r="GH79" s="78"/>
      <c r="GI79" s="78"/>
      <c r="GJ79" s="78"/>
      <c r="GK79" s="78"/>
      <c r="GL79" s="78"/>
      <c r="GM79" s="78"/>
      <c r="GN79" s="78"/>
      <c r="GO79" s="78"/>
      <c r="GP79" s="78"/>
      <c r="GQ79" s="78"/>
      <c r="GR79" s="78"/>
      <c r="GS79" s="78"/>
      <c r="GT79" s="78"/>
      <c r="GU79" s="78"/>
      <c r="GV79" s="78"/>
      <c r="GW79" s="78"/>
      <c r="GX79" s="78"/>
      <c r="GY79" s="78"/>
      <c r="GZ79" s="78"/>
      <c r="HA79" s="78"/>
      <c r="HB79" s="78"/>
      <c r="HC79" s="78"/>
      <c r="HD79" s="78"/>
      <c r="HE79" s="78"/>
      <c r="HF79" s="78"/>
      <c r="HG79" s="78"/>
      <c r="HH79" s="78"/>
      <c r="HI79" s="78"/>
      <c r="HJ79" s="78"/>
      <c r="HK79" s="78"/>
      <c r="HL79" s="78"/>
      <c r="HM79" s="78"/>
      <c r="HN79" s="78"/>
      <c r="HO79" s="78"/>
      <c r="HP79" s="78"/>
      <c r="HQ79" s="78"/>
      <c r="HR79" s="78"/>
      <c r="HS79" s="78"/>
      <c r="HT79" s="78"/>
      <c r="HU79" s="78"/>
      <c r="HV79" s="78"/>
      <c r="HW79" s="78"/>
      <c r="HX79" s="78"/>
      <c r="HY79" s="78"/>
      <c r="HZ79" s="78"/>
      <c r="IA79" s="78"/>
      <c r="IB79" s="78"/>
      <c r="IC79" s="78"/>
      <c r="ID79" s="78"/>
      <c r="IE79" s="78"/>
      <c r="IF79" s="78"/>
      <c r="IG79" s="78"/>
      <c r="IH79" s="78"/>
      <c r="II79" s="78"/>
      <c r="IJ79" s="78"/>
      <c r="IK79" s="78"/>
      <c r="IL79" s="78"/>
      <c r="IM79" s="78"/>
      <c r="IN79" s="78"/>
      <c r="IO79" s="78"/>
      <c r="IP79" s="78"/>
      <c r="IQ79" s="78"/>
      <c r="IR79" s="78"/>
      <c r="IS79" s="78"/>
      <c r="IT79" s="78"/>
      <c r="IU79" s="78"/>
      <c r="IV79" s="78"/>
      <c r="IW79" s="78"/>
      <c r="IX79" s="78"/>
      <c r="IY79" s="78"/>
      <c r="IZ79" s="78"/>
      <c r="JA79" s="78"/>
      <c r="JB79" s="78"/>
      <c r="JC79" s="78"/>
      <c r="JD79" s="78"/>
      <c r="JE79" s="78"/>
      <c r="JF79" s="78"/>
      <c r="JG79" s="78"/>
      <c r="JH79" s="78"/>
      <c r="JI79" s="78"/>
      <c r="JJ79" s="78"/>
      <c r="JK79" s="78"/>
      <c r="JL79" s="78"/>
      <c r="JM79" s="78"/>
      <c r="JN79" s="78"/>
      <c r="JO79" s="78"/>
      <c r="JP79" s="78"/>
      <c r="JQ79" s="78"/>
      <c r="JR79" s="78"/>
      <c r="JS79" s="78"/>
      <c r="JT79" s="78"/>
      <c r="JU79" s="78"/>
      <c r="JV79" s="78"/>
      <c r="JW79" s="78"/>
      <c r="JX79" s="78"/>
      <c r="JY79" s="78"/>
      <c r="JZ79" s="78"/>
      <c r="KA79" s="78"/>
      <c r="KB79" s="78"/>
      <c r="KC79" s="78"/>
      <c r="KD79" s="78"/>
      <c r="KE79" s="78"/>
      <c r="KF79" s="78"/>
      <c r="KG79" s="78"/>
      <c r="KH79" s="78"/>
      <c r="KI79" s="78"/>
      <c r="KJ79" s="78"/>
      <c r="KK79" s="78"/>
      <c r="KL79" s="78"/>
      <c r="KM79" s="78"/>
      <c r="KN79" s="78"/>
      <c r="KO79" s="78"/>
      <c r="KP79" s="78"/>
      <c r="KQ79" s="78"/>
      <c r="KR79" s="78"/>
      <c r="KS79" s="78"/>
      <c r="KT79" s="78"/>
      <c r="KU79" s="78"/>
      <c r="KV79" s="78"/>
      <c r="KW79" s="78"/>
      <c r="KX79" s="78"/>
      <c r="KY79" s="78"/>
      <c r="KZ79" s="78"/>
      <c r="LA79" s="78"/>
      <c r="LB79" s="78"/>
      <c r="LC79" s="78"/>
      <c r="LD79" s="78"/>
      <c r="LE79" s="78"/>
      <c r="LF79" s="78"/>
      <c r="LG79" s="78"/>
      <c r="LH79" s="78"/>
      <c r="LI79" s="78"/>
      <c r="LJ79" s="78"/>
      <c r="LK79" s="78"/>
      <c r="LL79" s="78"/>
      <c r="LM79" s="78"/>
      <c r="LN79" s="78"/>
      <c r="LO79" s="78"/>
      <c r="LP79" s="78"/>
      <c r="LQ79" s="78"/>
      <c r="LR79" s="78"/>
      <c r="LS79" s="78"/>
      <c r="LT79" s="78"/>
      <c r="LU79" s="78"/>
      <c r="LV79" s="78"/>
      <c r="LW79" s="78"/>
      <c r="LX79" s="78"/>
      <c r="LY79" s="78"/>
      <c r="LZ79" s="78"/>
      <c r="MA79" s="78"/>
      <c r="MB79" s="78"/>
      <c r="MC79" s="78"/>
      <c r="MD79" s="78"/>
      <c r="ME79" s="78"/>
      <c r="MF79" s="78"/>
      <c r="MG79" s="78"/>
      <c r="MH79" s="78"/>
      <c r="MI79" s="78"/>
      <c r="MJ79" s="78"/>
      <c r="MK79" s="78"/>
      <c r="ML79" s="78"/>
      <c r="MM79" s="78"/>
      <c r="MN79" s="78"/>
      <c r="MO79" s="78"/>
      <c r="MP79" s="78"/>
      <c r="MQ79" s="78"/>
      <c r="MR79" s="78"/>
      <c r="MS79" s="78"/>
      <c r="MT79" s="78"/>
      <c r="MU79" s="78"/>
      <c r="MV79" s="78"/>
      <c r="MW79" s="78"/>
      <c r="MX79" s="78"/>
      <c r="MY79" s="78"/>
      <c r="MZ79" s="78"/>
      <c r="NA79" s="78"/>
      <c r="NB79" s="78"/>
      <c r="NC79" s="78"/>
      <c r="ND79" s="78"/>
      <c r="NE79" s="78"/>
      <c r="NF79" s="78"/>
      <c r="NG79" s="78"/>
      <c r="NH79" s="78"/>
      <c r="NI79" s="78"/>
      <c r="NJ79" s="78"/>
      <c r="NK79" s="78"/>
      <c r="NL79" s="78"/>
      <c r="NM79" s="78"/>
      <c r="NN79" s="78"/>
      <c r="NO79" s="78"/>
      <c r="NP79" s="78"/>
      <c r="NQ79" s="78"/>
      <c r="NR79" s="78"/>
      <c r="NS79" s="78"/>
      <c r="NT79" s="78"/>
    </row>
    <row r="80" spans="1:384" s="69" customFormat="1" ht="13.15" customHeight="1">
      <c r="A80" s="135" t="s">
        <v>185</v>
      </c>
      <c r="B80" s="134"/>
      <c r="C80" s="1531" t="s">
        <v>186</v>
      </c>
      <c r="D80" s="1531"/>
      <c r="E80" s="1531"/>
      <c r="F80" s="1531"/>
      <c r="G80" s="1531"/>
      <c r="H80" s="1531"/>
      <c r="I80" s="1531"/>
      <c r="J80" s="1531"/>
      <c r="K80" s="1531"/>
      <c r="L80" s="1531"/>
      <c r="M80" s="1531"/>
      <c r="N80" s="1531"/>
      <c r="O80" s="1531"/>
      <c r="P80" s="78"/>
      <c r="Q80" s="71"/>
      <c r="R80" s="71"/>
      <c r="S80" s="78"/>
      <c r="T80" s="78"/>
      <c r="U80" s="71"/>
      <c r="V80" s="71"/>
      <c r="W80" s="71"/>
      <c r="X80" s="71"/>
      <c r="Y80" s="71"/>
      <c r="Z80" s="71"/>
      <c r="AA80" s="71"/>
      <c r="AB80" s="246"/>
      <c r="AC80" s="246"/>
      <c r="AD80" s="246"/>
      <c r="AE80" s="1237"/>
      <c r="AF80" s="1237"/>
      <c r="AG80" s="246"/>
      <c r="AH80" s="246"/>
      <c r="AI80" s="246"/>
      <c r="AJ80" s="246"/>
      <c r="AK80" s="439"/>
      <c r="AL80" s="439"/>
      <c r="AM80" s="439"/>
      <c r="AN80" s="439"/>
      <c r="AO80" s="439"/>
      <c r="AP80" s="439"/>
      <c r="AQ80" s="439"/>
      <c r="AR80" s="439"/>
      <c r="AS80" s="439"/>
      <c r="AT80" s="439"/>
      <c r="AU80" s="439"/>
      <c r="AV80" s="439"/>
      <c r="AW80" s="78"/>
      <c r="AX80" s="78"/>
      <c r="AY80" s="78"/>
      <c r="AZ80" s="78"/>
      <c r="BA80" s="78"/>
      <c r="BB80" s="78"/>
      <c r="BC80" s="78"/>
      <c r="BD80" s="78"/>
      <c r="BE80" s="78"/>
      <c r="BF80" s="78"/>
      <c r="BG80" s="78"/>
      <c r="BH80" s="78"/>
      <c r="BI80" s="78"/>
      <c r="BJ80" s="78"/>
      <c r="BK80" s="78"/>
      <c r="BL80" s="78"/>
      <c r="BM80" s="78"/>
      <c r="BN80" s="78"/>
      <c r="BO80" s="78"/>
      <c r="BP80" s="78"/>
      <c r="BQ80" s="78"/>
      <c r="BR80" s="78"/>
      <c r="BS80" s="78"/>
      <c r="BT80" s="78"/>
      <c r="BU80" s="78"/>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c r="EO80" s="78"/>
      <c r="EP80" s="78"/>
      <c r="EQ80" s="78"/>
      <c r="ER80" s="78"/>
      <c r="ES80" s="78"/>
      <c r="ET80" s="78"/>
      <c r="EU80" s="78"/>
      <c r="EV80" s="78"/>
      <c r="EW80" s="78"/>
      <c r="EX80" s="78"/>
      <c r="EY80" s="78"/>
      <c r="EZ80" s="78"/>
      <c r="FA80" s="78"/>
      <c r="FB80" s="78"/>
      <c r="FC80" s="78"/>
      <c r="FD80" s="78"/>
      <c r="FE80" s="78"/>
      <c r="FF80" s="78"/>
      <c r="FG80" s="78"/>
      <c r="FH80" s="78"/>
      <c r="FI80" s="78"/>
      <c r="FJ80" s="78"/>
      <c r="FK80" s="78"/>
      <c r="FL80" s="78"/>
      <c r="FM80" s="78"/>
      <c r="FN80" s="78"/>
      <c r="FO80" s="78"/>
      <c r="FP80" s="78"/>
      <c r="FQ80" s="78"/>
      <c r="FR80" s="78"/>
      <c r="FS80" s="78"/>
      <c r="FT80" s="78"/>
      <c r="FU80" s="78"/>
      <c r="FV80" s="78"/>
      <c r="FW80" s="78"/>
      <c r="FX80" s="78"/>
      <c r="FY80" s="78"/>
      <c r="FZ80" s="78"/>
      <c r="GA80" s="78"/>
      <c r="GB80" s="78"/>
      <c r="GC80" s="78"/>
      <c r="GD80" s="78"/>
      <c r="GE80" s="78"/>
      <c r="GF80" s="78"/>
      <c r="GG80" s="78"/>
      <c r="GH80" s="78"/>
      <c r="GI80" s="78"/>
      <c r="GJ80" s="78"/>
      <c r="GK80" s="78"/>
      <c r="GL80" s="78"/>
      <c r="GM80" s="78"/>
      <c r="GN80" s="78"/>
      <c r="GO80" s="78"/>
      <c r="GP80" s="78"/>
      <c r="GQ80" s="78"/>
      <c r="GR80" s="78"/>
      <c r="GS80" s="78"/>
      <c r="GT80" s="78"/>
      <c r="GU80" s="78"/>
      <c r="GV80" s="78"/>
      <c r="GW80" s="78"/>
      <c r="GX80" s="78"/>
      <c r="GY80" s="78"/>
      <c r="GZ80" s="78"/>
      <c r="HA80" s="78"/>
      <c r="HB80" s="78"/>
      <c r="HC80" s="78"/>
      <c r="HD80" s="78"/>
      <c r="HE80" s="78"/>
      <c r="HF80" s="78"/>
      <c r="HG80" s="78"/>
      <c r="HH80" s="78"/>
      <c r="HI80" s="78"/>
      <c r="HJ80" s="78"/>
      <c r="HK80" s="78"/>
      <c r="HL80" s="78"/>
      <c r="HM80" s="78"/>
      <c r="HN80" s="78"/>
      <c r="HO80" s="78"/>
      <c r="HP80" s="78"/>
      <c r="HQ80" s="78"/>
      <c r="HR80" s="78"/>
      <c r="HS80" s="78"/>
      <c r="HT80" s="78"/>
      <c r="HU80" s="78"/>
      <c r="HV80" s="78"/>
      <c r="HW80" s="78"/>
      <c r="HX80" s="78"/>
      <c r="HY80" s="78"/>
      <c r="HZ80" s="78"/>
      <c r="IA80" s="78"/>
      <c r="IB80" s="78"/>
      <c r="IC80" s="78"/>
      <c r="ID80" s="78"/>
      <c r="IE80" s="78"/>
      <c r="IF80" s="78"/>
      <c r="IG80" s="78"/>
      <c r="IH80" s="78"/>
      <c r="II80" s="78"/>
      <c r="IJ80" s="78"/>
      <c r="IK80" s="78"/>
      <c r="IL80" s="78"/>
      <c r="IM80" s="78"/>
      <c r="IN80" s="78"/>
      <c r="IO80" s="78"/>
      <c r="IP80" s="78"/>
      <c r="IQ80" s="78"/>
      <c r="IR80" s="78"/>
      <c r="IS80" s="78"/>
      <c r="IT80" s="78"/>
      <c r="IU80" s="78"/>
      <c r="IV80" s="78"/>
      <c r="IW80" s="78"/>
      <c r="IX80" s="78"/>
      <c r="IY80" s="78"/>
      <c r="IZ80" s="78"/>
      <c r="JA80" s="78"/>
      <c r="JB80" s="78"/>
      <c r="JC80" s="78"/>
      <c r="JD80" s="78"/>
      <c r="JE80" s="78"/>
      <c r="JF80" s="78"/>
      <c r="JG80" s="78"/>
      <c r="JH80" s="78"/>
      <c r="JI80" s="78"/>
      <c r="JJ80" s="78"/>
      <c r="JK80" s="78"/>
      <c r="JL80" s="78"/>
      <c r="JM80" s="78"/>
      <c r="JN80" s="78"/>
      <c r="JO80" s="78"/>
      <c r="JP80" s="78"/>
      <c r="JQ80" s="78"/>
      <c r="JR80" s="78"/>
      <c r="JS80" s="78"/>
      <c r="JT80" s="78"/>
      <c r="JU80" s="78"/>
      <c r="JV80" s="78"/>
      <c r="JW80" s="78"/>
      <c r="JX80" s="78"/>
      <c r="JY80" s="78"/>
      <c r="JZ80" s="78"/>
      <c r="KA80" s="78"/>
      <c r="KB80" s="78"/>
      <c r="KC80" s="78"/>
      <c r="KD80" s="78"/>
      <c r="KE80" s="78"/>
      <c r="KF80" s="78"/>
      <c r="KG80" s="78"/>
      <c r="KH80" s="78"/>
      <c r="KI80" s="78"/>
      <c r="KJ80" s="78"/>
      <c r="KK80" s="78"/>
      <c r="KL80" s="78"/>
      <c r="KM80" s="78"/>
      <c r="KN80" s="78"/>
      <c r="KO80" s="78"/>
      <c r="KP80" s="78"/>
      <c r="KQ80" s="78"/>
      <c r="KR80" s="78"/>
      <c r="KS80" s="78"/>
      <c r="KT80" s="78"/>
      <c r="KU80" s="78"/>
      <c r="KV80" s="78"/>
      <c r="KW80" s="78"/>
      <c r="KX80" s="78"/>
      <c r="KY80" s="78"/>
      <c r="KZ80" s="78"/>
      <c r="LA80" s="78"/>
      <c r="LB80" s="78"/>
      <c r="LC80" s="78"/>
      <c r="LD80" s="78"/>
      <c r="LE80" s="78"/>
      <c r="LF80" s="78"/>
      <c r="LG80" s="78"/>
      <c r="LH80" s="78"/>
      <c r="LI80" s="78"/>
      <c r="LJ80" s="78"/>
      <c r="LK80" s="78"/>
      <c r="LL80" s="78"/>
      <c r="LM80" s="78"/>
      <c r="LN80" s="78"/>
      <c r="LO80" s="78"/>
      <c r="LP80" s="78"/>
      <c r="LQ80" s="78"/>
      <c r="LR80" s="78"/>
      <c r="LS80" s="78"/>
      <c r="LT80" s="78"/>
      <c r="LU80" s="78"/>
      <c r="LV80" s="78"/>
      <c r="LW80" s="78"/>
      <c r="LX80" s="78"/>
      <c r="LY80" s="78"/>
      <c r="LZ80" s="78"/>
      <c r="MA80" s="78"/>
      <c r="MB80" s="78"/>
      <c r="MC80" s="78"/>
      <c r="MD80" s="78"/>
      <c r="ME80" s="78"/>
      <c r="MF80" s="78"/>
      <c r="MG80" s="78"/>
      <c r="MH80" s="78"/>
      <c r="MI80" s="78"/>
      <c r="MJ80" s="78"/>
      <c r="MK80" s="78"/>
      <c r="ML80" s="78"/>
      <c r="MM80" s="78"/>
      <c r="MN80" s="78"/>
      <c r="MO80" s="78"/>
      <c r="MP80" s="78"/>
      <c r="MQ80" s="78"/>
      <c r="MR80" s="78"/>
      <c r="MS80" s="78"/>
      <c r="MT80" s="78"/>
      <c r="MU80" s="78"/>
      <c r="MV80" s="78"/>
      <c r="MW80" s="78"/>
      <c r="MX80" s="78"/>
      <c r="MY80" s="78"/>
      <c r="MZ80" s="78"/>
      <c r="NA80" s="78"/>
      <c r="NB80" s="78"/>
      <c r="NC80" s="78"/>
      <c r="ND80" s="78"/>
      <c r="NE80" s="78"/>
      <c r="NF80" s="78"/>
      <c r="NG80" s="78"/>
      <c r="NH80" s="78"/>
      <c r="NI80" s="78"/>
      <c r="NJ80" s="78"/>
      <c r="NK80" s="78"/>
      <c r="NL80" s="78"/>
      <c r="NM80" s="78"/>
      <c r="NN80" s="78"/>
      <c r="NO80" s="78"/>
      <c r="NP80" s="78"/>
      <c r="NQ80" s="78"/>
      <c r="NR80" s="78"/>
      <c r="NS80" s="78"/>
      <c r="NT80" s="78"/>
    </row>
    <row r="81" spans="1:384" s="69" customFormat="1" ht="13.15" customHeight="1">
      <c r="A81" s="72" t="s">
        <v>187</v>
      </c>
      <c r="B81" s="78"/>
      <c r="C81" s="1482" t="s">
        <v>189</v>
      </c>
      <c r="D81" s="1482"/>
      <c r="E81" s="1482"/>
      <c r="F81" s="1482"/>
      <c r="G81" s="1482"/>
      <c r="H81" s="1482"/>
      <c r="I81" s="1482"/>
      <c r="J81" s="1482"/>
      <c r="K81" s="1482"/>
      <c r="L81" s="1482"/>
      <c r="M81" s="1482"/>
      <c r="N81" s="1482"/>
      <c r="O81" s="1482"/>
      <c r="P81" s="78"/>
      <c r="Q81" s="71"/>
      <c r="R81" s="71"/>
      <c r="S81" s="78"/>
      <c r="T81" s="78"/>
      <c r="U81" s="71"/>
      <c r="V81" s="71"/>
      <c r="W81" s="71"/>
      <c r="X81" s="71"/>
      <c r="Y81" s="71"/>
      <c r="Z81" s="71"/>
      <c r="AA81" s="71"/>
      <c r="AB81" s="246"/>
      <c r="AC81" s="246"/>
      <c r="AD81" s="246"/>
      <c r="AE81" s="1237"/>
      <c r="AF81" s="1237"/>
      <c r="AG81" s="246"/>
      <c r="AH81" s="246"/>
      <c r="AI81" s="246"/>
      <c r="AJ81" s="246"/>
      <c r="AK81" s="439"/>
      <c r="AL81" s="439"/>
      <c r="AM81" s="439"/>
      <c r="AN81" s="439"/>
      <c r="AO81" s="439"/>
      <c r="AP81" s="439"/>
      <c r="AQ81" s="439"/>
      <c r="AR81" s="439"/>
      <c r="AS81" s="439"/>
      <c r="AT81" s="439"/>
      <c r="AU81" s="439"/>
      <c r="AV81" s="439"/>
      <c r="AW81" s="78"/>
      <c r="AX81" s="78"/>
      <c r="AY81" s="78"/>
      <c r="AZ81" s="78"/>
      <c r="BA81" s="78"/>
      <c r="BB81" s="78"/>
      <c r="BC81" s="78"/>
      <c r="BD81" s="78"/>
      <c r="BE81" s="78"/>
      <c r="BF81" s="78"/>
      <c r="BG81" s="78"/>
      <c r="BH81" s="78"/>
      <c r="BI81" s="78"/>
      <c r="BJ81" s="78"/>
      <c r="BK81" s="78"/>
      <c r="BL81" s="78"/>
      <c r="BM81" s="78"/>
      <c r="BN81" s="78"/>
      <c r="BO81" s="78"/>
      <c r="BP81" s="78"/>
      <c r="BQ81" s="78"/>
      <c r="BR81" s="78"/>
      <c r="BS81" s="78"/>
      <c r="BT81" s="78"/>
      <c r="BU81" s="78"/>
      <c r="BV81" s="78"/>
      <c r="BW81" s="78"/>
      <c r="BX81" s="78"/>
      <c r="BY81" s="78"/>
      <c r="BZ81" s="78"/>
      <c r="CA81" s="78"/>
      <c r="CB81" s="78"/>
      <c r="CC81" s="78"/>
      <c r="CD81" s="78"/>
      <c r="CE81" s="78"/>
      <c r="CF81" s="78"/>
      <c r="CG81" s="78"/>
      <c r="CH81" s="78"/>
      <c r="CI81" s="78"/>
      <c r="CJ81" s="78"/>
      <c r="CK81" s="78"/>
      <c r="CL81" s="78"/>
      <c r="CM81" s="78"/>
      <c r="CN81" s="78"/>
      <c r="CO81" s="78"/>
      <c r="CP81" s="78"/>
      <c r="CQ81" s="78"/>
      <c r="CR81" s="78"/>
      <c r="CS81" s="78"/>
      <c r="CT81" s="78"/>
      <c r="CU81" s="78"/>
      <c r="CV81" s="78"/>
      <c r="CW81" s="78"/>
      <c r="CX81" s="78"/>
      <c r="CY81" s="78"/>
      <c r="CZ81" s="78"/>
      <c r="DA81" s="78"/>
      <c r="DB81" s="78"/>
      <c r="DC81" s="78"/>
      <c r="DD81" s="78"/>
      <c r="DE81" s="78"/>
      <c r="DF81" s="78"/>
      <c r="DG81" s="78"/>
      <c r="DH81" s="78"/>
      <c r="DI81" s="78"/>
      <c r="DJ81" s="78"/>
      <c r="DK81" s="78"/>
      <c r="DL81" s="78"/>
      <c r="DM81" s="78"/>
      <c r="DN81" s="78"/>
      <c r="DO81" s="78"/>
      <c r="DP81" s="78"/>
      <c r="DQ81" s="78"/>
      <c r="DR81" s="78"/>
      <c r="DS81" s="78"/>
      <c r="DT81" s="78"/>
      <c r="DU81" s="78"/>
      <c r="DV81" s="78"/>
      <c r="DW81" s="78"/>
      <c r="DX81" s="78"/>
      <c r="DY81" s="78"/>
      <c r="DZ81" s="78"/>
      <c r="EA81" s="78"/>
      <c r="EB81" s="78"/>
      <c r="EC81" s="78"/>
      <c r="ED81" s="78"/>
      <c r="EE81" s="78"/>
      <c r="EF81" s="78"/>
      <c r="EG81" s="78"/>
      <c r="EH81" s="78"/>
      <c r="EI81" s="78"/>
      <c r="EJ81" s="78"/>
      <c r="EK81" s="78"/>
      <c r="EL81" s="78"/>
      <c r="EM81" s="78"/>
      <c r="EN81" s="78"/>
      <c r="EO81" s="78"/>
      <c r="EP81" s="78"/>
      <c r="EQ81" s="78"/>
      <c r="ER81" s="78"/>
      <c r="ES81" s="78"/>
      <c r="ET81" s="78"/>
      <c r="EU81" s="78"/>
      <c r="EV81" s="78"/>
      <c r="EW81" s="78"/>
      <c r="EX81" s="78"/>
      <c r="EY81" s="78"/>
      <c r="EZ81" s="78"/>
      <c r="FA81" s="78"/>
      <c r="FB81" s="78"/>
      <c r="FC81" s="78"/>
      <c r="FD81" s="78"/>
      <c r="FE81" s="78"/>
      <c r="FF81" s="78"/>
      <c r="FG81" s="78"/>
      <c r="FH81" s="78"/>
      <c r="FI81" s="78"/>
      <c r="FJ81" s="78"/>
      <c r="FK81" s="78"/>
      <c r="FL81" s="78"/>
      <c r="FM81" s="78"/>
      <c r="FN81" s="78"/>
      <c r="FO81" s="78"/>
      <c r="FP81" s="78"/>
      <c r="FQ81" s="78"/>
      <c r="FR81" s="78"/>
      <c r="FS81" s="78"/>
      <c r="FT81" s="78"/>
      <c r="FU81" s="78"/>
      <c r="FV81" s="78"/>
      <c r="FW81" s="78"/>
      <c r="FX81" s="78"/>
      <c r="FY81" s="78"/>
      <c r="FZ81" s="78"/>
      <c r="GA81" s="78"/>
      <c r="GB81" s="78"/>
      <c r="GC81" s="78"/>
      <c r="GD81" s="78"/>
      <c r="GE81" s="78"/>
      <c r="GF81" s="78"/>
      <c r="GG81" s="78"/>
      <c r="GH81" s="78"/>
      <c r="GI81" s="78"/>
      <c r="GJ81" s="78"/>
      <c r="GK81" s="78"/>
      <c r="GL81" s="78"/>
      <c r="GM81" s="78"/>
      <c r="GN81" s="78"/>
      <c r="GO81" s="78"/>
      <c r="GP81" s="78"/>
      <c r="GQ81" s="78"/>
      <c r="GR81" s="78"/>
      <c r="GS81" s="78"/>
      <c r="GT81" s="78"/>
      <c r="GU81" s="78"/>
      <c r="GV81" s="78"/>
      <c r="GW81" s="78"/>
      <c r="GX81" s="78"/>
      <c r="GY81" s="78"/>
      <c r="GZ81" s="78"/>
      <c r="HA81" s="78"/>
      <c r="HB81" s="78"/>
      <c r="HC81" s="78"/>
      <c r="HD81" s="78"/>
      <c r="HE81" s="78"/>
      <c r="HF81" s="78"/>
      <c r="HG81" s="78"/>
      <c r="HH81" s="78"/>
      <c r="HI81" s="78"/>
      <c r="HJ81" s="78"/>
      <c r="HK81" s="78"/>
      <c r="HL81" s="78"/>
      <c r="HM81" s="78"/>
      <c r="HN81" s="78"/>
      <c r="HO81" s="78"/>
      <c r="HP81" s="78"/>
      <c r="HQ81" s="78"/>
      <c r="HR81" s="78"/>
      <c r="HS81" s="78"/>
      <c r="HT81" s="78"/>
      <c r="HU81" s="78"/>
      <c r="HV81" s="78"/>
      <c r="HW81" s="78"/>
      <c r="HX81" s="78"/>
      <c r="HY81" s="78"/>
      <c r="HZ81" s="78"/>
      <c r="IA81" s="78"/>
      <c r="IB81" s="78"/>
      <c r="IC81" s="78"/>
      <c r="ID81" s="78"/>
      <c r="IE81" s="78"/>
      <c r="IF81" s="78"/>
      <c r="IG81" s="78"/>
      <c r="IH81" s="78"/>
      <c r="II81" s="78"/>
      <c r="IJ81" s="78"/>
      <c r="IK81" s="78"/>
      <c r="IL81" s="78"/>
      <c r="IM81" s="78"/>
      <c r="IN81" s="78"/>
      <c r="IO81" s="78"/>
      <c r="IP81" s="78"/>
      <c r="IQ81" s="78"/>
      <c r="IR81" s="78"/>
      <c r="IS81" s="78"/>
      <c r="IT81" s="78"/>
      <c r="IU81" s="78"/>
      <c r="IV81" s="78"/>
      <c r="IW81" s="78"/>
      <c r="IX81" s="78"/>
      <c r="IY81" s="78"/>
      <c r="IZ81" s="78"/>
      <c r="JA81" s="78"/>
      <c r="JB81" s="78"/>
      <c r="JC81" s="78"/>
      <c r="JD81" s="78"/>
      <c r="JE81" s="78"/>
      <c r="JF81" s="78"/>
      <c r="JG81" s="78"/>
      <c r="JH81" s="78"/>
      <c r="JI81" s="78"/>
      <c r="JJ81" s="78"/>
      <c r="JK81" s="78"/>
      <c r="JL81" s="78"/>
      <c r="JM81" s="78"/>
      <c r="JN81" s="78"/>
      <c r="JO81" s="78"/>
      <c r="JP81" s="78"/>
      <c r="JQ81" s="78"/>
      <c r="JR81" s="78"/>
      <c r="JS81" s="78"/>
      <c r="JT81" s="78"/>
      <c r="JU81" s="78"/>
      <c r="JV81" s="78"/>
      <c r="JW81" s="78"/>
      <c r="JX81" s="78"/>
      <c r="JY81" s="78"/>
      <c r="JZ81" s="78"/>
      <c r="KA81" s="78"/>
      <c r="KB81" s="78"/>
      <c r="KC81" s="78"/>
      <c r="KD81" s="78"/>
      <c r="KE81" s="78"/>
      <c r="KF81" s="78"/>
      <c r="KG81" s="78"/>
      <c r="KH81" s="78"/>
      <c r="KI81" s="78"/>
      <c r="KJ81" s="78"/>
      <c r="KK81" s="78"/>
      <c r="KL81" s="78"/>
      <c r="KM81" s="78"/>
      <c r="KN81" s="78"/>
      <c r="KO81" s="78"/>
      <c r="KP81" s="78"/>
      <c r="KQ81" s="78"/>
      <c r="KR81" s="78"/>
      <c r="KS81" s="78"/>
      <c r="KT81" s="78"/>
      <c r="KU81" s="78"/>
      <c r="KV81" s="78"/>
      <c r="KW81" s="78"/>
      <c r="KX81" s="78"/>
      <c r="KY81" s="78"/>
      <c r="KZ81" s="78"/>
      <c r="LA81" s="78"/>
      <c r="LB81" s="78"/>
      <c r="LC81" s="78"/>
      <c r="LD81" s="78"/>
      <c r="LE81" s="78"/>
      <c r="LF81" s="78"/>
      <c r="LG81" s="78"/>
      <c r="LH81" s="78"/>
      <c r="LI81" s="78"/>
      <c r="LJ81" s="78"/>
      <c r="LK81" s="78"/>
      <c r="LL81" s="78"/>
      <c r="LM81" s="78"/>
      <c r="LN81" s="78"/>
      <c r="LO81" s="78"/>
      <c r="LP81" s="78"/>
      <c r="LQ81" s="78"/>
      <c r="LR81" s="78"/>
      <c r="LS81" s="78"/>
      <c r="LT81" s="78"/>
      <c r="LU81" s="78"/>
      <c r="LV81" s="78"/>
      <c r="LW81" s="78"/>
      <c r="LX81" s="78"/>
      <c r="LY81" s="78"/>
      <c r="LZ81" s="78"/>
      <c r="MA81" s="78"/>
      <c r="MB81" s="78"/>
      <c r="MC81" s="78"/>
      <c r="MD81" s="78"/>
      <c r="ME81" s="78"/>
      <c r="MF81" s="78"/>
      <c r="MG81" s="78"/>
      <c r="MH81" s="78"/>
      <c r="MI81" s="78"/>
      <c r="MJ81" s="78"/>
      <c r="MK81" s="78"/>
      <c r="ML81" s="78"/>
      <c r="MM81" s="78"/>
      <c r="MN81" s="78"/>
      <c r="MO81" s="78"/>
      <c r="MP81" s="78"/>
      <c r="MQ81" s="78"/>
      <c r="MR81" s="78"/>
      <c r="MS81" s="78"/>
      <c r="MT81" s="78"/>
      <c r="MU81" s="78"/>
      <c r="MV81" s="78"/>
      <c r="MW81" s="78"/>
      <c r="MX81" s="78"/>
      <c r="MY81" s="78"/>
      <c r="MZ81" s="78"/>
      <c r="NA81" s="78"/>
      <c r="NB81" s="78"/>
      <c r="NC81" s="78"/>
      <c r="ND81" s="78"/>
      <c r="NE81" s="78"/>
      <c r="NF81" s="78"/>
      <c r="NG81" s="78"/>
      <c r="NH81" s="78"/>
      <c r="NI81" s="78"/>
      <c r="NJ81" s="78"/>
      <c r="NK81" s="78"/>
      <c r="NL81" s="78"/>
      <c r="NM81" s="78"/>
      <c r="NN81" s="78"/>
      <c r="NO81" s="78"/>
      <c r="NP81" s="78"/>
      <c r="NQ81" s="78"/>
      <c r="NR81" s="78"/>
      <c r="NS81" s="78"/>
      <c r="NT81" s="78"/>
    </row>
    <row r="82" spans="1:384" ht="13.15" customHeight="1">
      <c r="A82" s="72" t="s">
        <v>188</v>
      </c>
      <c r="B82" s="78"/>
      <c r="C82" s="1482" t="s">
        <v>190</v>
      </c>
      <c r="D82" s="1482"/>
      <c r="E82" s="1482"/>
      <c r="F82" s="1482"/>
      <c r="G82" s="1482"/>
      <c r="H82" s="1482"/>
      <c r="I82" s="1482"/>
      <c r="J82" s="1482"/>
      <c r="K82" s="1482"/>
      <c r="L82" s="1482"/>
      <c r="M82" s="1482"/>
      <c r="N82" s="1482"/>
      <c r="O82" s="1482"/>
      <c r="P82" s="238"/>
      <c r="Q82" s="10"/>
      <c r="R82" s="13"/>
      <c r="S82" s="238"/>
      <c r="T82" s="238"/>
      <c r="U82" s="13"/>
      <c r="V82" s="13"/>
      <c r="W82" s="13"/>
      <c r="X82" s="13"/>
      <c r="Y82" s="13"/>
      <c r="Z82" s="13"/>
      <c r="AA82" s="13"/>
    </row>
    <row r="83" spans="1:384" s="238" customFormat="1" ht="13.15" customHeight="1">
      <c r="A83" s="72" t="s">
        <v>277</v>
      </c>
      <c r="B83" s="78"/>
      <c r="C83" s="1482" t="s">
        <v>191</v>
      </c>
      <c r="D83" s="1482"/>
      <c r="E83" s="1482"/>
      <c r="F83" s="1482"/>
      <c r="G83" s="1482"/>
      <c r="H83" s="1482"/>
      <c r="I83" s="1482"/>
      <c r="J83" s="1482"/>
      <c r="K83" s="1482"/>
      <c r="L83" s="1482"/>
      <c r="M83" s="1482"/>
      <c r="N83" s="1482"/>
      <c r="O83" s="1482"/>
      <c r="Q83" s="10"/>
      <c r="R83" s="13"/>
      <c r="U83" s="13"/>
      <c r="V83" s="13"/>
      <c r="W83" s="13"/>
      <c r="X83" s="13"/>
      <c r="Y83" s="13"/>
      <c r="Z83" s="13"/>
      <c r="AA83" s="13"/>
      <c r="AB83" s="246"/>
      <c r="AC83" s="246"/>
      <c r="AD83" s="246"/>
      <c r="AE83" s="1237"/>
      <c r="AF83" s="1237"/>
      <c r="AG83" s="246"/>
      <c r="AH83" s="246"/>
      <c r="AI83" s="246"/>
      <c r="AJ83" s="246"/>
      <c r="AK83" s="441"/>
      <c r="AL83" s="441"/>
      <c r="AM83" s="441"/>
      <c r="AN83" s="441"/>
      <c r="AO83" s="441"/>
      <c r="AP83" s="441"/>
      <c r="AQ83" s="441"/>
      <c r="AR83" s="441"/>
      <c r="AS83" s="441"/>
      <c r="AT83" s="441"/>
      <c r="AU83" s="441"/>
      <c r="AV83" s="441"/>
    </row>
    <row r="84" spans="1:384" s="238" customFormat="1" ht="13.15" customHeight="1">
      <c r="A84" s="72"/>
      <c r="B84" s="78"/>
      <c r="C84" s="78"/>
      <c r="D84" s="78"/>
      <c r="E84" s="78"/>
      <c r="F84" s="78"/>
      <c r="G84" s="78"/>
      <c r="H84" s="78"/>
      <c r="I84" s="78"/>
      <c r="J84" s="78"/>
      <c r="K84" s="426"/>
      <c r="L84" s="426"/>
      <c r="M84" s="426"/>
      <c r="N84" s="450"/>
      <c r="O84" s="64"/>
      <c r="Q84" s="10"/>
      <c r="R84" s="13"/>
      <c r="U84" s="13"/>
      <c r="V84" s="13"/>
      <c r="W84" s="13"/>
      <c r="X84" s="13"/>
      <c r="Y84" s="13"/>
      <c r="Z84" s="13"/>
      <c r="AA84" s="13"/>
      <c r="AB84" s="246"/>
      <c r="AC84" s="246"/>
      <c r="AD84" s="246"/>
      <c r="AE84" s="1237"/>
      <c r="AF84" s="1237"/>
      <c r="AG84" s="246"/>
      <c r="AH84" s="246"/>
      <c r="AI84" s="246"/>
      <c r="AJ84" s="246"/>
      <c r="AK84" s="441"/>
      <c r="AL84" s="441"/>
      <c r="AM84" s="441"/>
      <c r="AN84" s="441"/>
      <c r="AO84" s="441"/>
      <c r="AP84" s="441"/>
      <c r="AQ84" s="441"/>
      <c r="AR84" s="441"/>
      <c r="AS84" s="441"/>
      <c r="AT84" s="441"/>
      <c r="AU84" s="441"/>
      <c r="AV84" s="441"/>
    </row>
    <row r="85" spans="1:384" s="238" customFormat="1" ht="13.15" customHeight="1">
      <c r="A85" s="57"/>
      <c r="B85" s="64"/>
      <c r="C85" s="78"/>
      <c r="D85" s="78"/>
      <c r="E85" s="450"/>
      <c r="F85" s="450"/>
      <c r="G85" s="450"/>
      <c r="H85" s="450"/>
      <c r="I85" s="450"/>
      <c r="J85" s="450"/>
      <c r="K85" s="450"/>
      <c r="L85" s="450"/>
      <c r="M85" s="450"/>
      <c r="N85" s="450"/>
      <c r="O85" s="64"/>
      <c r="Q85" s="10"/>
      <c r="R85" s="13"/>
      <c r="U85" s="13"/>
      <c r="V85" s="13"/>
      <c r="W85" s="13"/>
      <c r="X85" s="13"/>
      <c r="Y85" s="13"/>
      <c r="Z85" s="13"/>
      <c r="AA85" s="13"/>
      <c r="AB85" s="246"/>
      <c r="AC85" s="246"/>
      <c r="AD85" s="246"/>
      <c r="AE85" s="1237"/>
      <c r="AF85" s="1237"/>
      <c r="AG85" s="246"/>
      <c r="AH85" s="246"/>
      <c r="AI85" s="246"/>
      <c r="AJ85" s="246"/>
      <c r="AK85" s="441"/>
      <c r="AL85" s="441"/>
      <c r="AM85" s="441"/>
      <c r="AN85" s="441"/>
      <c r="AO85" s="441"/>
      <c r="AP85" s="441"/>
      <c r="AQ85" s="441"/>
      <c r="AR85" s="441"/>
      <c r="AS85" s="441"/>
      <c r="AT85" s="441"/>
      <c r="AU85" s="441"/>
      <c r="AV85" s="441"/>
    </row>
    <row r="86" spans="1:384" s="238" customFormat="1" ht="13.15" customHeight="1">
      <c r="A86" s="72" t="s">
        <v>194</v>
      </c>
      <c r="B86" s="72"/>
      <c r="C86" s="450"/>
      <c r="D86" s="450"/>
      <c r="E86" s="450"/>
      <c r="F86" s="450"/>
      <c r="G86" s="450"/>
      <c r="H86" s="450"/>
      <c r="I86" s="450"/>
      <c r="J86" s="450"/>
      <c r="K86" s="450"/>
      <c r="L86" s="450"/>
      <c r="M86" s="450"/>
      <c r="N86" s="450"/>
      <c r="O86" s="64"/>
      <c r="Q86" s="10"/>
      <c r="R86" s="13"/>
      <c r="U86" s="13"/>
      <c r="V86" s="13"/>
      <c r="W86" s="13"/>
      <c r="X86" s="13"/>
      <c r="Y86" s="13"/>
      <c r="Z86" s="13"/>
      <c r="AA86" s="13"/>
      <c r="AB86" s="246"/>
      <c r="AC86" s="246"/>
      <c r="AD86" s="246"/>
      <c r="AE86" s="1237"/>
      <c r="AF86" s="1237"/>
      <c r="AG86" s="246"/>
      <c r="AH86" s="246"/>
      <c r="AI86" s="246"/>
      <c r="AJ86" s="246"/>
      <c r="AK86" s="441"/>
      <c r="AL86" s="441"/>
      <c r="AM86" s="441"/>
      <c r="AN86" s="441"/>
      <c r="AO86" s="441"/>
      <c r="AP86" s="441"/>
      <c r="AQ86" s="441"/>
      <c r="AR86" s="441"/>
      <c r="AS86" s="441"/>
      <c r="AT86" s="441"/>
      <c r="AU86" s="441"/>
      <c r="AV86" s="441"/>
    </row>
    <row r="87" spans="1:384" s="238" customFormat="1" ht="13.15" customHeight="1">
      <c r="A87" s="72" t="s">
        <v>195</v>
      </c>
      <c r="B87" s="73"/>
      <c r="C87" s="78"/>
      <c r="D87" s="71"/>
      <c r="E87" s="71"/>
      <c r="F87" s="71"/>
      <c r="G87" s="76"/>
      <c r="H87" s="77"/>
      <c r="I87" s="71"/>
      <c r="J87" s="71"/>
      <c r="K87" s="71"/>
      <c r="L87" s="71"/>
      <c r="M87" s="71"/>
      <c r="N87" s="71"/>
      <c r="O87" s="147"/>
      <c r="P87" s="78"/>
      <c r="Q87" s="10"/>
      <c r="R87" s="13"/>
      <c r="U87" s="13"/>
      <c r="V87" s="13"/>
      <c r="W87" s="13"/>
      <c r="X87" s="13"/>
      <c r="Y87" s="13"/>
      <c r="Z87" s="13"/>
      <c r="AA87" s="13"/>
      <c r="AB87" s="246"/>
      <c r="AC87" s="246"/>
      <c r="AD87" s="246"/>
      <c r="AE87" s="1237"/>
      <c r="AF87" s="1237"/>
      <c r="AG87" s="246"/>
      <c r="AH87" s="246"/>
      <c r="AI87" s="246"/>
      <c r="AJ87" s="246"/>
      <c r="AK87" s="441"/>
      <c r="AL87" s="441"/>
      <c r="AM87" s="441"/>
      <c r="AN87" s="441"/>
      <c r="AO87" s="441"/>
      <c r="AP87" s="441"/>
      <c r="AQ87" s="441"/>
      <c r="AR87" s="441"/>
      <c r="AS87" s="441"/>
      <c r="AT87" s="441"/>
      <c r="AU87" s="441"/>
      <c r="AV87" s="441"/>
    </row>
    <row r="88" spans="1:384" s="238" customFormat="1" ht="13.15" customHeight="1">
      <c r="B88" s="58"/>
      <c r="C88" s="426"/>
      <c r="D88" s="426"/>
      <c r="E88" s="426"/>
      <c r="F88" s="426"/>
      <c r="G88" s="426"/>
      <c r="H88" s="426"/>
      <c r="I88" s="426"/>
      <c r="J88" s="426"/>
      <c r="K88" s="426"/>
      <c r="L88" s="426"/>
      <c r="M88" s="426"/>
      <c r="N88" s="426"/>
      <c r="O88" s="73"/>
      <c r="P88" s="78"/>
      <c r="Q88" s="10"/>
      <c r="R88" s="13"/>
      <c r="U88" s="13"/>
      <c r="V88" s="13"/>
      <c r="W88" s="13"/>
      <c r="X88" s="13"/>
      <c r="Y88" s="13"/>
      <c r="Z88" s="13"/>
      <c r="AA88" s="13"/>
      <c r="AB88" s="246"/>
      <c r="AC88" s="246"/>
      <c r="AD88" s="246"/>
      <c r="AE88" s="1237"/>
      <c r="AF88" s="1237"/>
      <c r="AG88" s="246"/>
      <c r="AH88" s="246"/>
      <c r="AI88" s="246"/>
      <c r="AJ88" s="246"/>
      <c r="AK88" s="441"/>
      <c r="AL88" s="441"/>
      <c r="AM88" s="441"/>
      <c r="AN88" s="441"/>
      <c r="AO88" s="441"/>
      <c r="AP88" s="441"/>
      <c r="AQ88" s="441"/>
      <c r="AR88" s="441"/>
      <c r="AS88" s="441"/>
      <c r="AT88" s="441"/>
      <c r="AU88" s="441"/>
      <c r="AV88" s="441"/>
    </row>
    <row r="89" spans="1:384" s="238" customFormat="1" ht="13.15" customHeight="1">
      <c r="A89" s="438" t="s">
        <v>223</v>
      </c>
      <c r="B89" s="333"/>
      <c r="C89" s="450"/>
      <c r="D89" s="450"/>
      <c r="E89" s="450"/>
      <c r="F89" s="450"/>
      <c r="G89" s="450"/>
      <c r="H89" s="450"/>
      <c r="I89" s="450"/>
      <c r="J89" s="450"/>
      <c r="K89" s="450"/>
      <c r="L89" s="450"/>
      <c r="M89" s="450"/>
      <c r="N89" s="450"/>
      <c r="O89" s="58"/>
      <c r="Q89" s="10"/>
      <c r="R89" s="13"/>
      <c r="U89" s="13"/>
      <c r="V89" s="13"/>
      <c r="W89" s="13"/>
      <c r="X89" s="13"/>
      <c r="Y89" s="13"/>
      <c r="Z89" s="13"/>
      <c r="AA89" s="13"/>
      <c r="AB89" s="246"/>
      <c r="AC89" s="246"/>
      <c r="AD89" s="246"/>
      <c r="AE89" s="1237"/>
      <c r="AF89" s="1237"/>
      <c r="AG89" s="246"/>
      <c r="AH89" s="246"/>
      <c r="AI89" s="246"/>
      <c r="AJ89" s="246"/>
      <c r="AK89" s="441"/>
      <c r="AL89" s="441"/>
      <c r="AM89" s="441"/>
      <c r="AN89" s="441"/>
      <c r="AO89" s="441"/>
      <c r="AP89" s="441"/>
      <c r="AQ89" s="441"/>
      <c r="AR89" s="441"/>
      <c r="AS89" s="441"/>
      <c r="AT89" s="441"/>
      <c r="AU89" s="441"/>
      <c r="AV89" s="441"/>
    </row>
    <row r="90" spans="1:384" s="78" customFormat="1">
      <c r="A90" s="238"/>
      <c r="B90" s="66"/>
      <c r="C90" s="71"/>
      <c r="D90" s="71"/>
      <c r="E90" s="71"/>
      <c r="F90" s="71"/>
      <c r="G90" s="71"/>
      <c r="H90" s="71"/>
      <c r="I90" s="71"/>
      <c r="J90" s="71"/>
      <c r="K90" s="71"/>
      <c r="L90" s="71"/>
      <c r="M90" s="71"/>
      <c r="N90" s="71"/>
      <c r="O90" s="334"/>
      <c r="P90" s="71"/>
      <c r="Q90" s="71"/>
      <c r="R90" s="71"/>
      <c r="S90" s="71"/>
      <c r="T90" s="71"/>
      <c r="U90" s="71"/>
      <c r="V90" s="71"/>
      <c r="W90" s="71"/>
      <c r="X90" s="71"/>
      <c r="Y90" s="335"/>
      <c r="Z90" s="71"/>
      <c r="AA90" s="71"/>
      <c r="AB90" s="246"/>
      <c r="AC90" s="246"/>
      <c r="AD90" s="246"/>
      <c r="AE90" s="1237"/>
      <c r="AF90" s="1237"/>
      <c r="AG90" s="246"/>
      <c r="AH90" s="246"/>
      <c r="AI90" s="246"/>
      <c r="AJ90" s="246"/>
      <c r="AK90" s="439"/>
      <c r="AL90" s="439"/>
      <c r="AM90" s="439"/>
      <c r="AN90" s="439"/>
      <c r="AO90" s="439"/>
      <c r="AP90" s="439"/>
      <c r="AQ90" s="439"/>
      <c r="AR90" s="439"/>
      <c r="AS90" s="439"/>
      <c r="AT90" s="439"/>
      <c r="AU90" s="439"/>
      <c r="AV90" s="439"/>
    </row>
    <row r="91" spans="1:384" s="238" customFormat="1" ht="13.15" customHeight="1">
      <c r="A91" s="1511" t="str">
        <f>Info!$C$8&amp;" ("&amp;Info!$A$8&amp;")"</f>
        <v>Version: 2021_V2.1 (Excel-Version vom 18.03.2024)</v>
      </c>
      <c r="B91" s="1511"/>
      <c r="C91" s="10"/>
      <c r="D91" s="10"/>
      <c r="E91" s="10"/>
      <c r="F91" s="10"/>
      <c r="G91" s="10"/>
      <c r="H91" s="10"/>
      <c r="I91" s="10"/>
      <c r="J91" s="10"/>
      <c r="K91" s="10"/>
      <c r="L91" s="10"/>
      <c r="M91" s="10"/>
      <c r="N91" s="10"/>
      <c r="O91" s="463"/>
      <c r="Q91" s="10"/>
      <c r="R91" s="13"/>
      <c r="U91" s="13"/>
      <c r="V91" s="13"/>
      <c r="W91" s="13"/>
      <c r="X91" s="13"/>
      <c r="Y91" s="13"/>
      <c r="Z91" s="13"/>
      <c r="AA91" s="13"/>
      <c r="AB91" s="246"/>
      <c r="AC91" s="246"/>
      <c r="AD91" s="246"/>
      <c r="AE91" s="1237"/>
      <c r="AF91" s="1237"/>
      <c r="AG91" s="246"/>
      <c r="AH91" s="246"/>
      <c r="AI91" s="246"/>
      <c r="AJ91" s="246"/>
      <c r="AK91" s="441"/>
      <c r="AL91" s="441"/>
      <c r="AM91" s="441"/>
      <c r="AN91" s="441"/>
      <c r="AO91" s="441"/>
      <c r="AP91" s="441"/>
      <c r="AQ91" s="441"/>
      <c r="AR91" s="441"/>
      <c r="AS91" s="441"/>
      <c r="AT91" s="441"/>
      <c r="AU91" s="441"/>
      <c r="AV91" s="441"/>
    </row>
    <row r="92" spans="1:384" s="238" customFormat="1" ht="13.15" customHeight="1">
      <c r="B92" s="66"/>
      <c r="C92" s="10"/>
      <c r="D92" s="10"/>
      <c r="E92" s="10"/>
      <c r="F92" s="10"/>
      <c r="G92" s="10"/>
      <c r="H92" s="10"/>
      <c r="I92" s="10"/>
      <c r="J92" s="10"/>
      <c r="K92" s="10"/>
      <c r="L92" s="10"/>
      <c r="M92" s="10"/>
      <c r="N92" s="10"/>
      <c r="O92" s="463"/>
      <c r="Q92" s="10"/>
      <c r="R92" s="13"/>
      <c r="U92" s="13"/>
      <c r="V92" s="13"/>
      <c r="W92" s="13"/>
      <c r="X92" s="13"/>
      <c r="Y92" s="13"/>
      <c r="Z92" s="13"/>
      <c r="AA92" s="13"/>
      <c r="AB92" s="246"/>
      <c r="AC92" s="246"/>
      <c r="AD92" s="246"/>
      <c r="AE92" s="1237"/>
      <c r="AF92" s="1237"/>
      <c r="AG92" s="246"/>
      <c r="AH92" s="246"/>
      <c r="AI92" s="246"/>
      <c r="AJ92" s="246"/>
      <c r="AK92" s="441"/>
      <c r="AL92" s="441"/>
      <c r="AM92" s="441"/>
      <c r="AN92" s="441"/>
      <c r="AO92" s="441"/>
      <c r="AP92" s="441"/>
      <c r="AQ92" s="441"/>
      <c r="AR92" s="441"/>
      <c r="AS92" s="441"/>
      <c r="AT92" s="441"/>
      <c r="AU92" s="441"/>
      <c r="AV92" s="441"/>
    </row>
    <row r="93" spans="1:384" s="238" customFormat="1" ht="13.15" customHeight="1">
      <c r="B93" s="66"/>
      <c r="C93" s="10"/>
      <c r="D93" s="10"/>
      <c r="E93" s="10"/>
      <c r="F93" s="10"/>
      <c r="G93" s="10"/>
      <c r="H93" s="10"/>
      <c r="I93" s="10"/>
      <c r="J93" s="10"/>
      <c r="K93" s="10"/>
      <c r="L93" s="10"/>
      <c r="M93" s="10"/>
      <c r="N93" s="10"/>
      <c r="O93" s="463"/>
      <c r="Q93" s="10"/>
      <c r="R93" s="13"/>
      <c r="U93" s="13"/>
      <c r="V93" s="13"/>
      <c r="W93" s="13"/>
      <c r="X93" s="13"/>
      <c r="Y93" s="13"/>
      <c r="Z93" s="13"/>
      <c r="AA93" s="13"/>
      <c r="AB93" s="246"/>
      <c r="AC93" s="246"/>
      <c r="AD93" s="246"/>
      <c r="AE93" s="1237"/>
      <c r="AF93" s="1237"/>
      <c r="AG93" s="246"/>
      <c r="AH93" s="246"/>
      <c r="AI93" s="246"/>
      <c r="AJ93" s="246"/>
      <c r="AK93" s="441"/>
      <c r="AL93" s="441"/>
      <c r="AM93" s="441"/>
      <c r="AN93" s="441"/>
      <c r="AO93" s="441"/>
      <c r="AP93" s="441"/>
      <c r="AQ93" s="441"/>
      <c r="AR93" s="441"/>
      <c r="AS93" s="441"/>
      <c r="AT93" s="441"/>
      <c r="AU93" s="441"/>
      <c r="AV93" s="441"/>
    </row>
    <row r="94" spans="1:384" s="238" customFormat="1" ht="13.15" customHeight="1">
      <c r="B94" s="66"/>
      <c r="C94" s="10"/>
      <c r="D94" s="10"/>
      <c r="E94" s="10"/>
      <c r="F94" s="10"/>
      <c r="G94" s="10"/>
      <c r="H94" s="10"/>
      <c r="I94" s="10"/>
      <c r="J94" s="10"/>
      <c r="K94" s="10"/>
      <c r="L94" s="10"/>
      <c r="M94" s="10"/>
      <c r="N94" s="10"/>
      <c r="O94" s="463"/>
      <c r="Q94" s="10"/>
      <c r="R94" s="13"/>
      <c r="U94" s="13"/>
      <c r="V94" s="13"/>
      <c r="W94" s="13"/>
      <c r="X94" s="13"/>
      <c r="Y94" s="13"/>
      <c r="Z94" s="13"/>
      <c r="AA94" s="13"/>
      <c r="AB94" s="246"/>
      <c r="AC94" s="246"/>
      <c r="AD94" s="246"/>
      <c r="AE94" s="1237"/>
      <c r="AF94" s="1237"/>
      <c r="AG94" s="246"/>
      <c r="AH94" s="246"/>
      <c r="AI94" s="246"/>
      <c r="AJ94" s="246"/>
      <c r="AK94" s="441"/>
      <c r="AL94" s="441"/>
      <c r="AM94" s="441"/>
      <c r="AN94" s="441"/>
      <c r="AO94" s="441"/>
      <c r="AP94" s="441"/>
      <c r="AQ94" s="441"/>
      <c r="AR94" s="441"/>
      <c r="AS94" s="441"/>
      <c r="AT94" s="441"/>
      <c r="AU94" s="441"/>
      <c r="AV94" s="441"/>
    </row>
    <row r="95" spans="1:384" s="238" customFormat="1" ht="13.15" customHeight="1">
      <c r="B95" s="66"/>
      <c r="C95" s="10"/>
      <c r="D95" s="10"/>
      <c r="E95" s="10"/>
      <c r="F95" s="10"/>
      <c r="G95" s="10"/>
      <c r="H95" s="10"/>
      <c r="I95" s="10"/>
      <c r="J95" s="10"/>
      <c r="K95" s="10"/>
      <c r="L95" s="10"/>
      <c r="M95" s="10"/>
      <c r="N95" s="10"/>
      <c r="O95" s="463"/>
      <c r="Q95" s="10"/>
      <c r="R95" s="13"/>
      <c r="U95" s="13"/>
      <c r="V95" s="13"/>
      <c r="W95" s="13"/>
      <c r="X95" s="13"/>
      <c r="Y95" s="13"/>
      <c r="Z95" s="13"/>
      <c r="AA95" s="13"/>
      <c r="AB95" s="246"/>
      <c r="AC95" s="246"/>
      <c r="AD95" s="246"/>
      <c r="AE95" s="1237"/>
      <c r="AF95" s="1237"/>
      <c r="AG95" s="246"/>
      <c r="AH95" s="246"/>
      <c r="AI95" s="246"/>
      <c r="AJ95" s="246"/>
      <c r="AK95" s="441"/>
      <c r="AL95" s="441"/>
      <c r="AM95" s="441"/>
      <c r="AN95" s="441"/>
      <c r="AO95" s="441"/>
      <c r="AP95" s="441"/>
      <c r="AQ95" s="441"/>
      <c r="AR95" s="441"/>
      <c r="AS95" s="441"/>
      <c r="AT95" s="441"/>
      <c r="AU95" s="441"/>
      <c r="AV95" s="441"/>
    </row>
    <row r="96" spans="1:384" s="238" customFormat="1" ht="13.15" customHeight="1">
      <c r="B96" s="66"/>
      <c r="C96" s="10"/>
      <c r="D96" s="10"/>
      <c r="E96" s="10"/>
      <c r="F96" s="10"/>
      <c r="G96" s="10"/>
      <c r="H96" s="10"/>
      <c r="I96" s="10"/>
      <c r="J96" s="10"/>
      <c r="K96" s="10"/>
      <c r="L96" s="10"/>
      <c r="M96" s="10"/>
      <c r="N96" s="10"/>
      <c r="O96" s="463"/>
      <c r="Q96" s="10"/>
      <c r="R96" s="13"/>
      <c r="U96" s="13"/>
      <c r="V96" s="13"/>
      <c r="W96" s="13"/>
      <c r="X96" s="13"/>
      <c r="Y96" s="13"/>
      <c r="Z96" s="13"/>
      <c r="AA96" s="13"/>
      <c r="AB96" s="246"/>
      <c r="AC96" s="246"/>
      <c r="AD96" s="246"/>
      <c r="AE96" s="1237"/>
      <c r="AF96" s="1237"/>
      <c r="AG96" s="246"/>
      <c r="AH96" s="246"/>
      <c r="AI96" s="246"/>
      <c r="AJ96" s="246"/>
      <c r="AK96" s="441"/>
      <c r="AL96" s="441"/>
      <c r="AM96" s="441"/>
      <c r="AN96" s="441"/>
      <c r="AO96" s="441"/>
      <c r="AP96" s="441"/>
      <c r="AQ96" s="441"/>
      <c r="AR96" s="441"/>
      <c r="AS96" s="441"/>
      <c r="AT96" s="441"/>
      <c r="AU96" s="441"/>
      <c r="AV96" s="441"/>
    </row>
    <row r="97" spans="2:48" s="238" customFormat="1" ht="13.15" customHeight="1">
      <c r="B97" s="66"/>
      <c r="C97" s="10"/>
      <c r="D97" s="10"/>
      <c r="E97" s="10"/>
      <c r="F97" s="10"/>
      <c r="G97" s="10"/>
      <c r="H97" s="10"/>
      <c r="I97" s="10"/>
      <c r="J97" s="10"/>
      <c r="K97" s="10"/>
      <c r="L97" s="10"/>
      <c r="M97" s="10"/>
      <c r="N97" s="10"/>
      <c r="O97" s="463"/>
      <c r="Q97" s="10"/>
      <c r="R97" s="13"/>
      <c r="U97" s="13"/>
      <c r="V97" s="13"/>
      <c r="W97" s="13"/>
      <c r="X97" s="13"/>
      <c r="Y97" s="13"/>
      <c r="Z97" s="13"/>
      <c r="AA97" s="13"/>
      <c r="AB97" s="246"/>
      <c r="AC97" s="246"/>
      <c r="AD97" s="246"/>
      <c r="AE97" s="1237"/>
      <c r="AF97" s="1237"/>
      <c r="AG97" s="246"/>
      <c r="AH97" s="246"/>
      <c r="AI97" s="246"/>
      <c r="AJ97" s="246"/>
      <c r="AK97" s="441"/>
      <c r="AL97" s="441"/>
      <c r="AM97" s="441"/>
      <c r="AN97" s="441"/>
      <c r="AO97" s="441"/>
      <c r="AP97" s="441"/>
      <c r="AQ97" s="441"/>
      <c r="AR97" s="441"/>
      <c r="AS97" s="441"/>
      <c r="AT97" s="441"/>
      <c r="AU97" s="441"/>
      <c r="AV97" s="441"/>
    </row>
    <row r="98" spans="2:48" s="238" customFormat="1" ht="13.15" customHeight="1">
      <c r="B98" s="66"/>
      <c r="C98" s="10"/>
      <c r="D98" s="10"/>
      <c r="E98" s="10"/>
      <c r="F98" s="10"/>
      <c r="G98" s="10"/>
      <c r="H98" s="10"/>
      <c r="I98" s="10"/>
      <c r="J98" s="10"/>
      <c r="K98" s="10"/>
      <c r="L98" s="10"/>
      <c r="M98" s="10"/>
      <c r="N98" s="10"/>
      <c r="O98" s="463"/>
      <c r="Q98" s="10"/>
      <c r="R98" s="13"/>
      <c r="U98" s="13"/>
      <c r="V98" s="13"/>
      <c r="W98" s="13"/>
      <c r="X98" s="13"/>
      <c r="Y98" s="13"/>
      <c r="Z98" s="13"/>
      <c r="AA98" s="13"/>
      <c r="AB98" s="246"/>
      <c r="AC98" s="246"/>
      <c r="AD98" s="246"/>
      <c r="AE98" s="1237"/>
      <c r="AF98" s="1237"/>
      <c r="AG98" s="246"/>
      <c r="AH98" s="246"/>
      <c r="AI98" s="246"/>
      <c r="AJ98" s="246"/>
      <c r="AK98" s="441"/>
      <c r="AL98" s="441"/>
      <c r="AM98" s="441"/>
      <c r="AN98" s="441"/>
      <c r="AO98" s="441"/>
      <c r="AP98" s="441"/>
      <c r="AQ98" s="441"/>
      <c r="AR98" s="441"/>
      <c r="AS98" s="441"/>
      <c r="AT98" s="441"/>
      <c r="AU98" s="441"/>
      <c r="AV98" s="441"/>
    </row>
    <row r="99" spans="2:48" s="238" customFormat="1" ht="13.15" customHeight="1">
      <c r="B99" s="66"/>
      <c r="C99" s="10"/>
      <c r="D99" s="10"/>
      <c r="E99" s="10"/>
      <c r="F99" s="10"/>
      <c r="G99" s="10"/>
      <c r="H99" s="10"/>
      <c r="I99" s="10"/>
      <c r="J99" s="10"/>
      <c r="K99" s="10"/>
      <c r="L99" s="10"/>
      <c r="M99" s="10"/>
      <c r="N99" s="10"/>
      <c r="O99" s="463"/>
      <c r="Q99" s="10"/>
      <c r="R99" s="13"/>
      <c r="U99" s="13"/>
      <c r="V99" s="13"/>
      <c r="W99" s="13"/>
      <c r="X99" s="13"/>
      <c r="Y99" s="13"/>
      <c r="Z99" s="13"/>
      <c r="AA99" s="13"/>
      <c r="AB99" s="246"/>
      <c r="AC99" s="246"/>
      <c r="AD99" s="246"/>
      <c r="AE99" s="1237"/>
      <c r="AF99" s="1237"/>
      <c r="AG99" s="246"/>
      <c r="AH99" s="246"/>
      <c r="AI99" s="246"/>
      <c r="AJ99" s="246"/>
      <c r="AK99" s="441"/>
      <c r="AL99" s="441"/>
      <c r="AM99" s="441"/>
      <c r="AN99" s="441"/>
      <c r="AO99" s="441"/>
      <c r="AP99" s="441"/>
      <c r="AQ99" s="441"/>
      <c r="AR99" s="441"/>
      <c r="AS99" s="441"/>
      <c r="AT99" s="441"/>
      <c r="AU99" s="441"/>
      <c r="AV99" s="441"/>
    </row>
    <row r="100" spans="2:48" s="238" customFormat="1" ht="13.15" customHeight="1">
      <c r="B100" s="66"/>
      <c r="C100" s="10"/>
      <c r="D100" s="10"/>
      <c r="E100" s="10"/>
      <c r="F100" s="10"/>
      <c r="G100" s="10"/>
      <c r="H100" s="10"/>
      <c r="I100" s="10"/>
      <c r="J100" s="10"/>
      <c r="K100" s="10"/>
      <c r="L100" s="10"/>
      <c r="M100" s="10"/>
      <c r="N100" s="10"/>
      <c r="O100" s="463"/>
      <c r="Q100" s="10"/>
      <c r="R100" s="13"/>
      <c r="U100" s="13"/>
      <c r="V100" s="13"/>
      <c r="W100" s="13"/>
      <c r="X100" s="13"/>
      <c r="Y100" s="13"/>
      <c r="Z100" s="13"/>
      <c r="AA100" s="13"/>
      <c r="AB100" s="246"/>
      <c r="AC100" s="246"/>
      <c r="AD100" s="246"/>
      <c r="AE100" s="1237"/>
      <c r="AF100" s="1237"/>
      <c r="AG100" s="246"/>
      <c r="AH100" s="246"/>
      <c r="AI100" s="246"/>
      <c r="AJ100" s="246"/>
      <c r="AK100" s="441"/>
      <c r="AL100" s="441"/>
      <c r="AM100" s="441"/>
      <c r="AN100" s="441"/>
      <c r="AO100" s="441"/>
      <c r="AP100" s="441"/>
      <c r="AQ100" s="441"/>
      <c r="AR100" s="441"/>
      <c r="AS100" s="441"/>
      <c r="AT100" s="441"/>
      <c r="AU100" s="441"/>
      <c r="AV100" s="441"/>
    </row>
    <row r="101" spans="2:48" s="238" customFormat="1" ht="13.15" customHeight="1">
      <c r="B101" s="66"/>
      <c r="C101" s="10"/>
      <c r="D101" s="10"/>
      <c r="E101" s="10"/>
      <c r="F101" s="10"/>
      <c r="G101" s="10"/>
      <c r="H101" s="10"/>
      <c r="I101" s="10"/>
      <c r="J101" s="10"/>
      <c r="K101" s="10"/>
      <c r="L101" s="10"/>
      <c r="M101" s="10"/>
      <c r="N101" s="10"/>
      <c r="O101" s="463"/>
      <c r="Q101" s="10"/>
      <c r="R101" s="13"/>
      <c r="U101" s="13"/>
      <c r="V101" s="13"/>
      <c r="W101" s="13"/>
      <c r="X101" s="13"/>
      <c r="Y101" s="13"/>
      <c r="Z101" s="13"/>
      <c r="AA101" s="13"/>
      <c r="AB101" s="246"/>
      <c r="AC101" s="246"/>
      <c r="AD101" s="246"/>
      <c r="AE101" s="1237"/>
      <c r="AF101" s="1237"/>
      <c r="AG101" s="246"/>
      <c r="AH101" s="246"/>
      <c r="AI101" s="246"/>
      <c r="AJ101" s="246"/>
      <c r="AK101" s="441"/>
      <c r="AL101" s="441"/>
      <c r="AM101" s="441"/>
      <c r="AN101" s="441"/>
      <c r="AO101" s="441"/>
      <c r="AP101" s="441"/>
      <c r="AQ101" s="441"/>
      <c r="AR101" s="441"/>
      <c r="AS101" s="441"/>
      <c r="AT101" s="441"/>
      <c r="AU101" s="441"/>
      <c r="AV101" s="441"/>
    </row>
    <row r="102" spans="2:48" s="238" customFormat="1" ht="13.15" customHeight="1">
      <c r="B102" s="66"/>
      <c r="C102" s="10"/>
      <c r="D102" s="10"/>
      <c r="E102" s="10"/>
      <c r="F102" s="10"/>
      <c r="G102" s="10"/>
      <c r="H102" s="10"/>
      <c r="I102" s="10"/>
      <c r="J102" s="10"/>
      <c r="K102" s="10"/>
      <c r="L102" s="10"/>
      <c r="M102" s="10"/>
      <c r="N102" s="10"/>
      <c r="O102" s="463"/>
      <c r="Q102" s="10"/>
      <c r="R102" s="13"/>
      <c r="U102" s="13"/>
      <c r="V102" s="13"/>
      <c r="W102" s="13"/>
      <c r="X102" s="13"/>
      <c r="Y102" s="13"/>
      <c r="Z102" s="13"/>
      <c r="AA102" s="13"/>
      <c r="AB102" s="246"/>
      <c r="AC102" s="246"/>
      <c r="AD102" s="246"/>
      <c r="AE102" s="1237"/>
      <c r="AF102" s="1237"/>
      <c r="AG102" s="246"/>
      <c r="AH102" s="246"/>
      <c r="AI102" s="246"/>
      <c r="AJ102" s="246"/>
      <c r="AK102" s="441"/>
      <c r="AL102" s="441"/>
      <c r="AM102" s="441"/>
      <c r="AN102" s="441"/>
      <c r="AO102" s="441"/>
      <c r="AP102" s="441"/>
      <c r="AQ102" s="441"/>
      <c r="AR102" s="441"/>
      <c r="AS102" s="441"/>
      <c r="AT102" s="441"/>
      <c r="AU102" s="441"/>
      <c r="AV102" s="441"/>
    </row>
    <row r="103" spans="2:48" s="238" customFormat="1" ht="13.15" customHeight="1">
      <c r="B103" s="66"/>
      <c r="C103" s="10"/>
      <c r="D103" s="10"/>
      <c r="E103" s="10"/>
      <c r="F103" s="10"/>
      <c r="G103" s="10"/>
      <c r="H103" s="10"/>
      <c r="I103" s="10"/>
      <c r="J103" s="10"/>
      <c r="K103" s="10"/>
      <c r="L103" s="10"/>
      <c r="M103" s="10"/>
      <c r="N103" s="10"/>
      <c r="O103" s="463"/>
      <c r="Q103" s="10"/>
      <c r="R103" s="13"/>
      <c r="U103" s="13"/>
      <c r="V103" s="13"/>
      <c r="W103" s="13"/>
      <c r="X103" s="13"/>
      <c r="Y103" s="13"/>
      <c r="Z103" s="13"/>
      <c r="AA103" s="13"/>
      <c r="AB103" s="246"/>
      <c r="AC103" s="246"/>
      <c r="AD103" s="246"/>
      <c r="AE103" s="1237"/>
      <c r="AF103" s="1237"/>
      <c r="AG103" s="246"/>
      <c r="AH103" s="246"/>
      <c r="AI103" s="246"/>
      <c r="AJ103" s="246"/>
      <c r="AK103" s="441"/>
      <c r="AL103" s="441"/>
      <c r="AM103" s="441"/>
      <c r="AN103" s="441"/>
      <c r="AO103" s="441"/>
      <c r="AP103" s="441"/>
      <c r="AQ103" s="441"/>
      <c r="AR103" s="441"/>
      <c r="AS103" s="441"/>
      <c r="AT103" s="441"/>
      <c r="AU103" s="441"/>
      <c r="AV103" s="441"/>
    </row>
    <row r="104" spans="2:48" s="238" customFormat="1" ht="13.15" customHeight="1">
      <c r="B104" s="66"/>
      <c r="C104" s="10"/>
      <c r="D104" s="10"/>
      <c r="E104" s="10"/>
      <c r="F104" s="10"/>
      <c r="G104" s="10"/>
      <c r="H104" s="10"/>
      <c r="I104" s="10"/>
      <c r="J104" s="10"/>
      <c r="K104" s="10"/>
      <c r="L104" s="10"/>
      <c r="M104" s="10"/>
      <c r="N104" s="10"/>
      <c r="O104" s="463"/>
      <c r="Q104" s="10"/>
      <c r="R104" s="13"/>
      <c r="U104" s="13"/>
      <c r="V104" s="13"/>
      <c r="W104" s="13"/>
      <c r="X104" s="13"/>
      <c r="Y104" s="13"/>
      <c r="Z104" s="13"/>
      <c r="AA104" s="13"/>
      <c r="AB104" s="246"/>
      <c r="AC104" s="246"/>
      <c r="AD104" s="246"/>
      <c r="AE104" s="1237"/>
      <c r="AF104" s="1237"/>
      <c r="AG104" s="246"/>
      <c r="AH104" s="246"/>
      <c r="AI104" s="246"/>
      <c r="AJ104" s="246"/>
      <c r="AK104" s="441"/>
      <c r="AL104" s="441"/>
      <c r="AM104" s="441"/>
      <c r="AN104" s="441"/>
      <c r="AO104" s="441"/>
      <c r="AP104" s="441"/>
      <c r="AQ104" s="441"/>
      <c r="AR104" s="441"/>
      <c r="AS104" s="441"/>
      <c r="AT104" s="441"/>
      <c r="AU104" s="441"/>
      <c r="AV104" s="441"/>
    </row>
    <row r="105" spans="2:48" s="238" customFormat="1" ht="13.15" customHeight="1">
      <c r="B105" s="66"/>
      <c r="C105" s="10"/>
      <c r="D105" s="10"/>
      <c r="E105" s="10"/>
      <c r="F105" s="10"/>
      <c r="G105" s="10"/>
      <c r="H105" s="10"/>
      <c r="I105" s="10"/>
      <c r="J105" s="10"/>
      <c r="K105" s="10"/>
      <c r="L105" s="10"/>
      <c r="M105" s="10"/>
      <c r="N105" s="10"/>
      <c r="O105" s="463"/>
      <c r="Q105" s="10"/>
      <c r="R105" s="13"/>
      <c r="U105" s="13"/>
      <c r="V105" s="13"/>
      <c r="W105" s="13"/>
      <c r="X105" s="13"/>
      <c r="Y105" s="13"/>
      <c r="Z105" s="13"/>
      <c r="AA105" s="13"/>
      <c r="AB105" s="246"/>
      <c r="AC105" s="246"/>
      <c r="AD105" s="246"/>
      <c r="AE105" s="1237"/>
      <c r="AF105" s="1237"/>
      <c r="AG105" s="246"/>
      <c r="AH105" s="246"/>
      <c r="AI105" s="246"/>
      <c r="AJ105" s="246"/>
      <c r="AK105" s="441"/>
      <c r="AL105" s="441"/>
      <c r="AM105" s="441"/>
      <c r="AN105" s="441"/>
      <c r="AO105" s="441"/>
      <c r="AP105" s="441"/>
      <c r="AQ105" s="441"/>
      <c r="AR105" s="441"/>
      <c r="AS105" s="441"/>
      <c r="AT105" s="441"/>
      <c r="AU105" s="441"/>
      <c r="AV105" s="441"/>
    </row>
    <row r="106" spans="2:48" s="238" customFormat="1" ht="13.15" customHeight="1">
      <c r="B106" s="66"/>
      <c r="C106" s="10"/>
      <c r="D106" s="10"/>
      <c r="E106" s="10"/>
      <c r="F106" s="10"/>
      <c r="G106" s="10"/>
      <c r="H106" s="10"/>
      <c r="I106" s="10"/>
      <c r="J106" s="10"/>
      <c r="K106" s="10"/>
      <c r="L106" s="10"/>
      <c r="M106" s="10"/>
      <c r="N106" s="10"/>
      <c r="O106" s="463"/>
      <c r="Q106" s="10"/>
      <c r="R106" s="13"/>
      <c r="U106" s="13"/>
      <c r="V106" s="13"/>
      <c r="W106" s="13"/>
      <c r="X106" s="13"/>
      <c r="Y106" s="13"/>
      <c r="Z106" s="13"/>
      <c r="AA106" s="13"/>
      <c r="AB106" s="246"/>
      <c r="AC106" s="246"/>
      <c r="AD106" s="246"/>
      <c r="AE106" s="1237"/>
      <c r="AF106" s="1237"/>
      <c r="AG106" s="246"/>
      <c r="AH106" s="246"/>
      <c r="AI106" s="246"/>
      <c r="AJ106" s="246"/>
      <c r="AK106" s="441"/>
      <c r="AL106" s="441"/>
      <c r="AM106" s="441"/>
      <c r="AN106" s="441"/>
      <c r="AO106" s="441"/>
      <c r="AP106" s="441"/>
      <c r="AQ106" s="441"/>
      <c r="AR106" s="441"/>
      <c r="AS106" s="441"/>
      <c r="AT106" s="441"/>
      <c r="AU106" s="441"/>
      <c r="AV106" s="441"/>
    </row>
    <row r="107" spans="2:48" s="238" customFormat="1" ht="13.15" customHeight="1">
      <c r="B107" s="66"/>
      <c r="C107" s="10"/>
      <c r="D107" s="10"/>
      <c r="E107" s="10"/>
      <c r="F107" s="10"/>
      <c r="G107" s="10"/>
      <c r="H107" s="10"/>
      <c r="I107" s="10"/>
      <c r="J107" s="10"/>
      <c r="K107" s="10"/>
      <c r="L107" s="10"/>
      <c r="M107" s="10"/>
      <c r="N107" s="10"/>
      <c r="O107" s="463"/>
      <c r="Q107" s="10"/>
      <c r="R107" s="13"/>
      <c r="U107" s="13"/>
      <c r="V107" s="13"/>
      <c r="W107" s="13"/>
      <c r="X107" s="13"/>
      <c r="Y107" s="13"/>
      <c r="Z107" s="13"/>
      <c r="AA107" s="13"/>
      <c r="AB107" s="246"/>
      <c r="AC107" s="246"/>
      <c r="AD107" s="246"/>
      <c r="AE107" s="1237"/>
      <c r="AF107" s="1237"/>
      <c r="AG107" s="246"/>
      <c r="AH107" s="246"/>
      <c r="AI107" s="246"/>
      <c r="AJ107" s="246"/>
      <c r="AK107" s="441"/>
      <c r="AL107" s="441"/>
      <c r="AM107" s="441"/>
      <c r="AN107" s="441"/>
      <c r="AO107" s="441"/>
      <c r="AP107" s="441"/>
      <c r="AQ107" s="441"/>
      <c r="AR107" s="441"/>
      <c r="AS107" s="441"/>
      <c r="AT107" s="441"/>
      <c r="AU107" s="441"/>
      <c r="AV107" s="441"/>
    </row>
    <row r="108" spans="2:48" s="238" customFormat="1" ht="13.15" customHeight="1">
      <c r="B108" s="66"/>
      <c r="C108" s="10"/>
      <c r="D108" s="10"/>
      <c r="E108" s="10"/>
      <c r="F108" s="10"/>
      <c r="G108" s="10"/>
      <c r="H108" s="10"/>
      <c r="I108" s="10"/>
      <c r="J108" s="10"/>
      <c r="K108" s="10"/>
      <c r="L108" s="10"/>
      <c r="M108" s="10"/>
      <c r="N108" s="10"/>
      <c r="O108" s="463"/>
      <c r="Q108" s="10"/>
      <c r="R108" s="13"/>
      <c r="U108" s="13"/>
      <c r="V108" s="13"/>
      <c r="W108" s="13"/>
      <c r="X108" s="13"/>
      <c r="Y108" s="13"/>
      <c r="Z108" s="13"/>
      <c r="AA108" s="13"/>
      <c r="AB108" s="246"/>
      <c r="AC108" s="246"/>
      <c r="AD108" s="246"/>
      <c r="AE108" s="1237"/>
      <c r="AF108" s="1237"/>
      <c r="AG108" s="246"/>
      <c r="AH108" s="246"/>
      <c r="AI108" s="246"/>
      <c r="AJ108" s="246"/>
      <c r="AK108" s="441"/>
      <c r="AL108" s="441"/>
      <c r="AM108" s="441"/>
      <c r="AN108" s="441"/>
      <c r="AO108" s="441"/>
      <c r="AP108" s="441"/>
      <c r="AQ108" s="441"/>
      <c r="AR108" s="441"/>
      <c r="AS108" s="441"/>
      <c r="AT108" s="441"/>
      <c r="AU108" s="441"/>
      <c r="AV108" s="441"/>
    </row>
    <row r="109" spans="2:48" s="238" customFormat="1" ht="13.15" customHeight="1">
      <c r="B109" s="66"/>
      <c r="C109" s="10"/>
      <c r="D109" s="10"/>
      <c r="E109" s="10"/>
      <c r="F109" s="10"/>
      <c r="G109" s="10"/>
      <c r="H109" s="10"/>
      <c r="I109" s="10"/>
      <c r="J109" s="10"/>
      <c r="K109" s="10"/>
      <c r="L109" s="10"/>
      <c r="M109" s="10"/>
      <c r="N109" s="10"/>
      <c r="O109" s="463"/>
      <c r="Q109" s="10"/>
      <c r="R109" s="13"/>
      <c r="U109" s="13"/>
      <c r="V109" s="13"/>
      <c r="W109" s="13"/>
      <c r="X109" s="13"/>
      <c r="Y109" s="13"/>
      <c r="Z109" s="13"/>
      <c r="AA109" s="13"/>
      <c r="AB109" s="246"/>
      <c r="AC109" s="246"/>
      <c r="AD109" s="246"/>
      <c r="AE109" s="1237"/>
      <c r="AF109" s="1237"/>
      <c r="AG109" s="246"/>
      <c r="AH109" s="246"/>
      <c r="AI109" s="246"/>
      <c r="AJ109" s="246"/>
      <c r="AK109" s="441"/>
      <c r="AL109" s="441"/>
      <c r="AM109" s="441"/>
      <c r="AN109" s="441"/>
      <c r="AO109" s="441"/>
      <c r="AP109" s="441"/>
      <c r="AQ109" s="441"/>
      <c r="AR109" s="441"/>
      <c r="AS109" s="441"/>
      <c r="AT109" s="441"/>
      <c r="AU109" s="441"/>
      <c r="AV109" s="441"/>
    </row>
    <row r="110" spans="2:48" s="238" customFormat="1" ht="13.15" customHeight="1">
      <c r="B110" s="66"/>
      <c r="C110" s="10"/>
      <c r="D110" s="10"/>
      <c r="E110" s="10"/>
      <c r="F110" s="10"/>
      <c r="G110" s="10"/>
      <c r="H110" s="10"/>
      <c r="I110" s="10"/>
      <c r="J110" s="10"/>
      <c r="K110" s="10"/>
      <c r="L110" s="10"/>
      <c r="M110" s="10"/>
      <c r="N110" s="10"/>
      <c r="O110" s="463"/>
      <c r="Q110" s="10"/>
      <c r="R110" s="13"/>
      <c r="U110" s="13"/>
      <c r="V110" s="13"/>
      <c r="W110" s="13"/>
      <c r="X110" s="13"/>
      <c r="Y110" s="13"/>
      <c r="Z110" s="13"/>
      <c r="AA110" s="13"/>
      <c r="AB110" s="246"/>
      <c r="AC110" s="246"/>
      <c r="AD110" s="246"/>
      <c r="AE110" s="1237"/>
      <c r="AF110" s="1237"/>
      <c r="AG110" s="246"/>
      <c r="AH110" s="246"/>
      <c r="AI110" s="246"/>
      <c r="AJ110" s="246"/>
      <c r="AK110" s="441"/>
      <c r="AL110" s="441"/>
      <c r="AM110" s="441"/>
      <c r="AN110" s="441"/>
      <c r="AO110" s="441"/>
      <c r="AP110" s="441"/>
      <c r="AQ110" s="441"/>
      <c r="AR110" s="441"/>
      <c r="AS110" s="441"/>
      <c r="AT110" s="441"/>
      <c r="AU110" s="441"/>
      <c r="AV110" s="441"/>
    </row>
    <row r="111" spans="2:48" s="238" customFormat="1" ht="13.15" customHeight="1">
      <c r="B111" s="66"/>
      <c r="C111" s="10"/>
      <c r="D111" s="10"/>
      <c r="E111" s="10"/>
      <c r="F111" s="10"/>
      <c r="G111" s="10"/>
      <c r="H111" s="10"/>
      <c r="I111" s="10"/>
      <c r="J111" s="10"/>
      <c r="K111" s="10"/>
      <c r="L111" s="10"/>
      <c r="M111" s="10"/>
      <c r="N111" s="10"/>
      <c r="O111" s="463"/>
      <c r="Q111" s="10"/>
      <c r="R111" s="13"/>
      <c r="U111" s="13"/>
      <c r="V111" s="13"/>
      <c r="W111" s="13"/>
      <c r="X111" s="13"/>
      <c r="Y111" s="13"/>
      <c r="Z111" s="13"/>
      <c r="AA111" s="13"/>
      <c r="AB111" s="246"/>
      <c r="AC111" s="246"/>
      <c r="AD111" s="246"/>
      <c r="AE111" s="1237"/>
      <c r="AF111" s="1237"/>
      <c r="AG111" s="246"/>
      <c r="AH111" s="246"/>
      <c r="AI111" s="246"/>
      <c r="AJ111" s="246"/>
      <c r="AK111" s="441"/>
      <c r="AL111" s="441"/>
      <c r="AM111" s="441"/>
      <c r="AN111" s="441"/>
      <c r="AO111" s="441"/>
      <c r="AP111" s="441"/>
      <c r="AQ111" s="441"/>
      <c r="AR111" s="441"/>
      <c r="AS111" s="441"/>
      <c r="AT111" s="441"/>
      <c r="AU111" s="441"/>
      <c r="AV111" s="441"/>
    </row>
    <row r="112" spans="2:48" s="238" customFormat="1" ht="13.15" customHeight="1">
      <c r="B112" s="66"/>
      <c r="C112" s="10"/>
      <c r="D112" s="10"/>
      <c r="E112" s="10"/>
      <c r="F112" s="10"/>
      <c r="G112" s="10"/>
      <c r="H112" s="10"/>
      <c r="I112" s="10"/>
      <c r="J112" s="10"/>
      <c r="K112" s="10"/>
      <c r="L112" s="10"/>
      <c r="M112" s="10"/>
      <c r="N112" s="10"/>
      <c r="O112" s="463"/>
      <c r="Q112" s="10"/>
      <c r="R112" s="13"/>
      <c r="U112" s="13"/>
      <c r="V112" s="13"/>
      <c r="W112" s="13"/>
      <c r="X112" s="13"/>
      <c r="Y112" s="13"/>
      <c r="Z112" s="13"/>
      <c r="AA112" s="13"/>
      <c r="AB112" s="246"/>
      <c r="AC112" s="246"/>
      <c r="AD112" s="246"/>
      <c r="AE112" s="1237"/>
      <c r="AF112" s="1237"/>
      <c r="AG112" s="246"/>
      <c r="AH112" s="246"/>
      <c r="AI112" s="246"/>
      <c r="AJ112" s="246"/>
      <c r="AK112" s="441"/>
      <c r="AL112" s="441"/>
      <c r="AM112" s="441"/>
      <c r="AN112" s="441"/>
      <c r="AO112" s="441"/>
      <c r="AP112" s="441"/>
      <c r="AQ112" s="441"/>
      <c r="AR112" s="441"/>
      <c r="AS112" s="441"/>
      <c r="AT112" s="441"/>
      <c r="AU112" s="441"/>
      <c r="AV112" s="441"/>
    </row>
    <row r="113" spans="2:48" s="238" customFormat="1" ht="13.15" customHeight="1">
      <c r="B113" s="66"/>
      <c r="C113" s="10"/>
      <c r="D113" s="10"/>
      <c r="E113" s="10"/>
      <c r="F113" s="10"/>
      <c r="G113" s="10"/>
      <c r="H113" s="10"/>
      <c r="I113" s="10"/>
      <c r="J113" s="10"/>
      <c r="K113" s="10"/>
      <c r="L113" s="10"/>
      <c r="M113" s="10"/>
      <c r="N113" s="10"/>
      <c r="O113" s="463"/>
      <c r="Q113" s="10"/>
      <c r="R113" s="13"/>
      <c r="U113" s="13"/>
      <c r="V113" s="13"/>
      <c r="W113" s="13"/>
      <c r="X113" s="13"/>
      <c r="Y113" s="13"/>
      <c r="Z113" s="13"/>
      <c r="AA113" s="13"/>
      <c r="AB113" s="246"/>
      <c r="AC113" s="246"/>
      <c r="AD113" s="246"/>
      <c r="AE113" s="1237"/>
      <c r="AF113" s="1237"/>
      <c r="AG113" s="246"/>
      <c r="AH113" s="246"/>
      <c r="AI113" s="246"/>
      <c r="AJ113" s="246"/>
      <c r="AK113" s="441"/>
      <c r="AL113" s="441"/>
      <c r="AM113" s="441"/>
      <c r="AN113" s="441"/>
      <c r="AO113" s="441"/>
      <c r="AP113" s="441"/>
      <c r="AQ113" s="441"/>
      <c r="AR113" s="441"/>
      <c r="AS113" s="441"/>
      <c r="AT113" s="441"/>
      <c r="AU113" s="441"/>
      <c r="AV113" s="441"/>
    </row>
    <row r="114" spans="2:48" s="238" customFormat="1" ht="13.15" customHeight="1">
      <c r="B114" s="66"/>
      <c r="C114" s="10"/>
      <c r="D114" s="10"/>
      <c r="E114" s="10"/>
      <c r="F114" s="10"/>
      <c r="G114" s="10"/>
      <c r="H114" s="10"/>
      <c r="I114" s="10"/>
      <c r="J114" s="10"/>
      <c r="K114" s="10"/>
      <c r="L114" s="10"/>
      <c r="M114" s="10"/>
      <c r="N114" s="10"/>
      <c r="O114" s="463"/>
      <c r="Q114" s="10"/>
      <c r="R114" s="13"/>
      <c r="U114" s="13"/>
      <c r="V114" s="13"/>
      <c r="W114" s="13"/>
      <c r="X114" s="13"/>
      <c r="Y114" s="13"/>
      <c r="Z114" s="13"/>
      <c r="AA114" s="13"/>
      <c r="AB114" s="246"/>
      <c r="AC114" s="246"/>
      <c r="AD114" s="246"/>
      <c r="AE114" s="1237"/>
      <c r="AF114" s="1237"/>
      <c r="AG114" s="246"/>
      <c r="AH114" s="246"/>
      <c r="AI114" s="246"/>
      <c r="AJ114" s="246"/>
      <c r="AK114" s="441"/>
      <c r="AL114" s="441"/>
      <c r="AM114" s="441"/>
      <c r="AN114" s="441"/>
      <c r="AO114" s="441"/>
      <c r="AP114" s="441"/>
      <c r="AQ114" s="441"/>
      <c r="AR114" s="441"/>
      <c r="AS114" s="441"/>
      <c r="AT114" s="441"/>
      <c r="AU114" s="441"/>
      <c r="AV114" s="441"/>
    </row>
    <row r="115" spans="2:48" s="238" customFormat="1">
      <c r="B115" s="66"/>
      <c r="C115" s="10"/>
      <c r="D115" s="10"/>
      <c r="E115" s="10"/>
      <c r="F115" s="10"/>
      <c r="G115" s="10"/>
      <c r="H115" s="10"/>
      <c r="I115" s="10"/>
      <c r="J115" s="10"/>
      <c r="K115" s="10"/>
      <c r="L115" s="10"/>
      <c r="M115" s="10"/>
      <c r="N115" s="10"/>
      <c r="O115" s="463"/>
      <c r="Q115" s="10"/>
      <c r="R115" s="13"/>
      <c r="U115" s="13"/>
      <c r="V115" s="13"/>
      <c r="W115" s="13"/>
      <c r="X115" s="13"/>
      <c r="Y115" s="13"/>
      <c r="Z115" s="13"/>
      <c r="AA115" s="13"/>
      <c r="AB115" s="246"/>
      <c r="AC115" s="246"/>
      <c r="AD115" s="246"/>
      <c r="AE115" s="1237"/>
      <c r="AF115" s="1237"/>
      <c r="AG115" s="246"/>
      <c r="AH115" s="246"/>
      <c r="AI115" s="246"/>
      <c r="AJ115" s="246"/>
      <c r="AK115" s="441"/>
      <c r="AL115" s="441"/>
      <c r="AM115" s="441"/>
      <c r="AN115" s="441"/>
      <c r="AO115" s="441"/>
      <c r="AP115" s="441"/>
      <c r="AQ115" s="441"/>
      <c r="AR115" s="441"/>
      <c r="AS115" s="441"/>
      <c r="AT115" s="441"/>
      <c r="AU115" s="441"/>
      <c r="AV115" s="441"/>
    </row>
    <row r="116" spans="2:48" s="238" customFormat="1">
      <c r="B116" s="66"/>
      <c r="C116" s="10"/>
      <c r="D116" s="10"/>
      <c r="E116" s="10"/>
      <c r="F116" s="10"/>
      <c r="G116" s="10"/>
      <c r="H116" s="10"/>
      <c r="I116" s="10"/>
      <c r="J116" s="10"/>
      <c r="K116" s="10"/>
      <c r="L116" s="10"/>
      <c r="M116" s="10"/>
      <c r="N116" s="10"/>
      <c r="O116" s="463"/>
      <c r="Q116" s="10"/>
      <c r="R116" s="13"/>
      <c r="U116" s="13"/>
      <c r="V116" s="13"/>
      <c r="W116" s="13"/>
      <c r="X116" s="13"/>
      <c r="Y116" s="13"/>
      <c r="Z116" s="13"/>
      <c r="AA116" s="13"/>
      <c r="AB116" s="246"/>
      <c r="AC116" s="246"/>
      <c r="AD116" s="246"/>
      <c r="AE116" s="1237"/>
      <c r="AF116" s="1237"/>
      <c r="AG116" s="246"/>
      <c r="AH116" s="246"/>
      <c r="AI116" s="246"/>
      <c r="AJ116" s="246"/>
      <c r="AK116" s="441"/>
      <c r="AL116" s="441"/>
      <c r="AM116" s="441"/>
      <c r="AN116" s="441"/>
      <c r="AO116" s="441"/>
      <c r="AP116" s="441"/>
      <c r="AQ116" s="441"/>
      <c r="AR116" s="441"/>
      <c r="AS116" s="441"/>
      <c r="AT116" s="441"/>
      <c r="AU116" s="441"/>
      <c r="AV116" s="441"/>
    </row>
    <row r="117" spans="2:48" s="238" customFormat="1">
      <c r="B117" s="66"/>
      <c r="C117" s="10"/>
      <c r="D117" s="10"/>
      <c r="E117" s="10"/>
      <c r="F117" s="10"/>
      <c r="G117" s="10"/>
      <c r="H117" s="10"/>
      <c r="I117" s="10"/>
      <c r="J117" s="10"/>
      <c r="K117" s="10"/>
      <c r="L117" s="10"/>
      <c r="M117" s="10"/>
      <c r="N117" s="10"/>
      <c r="O117" s="463"/>
      <c r="Q117" s="10"/>
      <c r="R117" s="13"/>
      <c r="U117" s="13"/>
      <c r="V117" s="13"/>
      <c r="W117" s="13"/>
      <c r="X117" s="13"/>
      <c r="Y117" s="13"/>
      <c r="Z117" s="13"/>
      <c r="AA117" s="13"/>
      <c r="AB117" s="246"/>
      <c r="AC117" s="246"/>
      <c r="AD117" s="246"/>
      <c r="AE117" s="1237"/>
      <c r="AF117" s="1237"/>
      <c r="AG117" s="246"/>
      <c r="AH117" s="246"/>
      <c r="AI117" s="246"/>
      <c r="AJ117" s="246"/>
      <c r="AK117" s="441"/>
      <c r="AL117" s="441"/>
      <c r="AM117" s="441"/>
      <c r="AN117" s="441"/>
      <c r="AO117" s="441"/>
      <c r="AP117" s="441"/>
      <c r="AQ117" s="441"/>
      <c r="AR117" s="441"/>
      <c r="AS117" s="441"/>
      <c r="AT117" s="441"/>
      <c r="AU117" s="441"/>
      <c r="AV117" s="441"/>
    </row>
    <row r="118" spans="2:48" s="238" customFormat="1">
      <c r="B118" s="66"/>
      <c r="C118" s="10"/>
      <c r="D118" s="10"/>
      <c r="E118" s="10"/>
      <c r="F118" s="10"/>
      <c r="G118" s="10"/>
      <c r="H118" s="10"/>
      <c r="I118" s="10"/>
      <c r="J118" s="10"/>
      <c r="K118" s="10"/>
      <c r="L118" s="10"/>
      <c r="M118" s="10"/>
      <c r="N118" s="10"/>
      <c r="O118" s="463"/>
      <c r="Q118" s="10"/>
      <c r="R118" s="13"/>
      <c r="U118" s="13"/>
      <c r="V118" s="13"/>
      <c r="W118" s="13"/>
      <c r="X118" s="13"/>
      <c r="Y118" s="13"/>
      <c r="Z118" s="13"/>
      <c r="AA118" s="13"/>
      <c r="AB118" s="246"/>
      <c r="AC118" s="246"/>
      <c r="AD118" s="246"/>
      <c r="AE118" s="1237"/>
      <c r="AF118" s="1237"/>
      <c r="AG118" s="246"/>
      <c r="AH118" s="246"/>
      <c r="AI118" s="246"/>
      <c r="AJ118" s="246"/>
      <c r="AK118" s="441"/>
      <c r="AL118" s="441"/>
      <c r="AM118" s="441"/>
      <c r="AN118" s="441"/>
      <c r="AO118" s="441"/>
      <c r="AP118" s="441"/>
      <c r="AQ118" s="441"/>
      <c r="AR118" s="441"/>
      <c r="AS118" s="441"/>
      <c r="AT118" s="441"/>
      <c r="AU118" s="441"/>
      <c r="AV118" s="441"/>
    </row>
    <row r="119" spans="2:48" s="238" customFormat="1">
      <c r="B119" s="66"/>
      <c r="C119" s="10"/>
      <c r="D119" s="10"/>
      <c r="E119" s="10"/>
      <c r="F119" s="10"/>
      <c r="G119" s="10"/>
      <c r="H119" s="10"/>
      <c r="I119" s="10"/>
      <c r="J119" s="10"/>
      <c r="K119" s="10"/>
      <c r="L119" s="10"/>
      <c r="M119" s="10"/>
      <c r="N119" s="10"/>
      <c r="O119" s="463"/>
      <c r="Q119" s="10"/>
      <c r="R119" s="13"/>
      <c r="U119" s="13"/>
      <c r="V119" s="13"/>
      <c r="W119" s="13"/>
      <c r="X119" s="13"/>
      <c r="Y119" s="13"/>
      <c r="Z119" s="13"/>
      <c r="AA119" s="13"/>
      <c r="AB119" s="246"/>
      <c r="AC119" s="246"/>
      <c r="AD119" s="246"/>
      <c r="AE119" s="1237"/>
      <c r="AF119" s="1237"/>
      <c r="AG119" s="246"/>
      <c r="AH119" s="246"/>
      <c r="AI119" s="246"/>
      <c r="AJ119" s="246"/>
      <c r="AK119" s="441"/>
      <c r="AL119" s="441"/>
      <c r="AM119" s="441"/>
      <c r="AN119" s="441"/>
      <c r="AO119" s="441"/>
      <c r="AP119" s="441"/>
      <c r="AQ119" s="441"/>
      <c r="AR119" s="441"/>
      <c r="AS119" s="441"/>
      <c r="AT119" s="441"/>
      <c r="AU119" s="441"/>
      <c r="AV119" s="441"/>
    </row>
    <row r="120" spans="2:48" s="238" customFormat="1">
      <c r="B120" s="66"/>
      <c r="C120" s="10"/>
      <c r="D120" s="10"/>
      <c r="E120" s="10"/>
      <c r="F120" s="10"/>
      <c r="G120" s="10"/>
      <c r="H120" s="10"/>
      <c r="I120" s="10"/>
      <c r="J120" s="10"/>
      <c r="K120" s="10"/>
      <c r="L120" s="10"/>
      <c r="M120" s="10"/>
      <c r="N120" s="10"/>
      <c r="O120" s="463"/>
      <c r="Q120" s="10"/>
      <c r="R120" s="13"/>
      <c r="U120" s="13"/>
      <c r="V120" s="13"/>
      <c r="W120" s="13"/>
      <c r="X120" s="13"/>
      <c r="Y120" s="13"/>
      <c r="Z120" s="13"/>
      <c r="AA120" s="13"/>
      <c r="AB120" s="246"/>
      <c r="AC120" s="246"/>
      <c r="AD120" s="246"/>
      <c r="AE120" s="1237"/>
      <c r="AF120" s="1237"/>
      <c r="AG120" s="246"/>
      <c r="AH120" s="246"/>
      <c r="AI120" s="246"/>
      <c r="AJ120" s="246"/>
      <c r="AK120" s="441"/>
      <c r="AL120" s="441"/>
      <c r="AM120" s="441"/>
      <c r="AN120" s="441"/>
      <c r="AO120" s="441"/>
      <c r="AP120" s="441"/>
      <c r="AQ120" s="441"/>
      <c r="AR120" s="441"/>
      <c r="AS120" s="441"/>
      <c r="AT120" s="441"/>
      <c r="AU120" s="441"/>
      <c r="AV120" s="441"/>
    </row>
    <row r="121" spans="2:48" s="238" customFormat="1">
      <c r="B121" s="66"/>
      <c r="C121" s="10"/>
      <c r="D121" s="10"/>
      <c r="E121" s="10"/>
      <c r="F121" s="10"/>
      <c r="G121" s="10"/>
      <c r="H121" s="10"/>
      <c r="I121" s="10"/>
      <c r="J121" s="10"/>
      <c r="K121" s="10"/>
      <c r="L121" s="10"/>
      <c r="M121" s="10"/>
      <c r="N121" s="10"/>
      <c r="O121" s="463"/>
      <c r="Q121" s="10"/>
      <c r="R121" s="13"/>
      <c r="U121" s="13"/>
      <c r="V121" s="13"/>
      <c r="W121" s="13"/>
      <c r="X121" s="13"/>
      <c r="Y121" s="13"/>
      <c r="Z121" s="13"/>
      <c r="AA121" s="13"/>
      <c r="AB121" s="246"/>
      <c r="AC121" s="246"/>
      <c r="AD121" s="246"/>
      <c r="AE121" s="1237"/>
      <c r="AF121" s="1237"/>
      <c r="AG121" s="246"/>
      <c r="AH121" s="246"/>
      <c r="AI121" s="246"/>
      <c r="AJ121" s="246"/>
      <c r="AK121" s="441"/>
      <c r="AL121" s="441"/>
      <c r="AM121" s="441"/>
      <c r="AN121" s="441"/>
      <c r="AO121" s="441"/>
      <c r="AP121" s="441"/>
      <c r="AQ121" s="441"/>
      <c r="AR121" s="441"/>
      <c r="AS121" s="441"/>
      <c r="AT121" s="441"/>
      <c r="AU121" s="441"/>
      <c r="AV121" s="441"/>
    </row>
    <row r="122" spans="2:48" s="238" customFormat="1">
      <c r="B122" s="66"/>
      <c r="C122" s="10"/>
      <c r="D122" s="10"/>
      <c r="E122" s="10"/>
      <c r="F122" s="10"/>
      <c r="G122" s="10"/>
      <c r="H122" s="10"/>
      <c r="I122" s="10"/>
      <c r="J122" s="10"/>
      <c r="K122" s="10"/>
      <c r="L122" s="10"/>
      <c r="M122" s="10"/>
      <c r="N122" s="10"/>
      <c r="O122" s="463"/>
      <c r="Q122" s="10"/>
      <c r="R122" s="13"/>
      <c r="U122" s="13"/>
      <c r="V122" s="13"/>
      <c r="W122" s="13"/>
      <c r="X122" s="13"/>
      <c r="Y122" s="13"/>
      <c r="Z122" s="13"/>
      <c r="AA122" s="13"/>
      <c r="AB122" s="246"/>
      <c r="AC122" s="246"/>
      <c r="AD122" s="246"/>
      <c r="AE122" s="1237"/>
      <c r="AF122" s="1237"/>
      <c r="AG122" s="246"/>
      <c r="AH122" s="246"/>
      <c r="AI122" s="246"/>
      <c r="AJ122" s="246"/>
      <c r="AK122" s="441"/>
      <c r="AL122" s="441"/>
      <c r="AM122" s="441"/>
      <c r="AN122" s="441"/>
      <c r="AO122" s="441"/>
      <c r="AP122" s="441"/>
      <c r="AQ122" s="441"/>
      <c r="AR122" s="441"/>
      <c r="AS122" s="441"/>
      <c r="AT122" s="441"/>
      <c r="AU122" s="441"/>
      <c r="AV122" s="441"/>
    </row>
    <row r="123" spans="2:48" s="238" customFormat="1">
      <c r="B123" s="66"/>
      <c r="C123" s="10"/>
      <c r="D123" s="10"/>
      <c r="E123" s="10"/>
      <c r="F123" s="10"/>
      <c r="G123" s="10"/>
      <c r="H123" s="10"/>
      <c r="I123" s="10"/>
      <c r="J123" s="10"/>
      <c r="K123" s="10"/>
      <c r="L123" s="10"/>
      <c r="M123" s="10"/>
      <c r="N123" s="10"/>
      <c r="O123" s="463"/>
      <c r="Q123" s="10"/>
      <c r="R123" s="13"/>
      <c r="U123" s="13"/>
      <c r="V123" s="13"/>
      <c r="W123" s="13"/>
      <c r="X123" s="13"/>
      <c r="Y123" s="13"/>
      <c r="Z123" s="13"/>
      <c r="AA123" s="13"/>
      <c r="AB123" s="246"/>
      <c r="AC123" s="246"/>
      <c r="AD123" s="246"/>
      <c r="AE123" s="1237"/>
      <c r="AF123" s="1237"/>
      <c r="AG123" s="246"/>
      <c r="AH123" s="246"/>
      <c r="AI123" s="246"/>
      <c r="AJ123" s="246"/>
      <c r="AK123" s="441"/>
      <c r="AL123" s="441"/>
      <c r="AM123" s="441"/>
      <c r="AN123" s="441"/>
      <c r="AO123" s="441"/>
      <c r="AP123" s="441"/>
      <c r="AQ123" s="441"/>
      <c r="AR123" s="441"/>
      <c r="AS123" s="441"/>
      <c r="AT123" s="441"/>
      <c r="AU123" s="441"/>
      <c r="AV123" s="441"/>
    </row>
    <row r="124" spans="2:48" s="238" customFormat="1">
      <c r="B124" s="66"/>
      <c r="C124" s="10"/>
      <c r="D124" s="10"/>
      <c r="E124" s="10"/>
      <c r="F124" s="10"/>
      <c r="G124" s="10"/>
      <c r="H124" s="10"/>
      <c r="I124" s="10"/>
      <c r="J124" s="10"/>
      <c r="K124" s="10"/>
      <c r="L124" s="10"/>
      <c r="M124" s="10"/>
      <c r="N124" s="10"/>
      <c r="O124" s="463"/>
      <c r="Q124" s="10"/>
      <c r="R124" s="13"/>
      <c r="U124" s="13"/>
      <c r="V124" s="13"/>
      <c r="W124" s="13"/>
      <c r="X124" s="13"/>
      <c r="Y124" s="13"/>
      <c r="Z124" s="13"/>
      <c r="AA124" s="13"/>
      <c r="AB124" s="246"/>
      <c r="AC124" s="246"/>
      <c r="AD124" s="246"/>
      <c r="AE124" s="1237"/>
      <c r="AF124" s="1237"/>
      <c r="AG124" s="246"/>
      <c r="AH124" s="246"/>
      <c r="AI124" s="246"/>
      <c r="AJ124" s="246"/>
      <c r="AK124" s="441"/>
      <c r="AL124" s="441"/>
      <c r="AM124" s="441"/>
      <c r="AN124" s="441"/>
      <c r="AO124" s="441"/>
      <c r="AP124" s="441"/>
      <c r="AQ124" s="441"/>
      <c r="AR124" s="441"/>
      <c r="AS124" s="441"/>
      <c r="AT124" s="441"/>
      <c r="AU124" s="441"/>
      <c r="AV124" s="441"/>
    </row>
    <row r="125" spans="2:48" s="238" customFormat="1">
      <c r="B125" s="66"/>
      <c r="C125" s="10"/>
      <c r="D125" s="10"/>
      <c r="E125" s="10"/>
      <c r="F125" s="10"/>
      <c r="G125" s="10"/>
      <c r="H125" s="10"/>
      <c r="I125" s="10"/>
      <c r="J125" s="10"/>
      <c r="K125" s="10"/>
      <c r="L125" s="10"/>
      <c r="M125" s="10"/>
      <c r="N125" s="10"/>
      <c r="O125" s="463"/>
      <c r="Q125" s="10"/>
      <c r="R125" s="13"/>
      <c r="U125" s="13"/>
      <c r="V125" s="13"/>
      <c r="W125" s="13"/>
      <c r="X125" s="13"/>
      <c r="Y125" s="13"/>
      <c r="Z125" s="13"/>
      <c r="AA125" s="13"/>
      <c r="AB125" s="246"/>
      <c r="AC125" s="246"/>
      <c r="AD125" s="246"/>
      <c r="AE125" s="1237"/>
      <c r="AF125" s="1237"/>
      <c r="AG125" s="246"/>
      <c r="AH125" s="246"/>
      <c r="AI125" s="246"/>
      <c r="AJ125" s="246"/>
      <c r="AK125" s="441"/>
      <c r="AL125" s="441"/>
      <c r="AM125" s="441"/>
      <c r="AN125" s="441"/>
      <c r="AO125" s="441"/>
      <c r="AP125" s="441"/>
      <c r="AQ125" s="441"/>
      <c r="AR125" s="441"/>
      <c r="AS125" s="441"/>
      <c r="AT125" s="441"/>
      <c r="AU125" s="441"/>
      <c r="AV125" s="441"/>
    </row>
    <row r="126" spans="2:48" s="238" customFormat="1">
      <c r="B126" s="66"/>
      <c r="C126" s="10"/>
      <c r="D126" s="10"/>
      <c r="E126" s="10"/>
      <c r="F126" s="10"/>
      <c r="G126" s="10"/>
      <c r="H126" s="10"/>
      <c r="I126" s="10"/>
      <c r="J126" s="10"/>
      <c r="K126" s="10"/>
      <c r="L126" s="10"/>
      <c r="M126" s="10"/>
      <c r="N126" s="10"/>
      <c r="O126" s="463"/>
      <c r="Q126" s="10"/>
      <c r="R126" s="13"/>
      <c r="U126" s="13"/>
      <c r="V126" s="13"/>
      <c r="W126" s="13"/>
      <c r="X126" s="13"/>
      <c r="Y126" s="13"/>
      <c r="Z126" s="13"/>
      <c r="AA126" s="13"/>
      <c r="AB126" s="246"/>
      <c r="AC126" s="246"/>
      <c r="AD126" s="246"/>
      <c r="AE126" s="1237"/>
      <c r="AF126" s="1237"/>
      <c r="AG126" s="246"/>
      <c r="AH126" s="246"/>
      <c r="AI126" s="246"/>
      <c r="AJ126" s="246"/>
      <c r="AK126" s="441"/>
      <c r="AL126" s="441"/>
      <c r="AM126" s="441"/>
      <c r="AN126" s="441"/>
      <c r="AO126" s="441"/>
      <c r="AP126" s="441"/>
      <c r="AQ126" s="441"/>
      <c r="AR126" s="441"/>
      <c r="AS126" s="441"/>
      <c r="AT126" s="441"/>
      <c r="AU126" s="441"/>
      <c r="AV126" s="441"/>
    </row>
    <row r="127" spans="2:48" s="238" customFormat="1">
      <c r="B127" s="66"/>
      <c r="C127" s="10"/>
      <c r="D127" s="10"/>
      <c r="E127" s="10"/>
      <c r="F127" s="10"/>
      <c r="G127" s="10"/>
      <c r="H127" s="10"/>
      <c r="I127" s="10"/>
      <c r="J127" s="10"/>
      <c r="K127" s="10"/>
      <c r="L127" s="10"/>
      <c r="M127" s="10"/>
      <c r="N127" s="10"/>
      <c r="O127" s="463"/>
      <c r="Q127" s="10"/>
      <c r="R127" s="13"/>
      <c r="U127" s="13"/>
      <c r="V127" s="13"/>
      <c r="W127" s="13"/>
      <c r="X127" s="13"/>
      <c r="Y127" s="13"/>
      <c r="Z127" s="13"/>
      <c r="AA127" s="13"/>
      <c r="AB127" s="246"/>
      <c r="AC127" s="246"/>
      <c r="AD127" s="246"/>
      <c r="AE127" s="1237"/>
      <c r="AF127" s="1237"/>
      <c r="AG127" s="246"/>
      <c r="AH127" s="246"/>
      <c r="AI127" s="246"/>
      <c r="AJ127" s="246"/>
      <c r="AK127" s="441"/>
      <c r="AL127" s="441"/>
      <c r="AM127" s="441"/>
      <c r="AN127" s="441"/>
      <c r="AO127" s="441"/>
      <c r="AP127" s="441"/>
      <c r="AQ127" s="441"/>
      <c r="AR127" s="441"/>
      <c r="AS127" s="441"/>
      <c r="AT127" s="441"/>
      <c r="AU127" s="441"/>
      <c r="AV127" s="441"/>
    </row>
    <row r="128" spans="2:48" s="238" customFormat="1">
      <c r="B128" s="66"/>
      <c r="C128" s="10"/>
      <c r="D128" s="10"/>
      <c r="E128" s="10"/>
      <c r="F128" s="10"/>
      <c r="G128" s="10"/>
      <c r="H128" s="10"/>
      <c r="I128" s="10"/>
      <c r="J128" s="10"/>
      <c r="K128" s="10"/>
      <c r="L128" s="10"/>
      <c r="M128" s="10"/>
      <c r="N128" s="10"/>
      <c r="O128" s="463"/>
      <c r="Q128" s="10"/>
      <c r="R128" s="13"/>
      <c r="U128" s="13"/>
      <c r="V128" s="13"/>
      <c r="W128" s="13"/>
      <c r="X128" s="13"/>
      <c r="Y128" s="13"/>
      <c r="Z128" s="13"/>
      <c r="AA128" s="13"/>
      <c r="AB128" s="246"/>
      <c r="AC128" s="246"/>
      <c r="AD128" s="246"/>
      <c r="AE128" s="1237"/>
      <c r="AF128" s="1237"/>
      <c r="AG128" s="246"/>
      <c r="AH128" s="246"/>
      <c r="AI128" s="246"/>
      <c r="AJ128" s="246"/>
      <c r="AK128" s="441"/>
      <c r="AL128" s="441"/>
      <c r="AM128" s="441"/>
      <c r="AN128" s="441"/>
      <c r="AO128" s="441"/>
      <c r="AP128" s="441"/>
      <c r="AQ128" s="441"/>
      <c r="AR128" s="441"/>
      <c r="AS128" s="441"/>
      <c r="AT128" s="441"/>
      <c r="AU128" s="441"/>
      <c r="AV128" s="441"/>
    </row>
    <row r="129" spans="2:48" s="238" customFormat="1">
      <c r="B129" s="66"/>
      <c r="C129" s="10"/>
      <c r="D129" s="10"/>
      <c r="E129" s="10"/>
      <c r="F129" s="10"/>
      <c r="G129" s="10"/>
      <c r="H129" s="10"/>
      <c r="I129" s="10"/>
      <c r="J129" s="10"/>
      <c r="K129" s="10"/>
      <c r="L129" s="10"/>
      <c r="M129" s="10"/>
      <c r="N129" s="10"/>
      <c r="O129" s="463"/>
      <c r="Q129" s="10"/>
      <c r="R129" s="13"/>
      <c r="U129" s="13"/>
      <c r="V129" s="13"/>
      <c r="W129" s="13"/>
      <c r="X129" s="13"/>
      <c r="Y129" s="13"/>
      <c r="Z129" s="13"/>
      <c r="AA129" s="13"/>
      <c r="AB129" s="246"/>
      <c r="AC129" s="246"/>
      <c r="AD129" s="246"/>
      <c r="AE129" s="1237"/>
      <c r="AF129" s="1237"/>
      <c r="AG129" s="246"/>
      <c r="AH129" s="246"/>
      <c r="AI129" s="246"/>
      <c r="AJ129" s="246"/>
      <c r="AK129" s="441"/>
      <c r="AL129" s="441"/>
      <c r="AM129" s="441"/>
      <c r="AN129" s="441"/>
      <c r="AO129" s="441"/>
      <c r="AP129" s="441"/>
      <c r="AQ129" s="441"/>
      <c r="AR129" s="441"/>
      <c r="AS129" s="441"/>
      <c r="AT129" s="441"/>
      <c r="AU129" s="441"/>
      <c r="AV129" s="441"/>
    </row>
    <row r="130" spans="2:48" s="238" customFormat="1">
      <c r="B130" s="66"/>
      <c r="C130" s="10"/>
      <c r="D130" s="10"/>
      <c r="E130" s="10"/>
      <c r="F130" s="10"/>
      <c r="G130" s="10"/>
      <c r="H130" s="10"/>
      <c r="I130" s="10"/>
      <c r="J130" s="10"/>
      <c r="K130" s="10"/>
      <c r="L130" s="10"/>
      <c r="M130" s="10"/>
      <c r="N130" s="10"/>
      <c r="O130" s="463"/>
      <c r="Q130" s="10"/>
      <c r="R130" s="13"/>
      <c r="U130" s="13"/>
      <c r="V130" s="13"/>
      <c r="W130" s="13"/>
      <c r="X130" s="13"/>
      <c r="Y130" s="13"/>
      <c r="Z130" s="13"/>
      <c r="AA130" s="13"/>
      <c r="AB130" s="246"/>
      <c r="AC130" s="246"/>
      <c r="AD130" s="246"/>
      <c r="AE130" s="1237"/>
      <c r="AF130" s="1237"/>
      <c r="AG130" s="246"/>
      <c r="AH130" s="246"/>
      <c r="AI130" s="246"/>
      <c r="AJ130" s="246"/>
      <c r="AK130" s="441"/>
      <c r="AL130" s="441"/>
      <c r="AM130" s="441"/>
      <c r="AN130" s="441"/>
      <c r="AO130" s="441"/>
      <c r="AP130" s="441"/>
      <c r="AQ130" s="441"/>
      <c r="AR130" s="441"/>
      <c r="AS130" s="441"/>
      <c r="AT130" s="441"/>
      <c r="AU130" s="441"/>
      <c r="AV130" s="441"/>
    </row>
    <row r="131" spans="2:48" s="238" customFormat="1">
      <c r="B131" s="66"/>
      <c r="C131" s="10"/>
      <c r="D131" s="10"/>
      <c r="E131" s="10"/>
      <c r="F131" s="10"/>
      <c r="G131" s="10"/>
      <c r="H131" s="10"/>
      <c r="I131" s="10"/>
      <c r="J131" s="10"/>
      <c r="K131" s="10"/>
      <c r="L131" s="10"/>
      <c r="M131" s="10"/>
      <c r="N131" s="10"/>
      <c r="O131" s="463"/>
      <c r="Q131" s="10"/>
      <c r="R131" s="13"/>
      <c r="U131" s="13"/>
      <c r="V131" s="13"/>
      <c r="W131" s="13"/>
      <c r="X131" s="13"/>
      <c r="Y131" s="13"/>
      <c r="Z131" s="13"/>
      <c r="AA131" s="13"/>
      <c r="AB131" s="246"/>
      <c r="AC131" s="246"/>
      <c r="AD131" s="246"/>
      <c r="AE131" s="1237"/>
      <c r="AF131" s="1237"/>
      <c r="AG131" s="246"/>
      <c r="AH131" s="246"/>
      <c r="AI131" s="246"/>
      <c r="AJ131" s="246"/>
      <c r="AK131" s="441"/>
      <c r="AL131" s="441"/>
      <c r="AM131" s="441"/>
      <c r="AN131" s="441"/>
      <c r="AO131" s="441"/>
      <c r="AP131" s="441"/>
      <c r="AQ131" s="441"/>
      <c r="AR131" s="441"/>
      <c r="AS131" s="441"/>
      <c r="AT131" s="441"/>
      <c r="AU131" s="441"/>
      <c r="AV131" s="441"/>
    </row>
    <row r="132" spans="2:48" s="238" customFormat="1">
      <c r="B132" s="66"/>
      <c r="C132" s="10"/>
      <c r="D132" s="10"/>
      <c r="E132" s="10"/>
      <c r="F132" s="10"/>
      <c r="G132" s="10"/>
      <c r="H132" s="10"/>
      <c r="I132" s="10"/>
      <c r="J132" s="10"/>
      <c r="K132" s="10"/>
      <c r="L132" s="10"/>
      <c r="M132" s="10"/>
      <c r="N132" s="10"/>
      <c r="O132" s="463"/>
      <c r="Q132" s="10"/>
      <c r="R132" s="13"/>
      <c r="U132" s="13"/>
      <c r="V132" s="13"/>
      <c r="W132" s="13"/>
      <c r="X132" s="13"/>
      <c r="Y132" s="13"/>
      <c r="Z132" s="13"/>
      <c r="AA132" s="13"/>
      <c r="AB132" s="246"/>
      <c r="AC132" s="246"/>
      <c r="AD132" s="246"/>
      <c r="AE132" s="1237"/>
      <c r="AF132" s="1237"/>
      <c r="AG132" s="246"/>
      <c r="AH132" s="246"/>
      <c r="AI132" s="246"/>
      <c r="AJ132" s="246"/>
      <c r="AK132" s="441"/>
      <c r="AL132" s="441"/>
      <c r="AM132" s="441"/>
      <c r="AN132" s="441"/>
      <c r="AO132" s="441"/>
      <c r="AP132" s="441"/>
      <c r="AQ132" s="441"/>
      <c r="AR132" s="441"/>
      <c r="AS132" s="441"/>
      <c r="AT132" s="441"/>
      <c r="AU132" s="441"/>
      <c r="AV132" s="441"/>
    </row>
    <row r="133" spans="2:48" s="238" customFormat="1">
      <c r="B133" s="66"/>
      <c r="C133" s="10"/>
      <c r="D133" s="10"/>
      <c r="E133" s="10"/>
      <c r="F133" s="10"/>
      <c r="G133" s="10"/>
      <c r="H133" s="10"/>
      <c r="I133" s="10"/>
      <c r="J133" s="10"/>
      <c r="K133" s="10"/>
      <c r="L133" s="10"/>
      <c r="M133" s="10"/>
      <c r="N133" s="10"/>
      <c r="O133" s="463"/>
      <c r="Q133" s="10"/>
      <c r="R133" s="13"/>
      <c r="U133" s="13"/>
      <c r="V133" s="13"/>
      <c r="W133" s="13"/>
      <c r="X133" s="13"/>
      <c r="Y133" s="13"/>
      <c r="Z133" s="13"/>
      <c r="AA133" s="13"/>
      <c r="AB133" s="246"/>
      <c r="AC133" s="246"/>
      <c r="AD133" s="246"/>
      <c r="AE133" s="1237"/>
      <c r="AF133" s="1237"/>
      <c r="AG133" s="246"/>
      <c r="AH133" s="246"/>
      <c r="AI133" s="246"/>
      <c r="AJ133" s="246"/>
      <c r="AK133" s="441"/>
      <c r="AL133" s="441"/>
      <c r="AM133" s="441"/>
      <c r="AN133" s="441"/>
      <c r="AO133" s="441"/>
      <c r="AP133" s="441"/>
      <c r="AQ133" s="441"/>
      <c r="AR133" s="441"/>
      <c r="AS133" s="441"/>
      <c r="AT133" s="441"/>
      <c r="AU133" s="441"/>
      <c r="AV133" s="441"/>
    </row>
    <row r="134" spans="2:48" s="238" customFormat="1">
      <c r="B134" s="66"/>
      <c r="C134" s="10"/>
      <c r="D134" s="10"/>
      <c r="E134" s="10"/>
      <c r="F134" s="10"/>
      <c r="G134" s="10"/>
      <c r="H134" s="10"/>
      <c r="I134" s="10"/>
      <c r="J134" s="10"/>
      <c r="K134" s="10"/>
      <c r="L134" s="10"/>
      <c r="M134" s="10"/>
      <c r="N134" s="10"/>
      <c r="O134" s="463"/>
      <c r="Q134" s="10"/>
      <c r="R134" s="13"/>
      <c r="U134" s="13"/>
      <c r="V134" s="13"/>
      <c r="W134" s="13"/>
      <c r="X134" s="13"/>
      <c r="Y134" s="13"/>
      <c r="Z134" s="13"/>
      <c r="AA134" s="13"/>
      <c r="AB134" s="246"/>
      <c r="AC134" s="246"/>
      <c r="AD134" s="246"/>
      <c r="AE134" s="1237"/>
      <c r="AF134" s="1237"/>
      <c r="AG134" s="246"/>
      <c r="AH134" s="246"/>
      <c r="AI134" s="246"/>
      <c r="AJ134" s="246"/>
      <c r="AK134" s="441"/>
      <c r="AL134" s="441"/>
      <c r="AM134" s="441"/>
      <c r="AN134" s="441"/>
      <c r="AO134" s="441"/>
      <c r="AP134" s="441"/>
      <c r="AQ134" s="441"/>
      <c r="AR134" s="441"/>
      <c r="AS134" s="441"/>
      <c r="AT134" s="441"/>
      <c r="AU134" s="441"/>
      <c r="AV134" s="441"/>
    </row>
    <row r="135" spans="2:48" s="238" customFormat="1">
      <c r="B135" s="66"/>
      <c r="C135" s="10"/>
      <c r="D135" s="10"/>
      <c r="E135" s="10"/>
      <c r="F135" s="10"/>
      <c r="G135" s="10"/>
      <c r="H135" s="10"/>
      <c r="I135" s="10"/>
      <c r="J135" s="10"/>
      <c r="K135" s="10"/>
      <c r="L135" s="10"/>
      <c r="M135" s="10"/>
      <c r="N135" s="10"/>
      <c r="O135" s="463"/>
      <c r="Q135" s="10"/>
      <c r="R135" s="13"/>
      <c r="U135" s="13"/>
      <c r="V135" s="13"/>
      <c r="W135" s="13"/>
      <c r="X135" s="13"/>
      <c r="Y135" s="13"/>
      <c r="Z135" s="13"/>
      <c r="AA135" s="13"/>
      <c r="AB135" s="246"/>
      <c r="AC135" s="246"/>
      <c r="AD135" s="246"/>
      <c r="AE135" s="1237"/>
      <c r="AF135" s="1237"/>
      <c r="AG135" s="246"/>
      <c r="AH135" s="246"/>
      <c r="AI135" s="246"/>
      <c r="AJ135" s="246"/>
      <c r="AK135" s="441"/>
      <c r="AL135" s="441"/>
      <c r="AM135" s="441"/>
      <c r="AN135" s="441"/>
      <c r="AO135" s="441"/>
      <c r="AP135" s="441"/>
      <c r="AQ135" s="441"/>
      <c r="AR135" s="441"/>
      <c r="AS135" s="441"/>
      <c r="AT135" s="441"/>
      <c r="AU135" s="441"/>
      <c r="AV135" s="441"/>
    </row>
    <row r="136" spans="2:48" s="238" customFormat="1">
      <c r="B136" s="66"/>
      <c r="C136" s="10"/>
      <c r="D136" s="10"/>
      <c r="E136" s="10"/>
      <c r="F136" s="10"/>
      <c r="G136" s="10"/>
      <c r="H136" s="10"/>
      <c r="I136" s="10"/>
      <c r="J136" s="10"/>
      <c r="K136" s="10"/>
      <c r="L136" s="10"/>
      <c r="M136" s="10"/>
      <c r="N136" s="10"/>
      <c r="O136" s="463"/>
      <c r="Q136" s="10"/>
      <c r="R136" s="13"/>
      <c r="U136" s="13"/>
      <c r="V136" s="13"/>
      <c r="W136" s="13"/>
      <c r="X136" s="13"/>
      <c r="Y136" s="13"/>
      <c r="Z136" s="13"/>
      <c r="AA136" s="13"/>
      <c r="AB136" s="246"/>
      <c r="AC136" s="246"/>
      <c r="AD136" s="246"/>
      <c r="AE136" s="1237"/>
      <c r="AF136" s="1237"/>
      <c r="AG136" s="246"/>
      <c r="AH136" s="246"/>
      <c r="AI136" s="246"/>
      <c r="AJ136" s="246"/>
      <c r="AK136" s="441"/>
      <c r="AL136" s="441"/>
      <c r="AM136" s="441"/>
      <c r="AN136" s="441"/>
      <c r="AO136" s="441"/>
      <c r="AP136" s="441"/>
      <c r="AQ136" s="441"/>
      <c r="AR136" s="441"/>
      <c r="AS136" s="441"/>
      <c r="AT136" s="441"/>
      <c r="AU136" s="441"/>
      <c r="AV136" s="441"/>
    </row>
    <row r="137" spans="2:48" s="238" customFormat="1">
      <c r="B137" s="66"/>
      <c r="C137" s="10"/>
      <c r="D137" s="10"/>
      <c r="E137" s="10"/>
      <c r="F137" s="10"/>
      <c r="G137" s="10"/>
      <c r="H137" s="10"/>
      <c r="I137" s="10"/>
      <c r="J137" s="10"/>
      <c r="K137" s="10"/>
      <c r="L137" s="10"/>
      <c r="M137" s="10"/>
      <c r="N137" s="10"/>
      <c r="O137" s="463"/>
      <c r="Q137" s="10"/>
      <c r="R137" s="13"/>
      <c r="U137" s="13"/>
      <c r="V137" s="13"/>
      <c r="W137" s="13"/>
      <c r="X137" s="13"/>
      <c r="Y137" s="13"/>
      <c r="Z137" s="13"/>
      <c r="AA137" s="13"/>
      <c r="AB137" s="246"/>
      <c r="AC137" s="246"/>
      <c r="AD137" s="246"/>
      <c r="AE137" s="1237"/>
      <c r="AF137" s="1237"/>
      <c r="AG137" s="246"/>
      <c r="AH137" s="246"/>
      <c r="AI137" s="246"/>
      <c r="AJ137" s="246"/>
      <c r="AK137" s="441"/>
      <c r="AL137" s="441"/>
      <c r="AM137" s="441"/>
      <c r="AN137" s="441"/>
      <c r="AO137" s="441"/>
      <c r="AP137" s="441"/>
      <c r="AQ137" s="441"/>
      <c r="AR137" s="441"/>
      <c r="AS137" s="441"/>
      <c r="AT137" s="441"/>
      <c r="AU137" s="441"/>
      <c r="AV137" s="441"/>
    </row>
    <row r="138" spans="2:48" s="238" customFormat="1">
      <c r="B138" s="66"/>
      <c r="C138" s="10"/>
      <c r="D138" s="10"/>
      <c r="E138" s="10"/>
      <c r="F138" s="10"/>
      <c r="G138" s="10"/>
      <c r="H138" s="10"/>
      <c r="I138" s="10"/>
      <c r="J138" s="10"/>
      <c r="K138" s="10"/>
      <c r="L138" s="10"/>
      <c r="M138" s="10"/>
      <c r="N138" s="10"/>
      <c r="O138" s="463"/>
      <c r="Q138" s="10"/>
      <c r="R138" s="13"/>
      <c r="U138" s="13"/>
      <c r="V138" s="13"/>
      <c r="W138" s="13"/>
      <c r="X138" s="13"/>
      <c r="Y138" s="13"/>
      <c r="Z138" s="13"/>
      <c r="AA138" s="13"/>
      <c r="AB138" s="246"/>
      <c r="AC138" s="246"/>
      <c r="AD138" s="246"/>
      <c r="AE138" s="1237"/>
      <c r="AF138" s="1237"/>
      <c r="AG138" s="246"/>
      <c r="AH138" s="246"/>
      <c r="AI138" s="246"/>
      <c r="AJ138" s="246"/>
      <c r="AK138" s="441"/>
      <c r="AL138" s="441"/>
      <c r="AM138" s="441"/>
      <c r="AN138" s="441"/>
      <c r="AO138" s="441"/>
      <c r="AP138" s="441"/>
      <c r="AQ138" s="441"/>
      <c r="AR138" s="441"/>
      <c r="AS138" s="441"/>
      <c r="AT138" s="441"/>
      <c r="AU138" s="441"/>
      <c r="AV138" s="441"/>
    </row>
    <row r="139" spans="2:48" s="238" customFormat="1">
      <c r="B139" s="66"/>
      <c r="C139" s="10"/>
      <c r="D139" s="10"/>
      <c r="E139" s="10"/>
      <c r="F139" s="10"/>
      <c r="G139" s="10"/>
      <c r="H139" s="10"/>
      <c r="I139" s="10"/>
      <c r="J139" s="10"/>
      <c r="K139" s="10"/>
      <c r="L139" s="10"/>
      <c r="M139" s="10"/>
      <c r="N139" s="10"/>
      <c r="O139" s="463"/>
      <c r="Q139" s="10"/>
      <c r="R139" s="13"/>
      <c r="U139" s="13"/>
      <c r="V139" s="13"/>
      <c r="W139" s="13"/>
      <c r="X139" s="13"/>
      <c r="Y139" s="13"/>
      <c r="Z139" s="13"/>
      <c r="AA139" s="13"/>
      <c r="AB139" s="246"/>
      <c r="AC139" s="246"/>
      <c r="AD139" s="246"/>
      <c r="AE139" s="1237"/>
      <c r="AF139" s="1237"/>
      <c r="AG139" s="246"/>
      <c r="AH139" s="246"/>
      <c r="AI139" s="246"/>
      <c r="AJ139" s="246"/>
      <c r="AK139" s="441"/>
      <c r="AL139" s="441"/>
      <c r="AM139" s="441"/>
      <c r="AN139" s="441"/>
      <c r="AO139" s="441"/>
      <c r="AP139" s="441"/>
      <c r="AQ139" s="441"/>
      <c r="AR139" s="441"/>
      <c r="AS139" s="441"/>
      <c r="AT139" s="441"/>
      <c r="AU139" s="441"/>
      <c r="AV139" s="441"/>
    </row>
    <row r="140" spans="2:48" s="238" customFormat="1">
      <c r="B140" s="57"/>
      <c r="C140" s="10"/>
      <c r="D140" s="10"/>
      <c r="E140" s="10"/>
      <c r="F140" s="10"/>
      <c r="G140" s="10"/>
      <c r="H140" s="10"/>
      <c r="I140" s="10"/>
      <c r="J140" s="10"/>
      <c r="K140" s="10"/>
      <c r="L140" s="10"/>
      <c r="M140" s="10"/>
      <c r="N140" s="10"/>
      <c r="O140" s="463"/>
      <c r="Q140" s="10"/>
      <c r="R140" s="13"/>
      <c r="U140" s="13"/>
      <c r="V140" s="13"/>
      <c r="W140" s="13"/>
      <c r="X140" s="13"/>
      <c r="Y140" s="13"/>
      <c r="Z140" s="13"/>
      <c r="AA140" s="13"/>
      <c r="AB140" s="246"/>
      <c r="AC140" s="246"/>
      <c r="AD140" s="246"/>
      <c r="AE140" s="1237"/>
      <c r="AF140" s="1237"/>
      <c r="AG140" s="246"/>
      <c r="AH140" s="246"/>
      <c r="AI140" s="246"/>
      <c r="AJ140" s="246"/>
      <c r="AK140" s="441"/>
      <c r="AL140" s="441"/>
      <c r="AM140" s="441"/>
      <c r="AN140" s="441"/>
      <c r="AO140" s="441"/>
      <c r="AP140" s="441"/>
      <c r="AQ140" s="441"/>
      <c r="AR140" s="441"/>
      <c r="AS140" s="441"/>
      <c r="AT140" s="441"/>
      <c r="AU140" s="441"/>
      <c r="AV140" s="441"/>
    </row>
    <row r="141" spans="2:48" s="238" customFormat="1">
      <c r="B141" s="66"/>
      <c r="C141" s="10"/>
      <c r="D141" s="10"/>
      <c r="E141" s="10"/>
      <c r="F141" s="10"/>
      <c r="G141" s="10"/>
      <c r="H141" s="10"/>
      <c r="I141" s="10"/>
      <c r="J141" s="10"/>
      <c r="K141" s="10"/>
      <c r="L141" s="10"/>
      <c r="M141" s="10"/>
      <c r="N141" s="10"/>
      <c r="O141" s="463"/>
      <c r="Q141" s="10"/>
      <c r="R141" s="13"/>
      <c r="U141" s="13"/>
      <c r="V141" s="13"/>
      <c r="W141" s="13"/>
      <c r="X141" s="13"/>
      <c r="Y141" s="13"/>
      <c r="Z141" s="13"/>
      <c r="AA141" s="13"/>
      <c r="AB141" s="246"/>
      <c r="AC141" s="246"/>
      <c r="AD141" s="246"/>
      <c r="AE141" s="1237"/>
      <c r="AF141" s="1237"/>
      <c r="AG141" s="246"/>
      <c r="AH141" s="246"/>
      <c r="AI141" s="246"/>
      <c r="AJ141" s="246"/>
      <c r="AK141" s="441"/>
      <c r="AL141" s="441"/>
      <c r="AM141" s="441"/>
      <c r="AN141" s="441"/>
      <c r="AO141" s="441"/>
      <c r="AP141" s="441"/>
      <c r="AQ141" s="441"/>
      <c r="AR141" s="441"/>
      <c r="AS141" s="441"/>
      <c r="AT141" s="441"/>
      <c r="AU141" s="441"/>
      <c r="AV141" s="441"/>
    </row>
    <row r="142" spans="2:48" s="238" customFormat="1">
      <c r="B142" s="66"/>
      <c r="C142" s="10"/>
      <c r="D142" s="10"/>
      <c r="E142" s="10"/>
      <c r="F142" s="10"/>
      <c r="G142" s="10"/>
      <c r="H142" s="10"/>
      <c r="I142" s="10"/>
      <c r="J142" s="10"/>
      <c r="K142" s="10"/>
      <c r="L142" s="10"/>
      <c r="M142" s="10"/>
      <c r="N142" s="10"/>
      <c r="O142" s="463"/>
      <c r="Q142" s="10"/>
      <c r="R142" s="13"/>
      <c r="U142" s="13"/>
      <c r="V142" s="13"/>
      <c r="W142" s="13"/>
      <c r="X142" s="13"/>
      <c r="Y142" s="13"/>
      <c r="Z142" s="13"/>
      <c r="AA142" s="13"/>
      <c r="AB142" s="246"/>
      <c r="AC142" s="246"/>
      <c r="AD142" s="246"/>
      <c r="AE142" s="1237"/>
      <c r="AF142" s="1237"/>
      <c r="AG142" s="246"/>
      <c r="AH142" s="246"/>
      <c r="AI142" s="246"/>
      <c r="AJ142" s="246"/>
      <c r="AK142" s="441"/>
      <c r="AL142" s="441"/>
      <c r="AM142" s="441"/>
      <c r="AN142" s="441"/>
      <c r="AO142" s="441"/>
      <c r="AP142" s="441"/>
      <c r="AQ142" s="441"/>
      <c r="AR142" s="441"/>
      <c r="AS142" s="441"/>
      <c r="AT142" s="441"/>
      <c r="AU142" s="441"/>
      <c r="AV142" s="441"/>
    </row>
    <row r="143" spans="2:48" s="238" customFormat="1">
      <c r="B143" s="66"/>
      <c r="C143" s="10"/>
      <c r="D143" s="10"/>
      <c r="E143" s="10"/>
      <c r="F143" s="10"/>
      <c r="G143" s="10"/>
      <c r="H143" s="10"/>
      <c r="I143" s="10"/>
      <c r="J143" s="10"/>
      <c r="K143" s="10"/>
      <c r="L143" s="10"/>
      <c r="M143" s="10"/>
      <c r="N143" s="10"/>
      <c r="O143" s="463"/>
      <c r="Q143" s="10"/>
      <c r="R143" s="13"/>
      <c r="U143" s="13"/>
      <c r="V143" s="13"/>
      <c r="W143" s="13"/>
      <c r="X143" s="13"/>
      <c r="Y143" s="13"/>
      <c r="Z143" s="13"/>
      <c r="AA143" s="13"/>
      <c r="AB143" s="246"/>
      <c r="AC143" s="246"/>
      <c r="AD143" s="246"/>
      <c r="AE143" s="1237"/>
      <c r="AF143" s="1237"/>
      <c r="AG143" s="246"/>
      <c r="AH143" s="246"/>
      <c r="AI143" s="246"/>
      <c r="AJ143" s="246"/>
      <c r="AK143" s="441"/>
      <c r="AL143" s="441"/>
      <c r="AM143" s="441"/>
      <c r="AN143" s="441"/>
      <c r="AO143" s="441"/>
      <c r="AP143" s="441"/>
      <c r="AQ143" s="441"/>
      <c r="AR143" s="441"/>
      <c r="AS143" s="441"/>
      <c r="AT143" s="441"/>
      <c r="AU143" s="441"/>
      <c r="AV143" s="441"/>
    </row>
    <row r="144" spans="2:48" s="238" customFormat="1">
      <c r="B144" s="66"/>
      <c r="C144" s="10"/>
      <c r="D144" s="10"/>
      <c r="E144" s="10"/>
      <c r="F144" s="10"/>
      <c r="G144" s="10"/>
      <c r="H144" s="10"/>
      <c r="I144" s="10"/>
      <c r="J144" s="10"/>
      <c r="K144" s="10"/>
      <c r="L144" s="10"/>
      <c r="M144" s="10"/>
      <c r="N144" s="10"/>
      <c r="O144" s="463"/>
      <c r="Q144" s="10"/>
      <c r="R144" s="13"/>
      <c r="U144" s="13"/>
      <c r="V144" s="13"/>
      <c r="W144" s="13"/>
      <c r="X144" s="13"/>
      <c r="Y144" s="13"/>
      <c r="Z144" s="13"/>
      <c r="AA144" s="13"/>
      <c r="AB144" s="246"/>
      <c r="AC144" s="246"/>
      <c r="AD144" s="246"/>
      <c r="AE144" s="1237"/>
      <c r="AF144" s="1237"/>
      <c r="AG144" s="246"/>
      <c r="AH144" s="246"/>
      <c r="AI144" s="246"/>
      <c r="AJ144" s="246"/>
      <c r="AK144" s="441"/>
      <c r="AL144" s="441"/>
      <c r="AM144" s="441"/>
      <c r="AN144" s="441"/>
      <c r="AO144" s="441"/>
      <c r="AP144" s="441"/>
      <c r="AQ144" s="441"/>
      <c r="AR144" s="441"/>
      <c r="AS144" s="441"/>
      <c r="AT144" s="441"/>
      <c r="AU144" s="441"/>
      <c r="AV144" s="441"/>
    </row>
    <row r="145" spans="2:48" s="238" customFormat="1">
      <c r="B145" s="66"/>
      <c r="C145" s="10"/>
      <c r="D145" s="10"/>
      <c r="E145" s="10"/>
      <c r="F145" s="10"/>
      <c r="G145" s="10"/>
      <c r="H145" s="10"/>
      <c r="I145" s="10"/>
      <c r="J145" s="10"/>
      <c r="K145" s="10"/>
      <c r="L145" s="10"/>
      <c r="M145" s="10"/>
      <c r="N145" s="10"/>
      <c r="O145" s="463"/>
      <c r="Q145" s="10"/>
      <c r="R145" s="13"/>
      <c r="U145" s="13"/>
      <c r="V145" s="13"/>
      <c r="W145" s="13"/>
      <c r="X145" s="13"/>
      <c r="Y145" s="13"/>
      <c r="Z145" s="13"/>
      <c r="AA145" s="13"/>
      <c r="AB145" s="246"/>
      <c r="AC145" s="246"/>
      <c r="AD145" s="246"/>
      <c r="AE145" s="1237"/>
      <c r="AF145" s="1237"/>
      <c r="AG145" s="246"/>
      <c r="AH145" s="246"/>
      <c r="AI145" s="246"/>
      <c r="AJ145" s="246"/>
      <c r="AK145" s="441"/>
      <c r="AL145" s="441"/>
      <c r="AM145" s="441"/>
      <c r="AN145" s="441"/>
      <c r="AO145" s="441"/>
      <c r="AP145" s="441"/>
      <c r="AQ145" s="441"/>
      <c r="AR145" s="441"/>
      <c r="AS145" s="441"/>
      <c r="AT145" s="441"/>
      <c r="AU145" s="441"/>
      <c r="AV145" s="441"/>
    </row>
    <row r="146" spans="2:48" s="238" customFormat="1">
      <c r="B146" s="66"/>
      <c r="C146" s="10"/>
      <c r="D146" s="10"/>
      <c r="E146" s="10"/>
      <c r="F146" s="10"/>
      <c r="G146" s="10"/>
      <c r="H146" s="10"/>
      <c r="I146" s="10"/>
      <c r="J146" s="10"/>
      <c r="K146" s="10"/>
      <c r="L146" s="10"/>
      <c r="M146" s="10"/>
      <c r="N146" s="10"/>
      <c r="O146" s="463"/>
      <c r="Q146" s="10"/>
      <c r="R146" s="13"/>
      <c r="U146" s="13"/>
      <c r="V146" s="13"/>
      <c r="W146" s="13"/>
      <c r="X146" s="13"/>
      <c r="Y146" s="13"/>
      <c r="Z146" s="13"/>
      <c r="AA146" s="13"/>
      <c r="AB146" s="246"/>
      <c r="AC146" s="246"/>
      <c r="AD146" s="246"/>
      <c r="AE146" s="1237"/>
      <c r="AF146" s="1237"/>
      <c r="AG146" s="246"/>
      <c r="AH146" s="246"/>
      <c r="AI146" s="246"/>
      <c r="AJ146" s="246"/>
      <c r="AK146" s="441"/>
      <c r="AL146" s="441"/>
      <c r="AM146" s="441"/>
      <c r="AN146" s="441"/>
      <c r="AO146" s="441"/>
      <c r="AP146" s="441"/>
      <c r="AQ146" s="441"/>
      <c r="AR146" s="441"/>
      <c r="AS146" s="441"/>
      <c r="AT146" s="441"/>
      <c r="AU146" s="441"/>
      <c r="AV146" s="441"/>
    </row>
    <row r="147" spans="2:48" s="238" customFormat="1">
      <c r="B147" s="66"/>
      <c r="C147" s="10"/>
      <c r="D147" s="10"/>
      <c r="E147" s="10"/>
      <c r="F147" s="10"/>
      <c r="G147" s="10"/>
      <c r="H147" s="10"/>
      <c r="I147" s="10"/>
      <c r="J147" s="10"/>
      <c r="K147" s="10"/>
      <c r="L147" s="10"/>
      <c r="M147" s="10"/>
      <c r="N147" s="10"/>
      <c r="O147" s="463"/>
      <c r="Q147" s="10"/>
      <c r="R147" s="13"/>
      <c r="U147" s="13"/>
      <c r="V147" s="13"/>
      <c r="W147" s="13"/>
      <c r="X147" s="13"/>
      <c r="Y147" s="13"/>
      <c r="Z147" s="13"/>
      <c r="AA147" s="13"/>
      <c r="AB147" s="246"/>
      <c r="AC147" s="246"/>
      <c r="AD147" s="246"/>
      <c r="AE147" s="1237"/>
      <c r="AF147" s="1237"/>
      <c r="AG147" s="246"/>
      <c r="AH147" s="246"/>
      <c r="AI147" s="246"/>
      <c r="AJ147" s="246"/>
      <c r="AK147" s="441"/>
      <c r="AL147" s="441"/>
      <c r="AM147" s="441"/>
      <c r="AN147" s="441"/>
      <c r="AO147" s="441"/>
      <c r="AP147" s="441"/>
      <c r="AQ147" s="441"/>
      <c r="AR147" s="441"/>
      <c r="AS147" s="441"/>
      <c r="AT147" s="441"/>
      <c r="AU147" s="441"/>
      <c r="AV147" s="441"/>
    </row>
    <row r="148" spans="2:48" s="238" customFormat="1">
      <c r="B148" s="66"/>
      <c r="C148" s="10"/>
      <c r="D148" s="10"/>
      <c r="E148" s="10"/>
      <c r="F148" s="10"/>
      <c r="G148" s="10"/>
      <c r="H148" s="10"/>
      <c r="I148" s="10"/>
      <c r="J148" s="10"/>
      <c r="K148" s="10"/>
      <c r="L148" s="10"/>
      <c r="M148" s="10"/>
      <c r="N148" s="10"/>
      <c r="O148" s="463"/>
      <c r="Q148" s="10"/>
      <c r="R148" s="13"/>
      <c r="U148" s="13"/>
      <c r="V148" s="13"/>
      <c r="W148" s="13"/>
      <c r="X148" s="13"/>
      <c r="Y148" s="13"/>
      <c r="Z148" s="13"/>
      <c r="AA148" s="13"/>
      <c r="AB148" s="246"/>
      <c r="AC148" s="246"/>
      <c r="AD148" s="246"/>
      <c r="AE148" s="1237"/>
      <c r="AF148" s="1237"/>
      <c r="AG148" s="246"/>
      <c r="AH148" s="246"/>
      <c r="AI148" s="246"/>
      <c r="AJ148" s="246"/>
      <c r="AK148" s="441"/>
      <c r="AL148" s="441"/>
      <c r="AM148" s="441"/>
      <c r="AN148" s="441"/>
      <c r="AO148" s="441"/>
      <c r="AP148" s="441"/>
      <c r="AQ148" s="441"/>
      <c r="AR148" s="441"/>
      <c r="AS148" s="441"/>
      <c r="AT148" s="441"/>
      <c r="AU148" s="441"/>
      <c r="AV148" s="441"/>
    </row>
    <row r="149" spans="2:48" s="238" customFormat="1">
      <c r="B149" s="66"/>
      <c r="C149" s="10"/>
      <c r="D149" s="10"/>
      <c r="E149" s="10"/>
      <c r="F149" s="10"/>
      <c r="G149" s="10"/>
      <c r="H149" s="10"/>
      <c r="I149" s="10"/>
      <c r="J149" s="10"/>
      <c r="K149" s="10"/>
      <c r="L149" s="10"/>
      <c r="M149" s="10"/>
      <c r="N149" s="10"/>
      <c r="O149" s="463"/>
      <c r="Q149" s="10"/>
      <c r="R149" s="13"/>
      <c r="U149" s="13"/>
      <c r="V149" s="13"/>
      <c r="W149" s="13"/>
      <c r="X149" s="13"/>
      <c r="Y149" s="13"/>
      <c r="Z149" s="13"/>
      <c r="AA149" s="13"/>
      <c r="AB149" s="246"/>
      <c r="AC149" s="246"/>
      <c r="AD149" s="246"/>
      <c r="AE149" s="1237"/>
      <c r="AF149" s="1237"/>
      <c r="AG149" s="246"/>
      <c r="AH149" s="246"/>
      <c r="AI149" s="246"/>
      <c r="AJ149" s="246"/>
      <c r="AK149" s="441"/>
      <c r="AL149" s="441"/>
      <c r="AM149" s="441"/>
      <c r="AN149" s="441"/>
      <c r="AO149" s="441"/>
      <c r="AP149" s="441"/>
      <c r="AQ149" s="441"/>
      <c r="AR149" s="441"/>
      <c r="AS149" s="441"/>
      <c r="AT149" s="441"/>
      <c r="AU149" s="441"/>
      <c r="AV149" s="441"/>
    </row>
    <row r="150" spans="2:48" s="238" customFormat="1">
      <c r="B150" s="66"/>
      <c r="C150" s="10"/>
      <c r="D150" s="10"/>
      <c r="E150" s="10"/>
      <c r="F150" s="10"/>
      <c r="G150" s="10"/>
      <c r="H150" s="10"/>
      <c r="I150" s="10"/>
      <c r="J150" s="10"/>
      <c r="K150" s="10"/>
      <c r="L150" s="10"/>
      <c r="M150" s="10"/>
      <c r="N150" s="10"/>
      <c r="O150" s="463"/>
      <c r="Q150" s="10"/>
      <c r="R150" s="13"/>
      <c r="U150" s="13"/>
      <c r="V150" s="13"/>
      <c r="W150" s="13"/>
      <c r="X150" s="13"/>
      <c r="Y150" s="13"/>
      <c r="Z150" s="13"/>
      <c r="AA150" s="13"/>
      <c r="AB150" s="246"/>
      <c r="AC150" s="246"/>
      <c r="AD150" s="246"/>
      <c r="AE150" s="1237"/>
      <c r="AF150" s="1237"/>
      <c r="AG150" s="246"/>
      <c r="AH150" s="246"/>
      <c r="AI150" s="246"/>
      <c r="AJ150" s="246"/>
      <c r="AK150" s="441"/>
      <c r="AL150" s="441"/>
      <c r="AM150" s="441"/>
      <c r="AN150" s="441"/>
      <c r="AO150" s="441"/>
      <c r="AP150" s="441"/>
      <c r="AQ150" s="441"/>
      <c r="AR150" s="441"/>
      <c r="AS150" s="441"/>
      <c r="AT150" s="441"/>
      <c r="AU150" s="441"/>
      <c r="AV150" s="441"/>
    </row>
    <row r="151" spans="2:48" s="238" customFormat="1">
      <c r="B151" s="66"/>
      <c r="C151" s="10"/>
      <c r="D151" s="10"/>
      <c r="E151" s="10"/>
      <c r="F151" s="10"/>
      <c r="G151" s="10"/>
      <c r="H151" s="10"/>
      <c r="I151" s="10"/>
      <c r="J151" s="10"/>
      <c r="K151" s="10"/>
      <c r="L151" s="10"/>
      <c r="M151" s="10"/>
      <c r="N151" s="10"/>
      <c r="O151" s="463"/>
      <c r="Q151" s="10"/>
      <c r="R151" s="13"/>
      <c r="U151" s="13"/>
      <c r="V151" s="13"/>
      <c r="W151" s="13"/>
      <c r="X151" s="13"/>
      <c r="Y151" s="13"/>
      <c r="Z151" s="13"/>
      <c r="AA151" s="13"/>
      <c r="AB151" s="246"/>
      <c r="AC151" s="246"/>
      <c r="AD151" s="246"/>
      <c r="AE151" s="1237"/>
      <c r="AF151" s="1237"/>
      <c r="AG151" s="246"/>
      <c r="AH151" s="246"/>
      <c r="AI151" s="246"/>
      <c r="AJ151" s="246"/>
      <c r="AK151" s="441"/>
      <c r="AL151" s="441"/>
      <c r="AM151" s="441"/>
      <c r="AN151" s="441"/>
      <c r="AO151" s="441"/>
      <c r="AP151" s="441"/>
      <c r="AQ151" s="441"/>
      <c r="AR151" s="441"/>
      <c r="AS151" s="441"/>
      <c r="AT151" s="441"/>
      <c r="AU151" s="441"/>
      <c r="AV151" s="441"/>
    </row>
    <row r="152" spans="2:48" s="238" customFormat="1">
      <c r="B152" s="66"/>
      <c r="C152" s="10"/>
      <c r="D152" s="10"/>
      <c r="E152" s="10"/>
      <c r="F152" s="10"/>
      <c r="G152" s="10"/>
      <c r="H152" s="10"/>
      <c r="I152" s="10"/>
      <c r="J152" s="10"/>
      <c r="K152" s="10"/>
      <c r="L152" s="10"/>
      <c r="M152" s="10"/>
      <c r="N152" s="10"/>
      <c r="O152" s="463"/>
      <c r="Q152" s="10"/>
      <c r="R152" s="13"/>
      <c r="U152" s="13"/>
      <c r="V152" s="13"/>
      <c r="W152" s="13"/>
      <c r="X152" s="13"/>
      <c r="Y152" s="13"/>
      <c r="Z152" s="13"/>
      <c r="AA152" s="13"/>
      <c r="AB152" s="246"/>
      <c r="AC152" s="246"/>
      <c r="AD152" s="246"/>
      <c r="AE152" s="1237"/>
      <c r="AF152" s="1237"/>
      <c r="AG152" s="246"/>
      <c r="AH152" s="246"/>
      <c r="AI152" s="246"/>
      <c r="AJ152" s="246"/>
      <c r="AK152" s="441"/>
      <c r="AL152" s="441"/>
      <c r="AM152" s="441"/>
      <c r="AN152" s="441"/>
      <c r="AO152" s="441"/>
      <c r="AP152" s="441"/>
      <c r="AQ152" s="441"/>
      <c r="AR152" s="441"/>
      <c r="AS152" s="441"/>
      <c r="AT152" s="441"/>
      <c r="AU152" s="441"/>
      <c r="AV152" s="441"/>
    </row>
    <row r="153" spans="2:48" s="238" customFormat="1">
      <c r="B153" s="66"/>
      <c r="C153" s="10"/>
      <c r="D153" s="10"/>
      <c r="E153" s="10"/>
      <c r="F153" s="10"/>
      <c r="G153" s="10"/>
      <c r="H153" s="10"/>
      <c r="I153" s="10"/>
      <c r="J153" s="10"/>
      <c r="K153" s="10"/>
      <c r="L153" s="10"/>
      <c r="M153" s="10"/>
      <c r="N153" s="10"/>
      <c r="O153" s="463"/>
      <c r="Q153" s="10"/>
      <c r="R153" s="13"/>
      <c r="U153" s="13"/>
      <c r="V153" s="13"/>
      <c r="W153" s="13"/>
      <c r="X153" s="13"/>
      <c r="Y153" s="13"/>
      <c r="Z153" s="13"/>
      <c r="AA153" s="13"/>
      <c r="AB153" s="246"/>
      <c r="AC153" s="246"/>
      <c r="AD153" s="246"/>
      <c r="AE153" s="1237"/>
      <c r="AF153" s="1237"/>
      <c r="AG153" s="246"/>
      <c r="AH153" s="246"/>
      <c r="AI153" s="246"/>
      <c r="AJ153" s="246"/>
      <c r="AK153" s="441"/>
      <c r="AL153" s="441"/>
      <c r="AM153" s="441"/>
      <c r="AN153" s="441"/>
      <c r="AO153" s="441"/>
      <c r="AP153" s="441"/>
      <c r="AQ153" s="441"/>
      <c r="AR153" s="441"/>
      <c r="AS153" s="441"/>
      <c r="AT153" s="441"/>
      <c r="AU153" s="441"/>
      <c r="AV153" s="441"/>
    </row>
    <row r="154" spans="2:48" s="238" customFormat="1">
      <c r="B154" s="66"/>
      <c r="C154" s="10"/>
      <c r="D154" s="10"/>
      <c r="E154" s="10"/>
      <c r="F154" s="10"/>
      <c r="G154" s="10"/>
      <c r="H154" s="10"/>
      <c r="I154" s="10"/>
      <c r="J154" s="10"/>
      <c r="K154" s="10"/>
      <c r="L154" s="10"/>
      <c r="M154" s="10"/>
      <c r="N154" s="10"/>
      <c r="O154" s="463"/>
      <c r="Q154" s="10"/>
      <c r="R154" s="13"/>
      <c r="U154" s="13"/>
      <c r="V154" s="13"/>
      <c r="W154" s="13"/>
      <c r="X154" s="13"/>
      <c r="Y154" s="13"/>
      <c r="Z154" s="13"/>
      <c r="AA154" s="13"/>
      <c r="AB154" s="246"/>
      <c r="AC154" s="246"/>
      <c r="AD154" s="246"/>
      <c r="AE154" s="1237"/>
      <c r="AF154" s="1237"/>
      <c r="AG154" s="246"/>
      <c r="AH154" s="246"/>
      <c r="AI154" s="246"/>
      <c r="AJ154" s="246"/>
      <c r="AK154" s="441"/>
      <c r="AL154" s="441"/>
      <c r="AM154" s="441"/>
      <c r="AN154" s="441"/>
      <c r="AO154" s="441"/>
      <c r="AP154" s="441"/>
      <c r="AQ154" s="441"/>
      <c r="AR154" s="441"/>
      <c r="AS154" s="441"/>
      <c r="AT154" s="441"/>
      <c r="AU154" s="441"/>
      <c r="AV154" s="441"/>
    </row>
    <row r="155" spans="2:48" s="238" customFormat="1">
      <c r="B155" s="66"/>
      <c r="C155" s="10"/>
      <c r="D155" s="10"/>
      <c r="E155" s="10"/>
      <c r="F155" s="10"/>
      <c r="G155" s="10"/>
      <c r="H155" s="10"/>
      <c r="I155" s="10"/>
      <c r="J155" s="10"/>
      <c r="K155" s="10"/>
      <c r="L155" s="10"/>
      <c r="M155" s="10"/>
      <c r="N155" s="10"/>
      <c r="O155" s="463"/>
      <c r="Q155" s="10"/>
      <c r="R155" s="13"/>
      <c r="U155" s="13"/>
      <c r="V155" s="13"/>
      <c r="W155" s="13"/>
      <c r="X155" s="13"/>
      <c r="Y155" s="13"/>
      <c r="Z155" s="13"/>
      <c r="AA155" s="13"/>
      <c r="AB155" s="246"/>
      <c r="AC155" s="246"/>
      <c r="AD155" s="246"/>
      <c r="AE155" s="1237"/>
      <c r="AF155" s="1237"/>
      <c r="AG155" s="246"/>
      <c r="AH155" s="246"/>
      <c r="AI155" s="246"/>
      <c r="AJ155" s="246"/>
      <c r="AK155" s="441"/>
      <c r="AL155" s="441"/>
      <c r="AM155" s="441"/>
      <c r="AN155" s="441"/>
      <c r="AO155" s="441"/>
      <c r="AP155" s="441"/>
      <c r="AQ155" s="441"/>
      <c r="AR155" s="441"/>
      <c r="AS155" s="441"/>
      <c r="AT155" s="441"/>
      <c r="AU155" s="441"/>
      <c r="AV155" s="441"/>
    </row>
    <row r="156" spans="2:48" s="238" customFormat="1">
      <c r="B156" s="66"/>
      <c r="C156" s="10"/>
      <c r="D156" s="10"/>
      <c r="E156" s="10"/>
      <c r="F156" s="10"/>
      <c r="G156" s="10"/>
      <c r="H156" s="10"/>
      <c r="I156" s="10"/>
      <c r="J156" s="10"/>
      <c r="K156" s="10"/>
      <c r="L156" s="10"/>
      <c r="M156" s="10"/>
      <c r="N156" s="10"/>
      <c r="O156" s="463"/>
      <c r="Q156" s="10"/>
      <c r="R156" s="13"/>
      <c r="U156" s="13"/>
      <c r="V156" s="13"/>
      <c r="W156" s="13"/>
      <c r="X156" s="13"/>
      <c r="Y156" s="13"/>
      <c r="Z156" s="13"/>
      <c r="AA156" s="13"/>
      <c r="AB156" s="246"/>
      <c r="AC156" s="246"/>
      <c r="AD156" s="246"/>
      <c r="AE156" s="1237"/>
      <c r="AF156" s="1237"/>
      <c r="AG156" s="246"/>
      <c r="AH156" s="246"/>
      <c r="AI156" s="246"/>
      <c r="AJ156" s="246"/>
      <c r="AK156" s="441"/>
      <c r="AL156" s="441"/>
      <c r="AM156" s="441"/>
      <c r="AN156" s="441"/>
      <c r="AO156" s="441"/>
      <c r="AP156" s="441"/>
      <c r="AQ156" s="441"/>
      <c r="AR156" s="441"/>
      <c r="AS156" s="441"/>
      <c r="AT156" s="441"/>
      <c r="AU156" s="441"/>
      <c r="AV156" s="441"/>
    </row>
    <row r="157" spans="2:48" s="238" customFormat="1">
      <c r="B157" s="66"/>
      <c r="C157" s="10"/>
      <c r="D157" s="10"/>
      <c r="E157" s="10"/>
      <c r="F157" s="10"/>
      <c r="G157" s="10"/>
      <c r="H157" s="10"/>
      <c r="I157" s="10"/>
      <c r="J157" s="10"/>
      <c r="K157" s="10"/>
      <c r="L157" s="10"/>
      <c r="M157" s="10"/>
      <c r="N157" s="10"/>
      <c r="O157" s="463"/>
      <c r="Q157" s="10"/>
      <c r="R157" s="13"/>
      <c r="U157" s="13"/>
      <c r="V157" s="13"/>
      <c r="W157" s="13"/>
      <c r="X157" s="13"/>
      <c r="Y157" s="13"/>
      <c r="Z157" s="13"/>
      <c r="AA157" s="13"/>
      <c r="AB157" s="246"/>
      <c r="AC157" s="246"/>
      <c r="AD157" s="246"/>
      <c r="AE157" s="1237"/>
      <c r="AF157" s="1237"/>
      <c r="AG157" s="246"/>
      <c r="AH157" s="246"/>
      <c r="AI157" s="246"/>
      <c r="AJ157" s="246"/>
      <c r="AK157" s="441"/>
      <c r="AL157" s="441"/>
      <c r="AM157" s="441"/>
      <c r="AN157" s="441"/>
      <c r="AO157" s="441"/>
      <c r="AP157" s="441"/>
      <c r="AQ157" s="441"/>
      <c r="AR157" s="441"/>
      <c r="AS157" s="441"/>
      <c r="AT157" s="441"/>
      <c r="AU157" s="441"/>
      <c r="AV157" s="441"/>
    </row>
    <row r="158" spans="2:48" s="238" customFormat="1">
      <c r="B158" s="66"/>
      <c r="C158" s="10"/>
      <c r="D158" s="10"/>
      <c r="E158" s="10"/>
      <c r="F158" s="10"/>
      <c r="G158" s="10"/>
      <c r="H158" s="10"/>
      <c r="I158" s="10"/>
      <c r="J158" s="10"/>
      <c r="K158" s="10"/>
      <c r="L158" s="10"/>
      <c r="M158" s="10"/>
      <c r="N158" s="10"/>
      <c r="O158" s="463"/>
      <c r="Q158" s="10"/>
      <c r="R158" s="13"/>
      <c r="U158" s="13"/>
      <c r="V158" s="13"/>
      <c r="W158" s="13"/>
      <c r="X158" s="13"/>
      <c r="Y158" s="13"/>
      <c r="Z158" s="13"/>
      <c r="AA158" s="13"/>
      <c r="AB158" s="246"/>
      <c r="AC158" s="246"/>
      <c r="AD158" s="246"/>
      <c r="AE158" s="1237"/>
      <c r="AF158" s="1237"/>
      <c r="AG158" s="246"/>
      <c r="AH158" s="246"/>
      <c r="AI158" s="246"/>
      <c r="AJ158" s="246"/>
      <c r="AK158" s="441"/>
      <c r="AL158" s="441"/>
      <c r="AM158" s="441"/>
      <c r="AN158" s="441"/>
      <c r="AO158" s="441"/>
      <c r="AP158" s="441"/>
      <c r="AQ158" s="441"/>
      <c r="AR158" s="441"/>
      <c r="AS158" s="441"/>
      <c r="AT158" s="441"/>
      <c r="AU158" s="441"/>
      <c r="AV158" s="441"/>
    </row>
    <row r="159" spans="2:48" s="238" customFormat="1">
      <c r="B159" s="66"/>
      <c r="C159" s="10"/>
      <c r="D159" s="10"/>
      <c r="E159" s="10"/>
      <c r="F159" s="10"/>
      <c r="G159" s="10"/>
      <c r="H159" s="10"/>
      <c r="I159" s="10"/>
      <c r="J159" s="10"/>
      <c r="K159" s="10"/>
      <c r="L159" s="10"/>
      <c r="M159" s="10"/>
      <c r="N159" s="10"/>
      <c r="O159" s="463"/>
      <c r="Q159" s="10"/>
      <c r="R159" s="13"/>
      <c r="U159" s="13"/>
      <c r="V159" s="13"/>
      <c r="W159" s="13"/>
      <c r="X159" s="13"/>
      <c r="Y159" s="13"/>
      <c r="Z159" s="13"/>
      <c r="AA159" s="13"/>
      <c r="AB159" s="246"/>
      <c r="AC159" s="246"/>
      <c r="AD159" s="246"/>
      <c r="AE159" s="1237"/>
      <c r="AF159" s="1237"/>
      <c r="AG159" s="246"/>
      <c r="AH159" s="246"/>
      <c r="AI159" s="246"/>
      <c r="AJ159" s="246"/>
      <c r="AK159" s="441"/>
      <c r="AL159" s="441"/>
      <c r="AM159" s="441"/>
      <c r="AN159" s="441"/>
      <c r="AO159" s="441"/>
      <c r="AP159" s="441"/>
      <c r="AQ159" s="441"/>
      <c r="AR159" s="441"/>
      <c r="AS159" s="441"/>
      <c r="AT159" s="441"/>
      <c r="AU159" s="441"/>
      <c r="AV159" s="441"/>
    </row>
    <row r="160" spans="2:48" s="238" customFormat="1">
      <c r="B160" s="66"/>
      <c r="C160" s="10"/>
      <c r="D160" s="10"/>
      <c r="E160" s="10"/>
      <c r="F160" s="10"/>
      <c r="G160" s="10"/>
      <c r="H160" s="10"/>
      <c r="I160" s="10"/>
      <c r="J160" s="10"/>
      <c r="K160" s="10"/>
      <c r="L160" s="10"/>
      <c r="M160" s="10"/>
      <c r="N160" s="10"/>
      <c r="O160" s="463"/>
      <c r="Q160" s="10"/>
      <c r="R160" s="13"/>
      <c r="U160" s="13"/>
      <c r="V160" s="13"/>
      <c r="W160" s="13"/>
      <c r="X160" s="13"/>
      <c r="Y160" s="13"/>
      <c r="Z160" s="13"/>
      <c r="AA160" s="13"/>
      <c r="AB160" s="246"/>
      <c r="AC160" s="246"/>
      <c r="AD160" s="246"/>
      <c r="AE160" s="1237"/>
      <c r="AF160" s="1237"/>
      <c r="AG160" s="246"/>
      <c r="AH160" s="246"/>
      <c r="AI160" s="246"/>
      <c r="AJ160" s="246"/>
      <c r="AK160" s="441"/>
      <c r="AL160" s="441"/>
      <c r="AM160" s="441"/>
      <c r="AN160" s="441"/>
      <c r="AO160" s="441"/>
      <c r="AP160" s="441"/>
      <c r="AQ160" s="441"/>
      <c r="AR160" s="441"/>
      <c r="AS160" s="441"/>
      <c r="AT160" s="441"/>
      <c r="AU160" s="441"/>
      <c r="AV160" s="441"/>
    </row>
    <row r="161" spans="2:48" s="238" customFormat="1">
      <c r="B161" s="66"/>
      <c r="C161" s="10"/>
      <c r="D161" s="10"/>
      <c r="E161" s="10"/>
      <c r="F161" s="10"/>
      <c r="G161" s="10"/>
      <c r="H161" s="10"/>
      <c r="I161" s="10"/>
      <c r="J161" s="10"/>
      <c r="K161" s="10"/>
      <c r="L161" s="10"/>
      <c r="M161" s="10"/>
      <c r="N161" s="10"/>
      <c r="O161" s="463"/>
      <c r="Q161" s="10"/>
      <c r="R161" s="13"/>
      <c r="U161" s="13"/>
      <c r="V161" s="13"/>
      <c r="W161" s="13"/>
      <c r="X161" s="13"/>
      <c r="Y161" s="13"/>
      <c r="Z161" s="13"/>
      <c r="AA161" s="13"/>
      <c r="AB161" s="246"/>
      <c r="AC161" s="246"/>
      <c r="AD161" s="246"/>
      <c r="AE161" s="1237"/>
      <c r="AF161" s="1237"/>
      <c r="AG161" s="246"/>
      <c r="AH161" s="246"/>
      <c r="AI161" s="246"/>
      <c r="AJ161" s="246"/>
      <c r="AK161" s="441"/>
      <c r="AL161" s="441"/>
      <c r="AM161" s="441"/>
      <c r="AN161" s="441"/>
      <c r="AO161" s="441"/>
      <c r="AP161" s="441"/>
      <c r="AQ161" s="441"/>
      <c r="AR161" s="441"/>
      <c r="AS161" s="441"/>
      <c r="AT161" s="441"/>
      <c r="AU161" s="441"/>
      <c r="AV161" s="441"/>
    </row>
    <row r="162" spans="2:48" s="238" customFormat="1">
      <c r="B162" s="66"/>
      <c r="C162" s="10"/>
      <c r="D162" s="10"/>
      <c r="E162" s="10"/>
      <c r="F162" s="10"/>
      <c r="G162" s="10"/>
      <c r="H162" s="10"/>
      <c r="I162" s="10"/>
      <c r="J162" s="10"/>
      <c r="K162" s="10"/>
      <c r="L162" s="10"/>
      <c r="M162" s="10"/>
      <c r="N162" s="10"/>
      <c r="O162" s="463"/>
      <c r="Q162" s="10"/>
      <c r="R162" s="13"/>
      <c r="U162" s="13"/>
      <c r="V162" s="13"/>
      <c r="W162" s="13"/>
      <c r="X162" s="13"/>
      <c r="Y162" s="13"/>
      <c r="Z162" s="13"/>
      <c r="AA162" s="13"/>
      <c r="AB162" s="246"/>
      <c r="AC162" s="246"/>
      <c r="AD162" s="246"/>
      <c r="AE162" s="1237"/>
      <c r="AF162" s="1237"/>
      <c r="AG162" s="246"/>
      <c r="AH162" s="246"/>
      <c r="AI162" s="246"/>
      <c r="AJ162" s="246"/>
      <c r="AK162" s="441"/>
      <c r="AL162" s="441"/>
      <c r="AM162" s="441"/>
      <c r="AN162" s="441"/>
      <c r="AO162" s="441"/>
      <c r="AP162" s="441"/>
      <c r="AQ162" s="441"/>
      <c r="AR162" s="441"/>
      <c r="AS162" s="441"/>
      <c r="AT162" s="441"/>
      <c r="AU162" s="441"/>
      <c r="AV162" s="441"/>
    </row>
    <row r="163" spans="2:48" s="238" customFormat="1">
      <c r="B163" s="66"/>
      <c r="C163" s="10"/>
      <c r="D163" s="10"/>
      <c r="E163" s="10"/>
      <c r="F163" s="10"/>
      <c r="G163" s="10"/>
      <c r="H163" s="10"/>
      <c r="I163" s="10"/>
      <c r="J163" s="10"/>
      <c r="K163" s="10"/>
      <c r="L163" s="10"/>
      <c r="M163" s="10"/>
      <c r="N163" s="10"/>
      <c r="O163" s="463"/>
      <c r="Q163" s="10"/>
      <c r="R163" s="13"/>
      <c r="U163" s="13"/>
      <c r="V163" s="13"/>
      <c r="W163" s="13"/>
      <c r="X163" s="13"/>
      <c r="Y163" s="13"/>
      <c r="Z163" s="13"/>
      <c r="AA163" s="13"/>
      <c r="AB163" s="246"/>
      <c r="AC163" s="246"/>
      <c r="AD163" s="246"/>
      <c r="AE163" s="1237"/>
      <c r="AF163" s="1237"/>
      <c r="AG163" s="246"/>
      <c r="AH163" s="246"/>
      <c r="AI163" s="246"/>
      <c r="AJ163" s="246"/>
      <c r="AK163" s="441"/>
      <c r="AL163" s="441"/>
      <c r="AM163" s="441"/>
      <c r="AN163" s="441"/>
      <c r="AO163" s="441"/>
      <c r="AP163" s="441"/>
      <c r="AQ163" s="441"/>
      <c r="AR163" s="441"/>
      <c r="AS163" s="441"/>
      <c r="AT163" s="441"/>
      <c r="AU163" s="441"/>
      <c r="AV163" s="441"/>
    </row>
    <row r="164" spans="2:48" s="238" customFormat="1">
      <c r="B164" s="66"/>
      <c r="C164" s="10"/>
      <c r="D164" s="10"/>
      <c r="E164" s="10"/>
      <c r="F164" s="10"/>
      <c r="G164" s="10"/>
      <c r="H164" s="10"/>
      <c r="I164" s="10"/>
      <c r="J164" s="10"/>
      <c r="K164" s="10"/>
      <c r="L164" s="10"/>
      <c r="M164" s="10"/>
      <c r="N164" s="10"/>
      <c r="O164" s="463"/>
      <c r="Q164" s="10"/>
      <c r="R164" s="13"/>
      <c r="U164" s="13"/>
      <c r="V164" s="13"/>
      <c r="W164" s="13"/>
      <c r="X164" s="13"/>
      <c r="Y164" s="13"/>
      <c r="Z164" s="13"/>
      <c r="AA164" s="13"/>
      <c r="AB164" s="246"/>
      <c r="AC164" s="246"/>
      <c r="AD164" s="246"/>
      <c r="AE164" s="1237"/>
      <c r="AF164" s="1237"/>
      <c r="AG164" s="246"/>
      <c r="AH164" s="246"/>
      <c r="AI164" s="246"/>
      <c r="AJ164" s="246"/>
      <c r="AK164" s="441"/>
      <c r="AL164" s="441"/>
      <c r="AM164" s="441"/>
      <c r="AN164" s="441"/>
      <c r="AO164" s="441"/>
      <c r="AP164" s="441"/>
      <c r="AQ164" s="441"/>
      <c r="AR164" s="441"/>
      <c r="AS164" s="441"/>
      <c r="AT164" s="441"/>
      <c r="AU164" s="441"/>
      <c r="AV164" s="441"/>
    </row>
    <row r="165" spans="2:48" s="238" customFormat="1">
      <c r="B165" s="66"/>
      <c r="C165" s="10"/>
      <c r="D165" s="10"/>
      <c r="E165" s="10"/>
      <c r="F165" s="10"/>
      <c r="G165" s="10"/>
      <c r="H165" s="10"/>
      <c r="I165" s="10"/>
      <c r="J165" s="10"/>
      <c r="K165" s="10"/>
      <c r="L165" s="10"/>
      <c r="M165" s="10"/>
      <c r="N165" s="10"/>
      <c r="O165" s="463"/>
      <c r="Q165" s="10"/>
      <c r="R165" s="13"/>
      <c r="U165" s="13"/>
      <c r="V165" s="13"/>
      <c r="W165" s="13"/>
      <c r="X165" s="13"/>
      <c r="Y165" s="13"/>
      <c r="Z165" s="13"/>
      <c r="AA165" s="13"/>
      <c r="AB165" s="246"/>
      <c r="AC165" s="246"/>
      <c r="AD165" s="246"/>
      <c r="AE165" s="1237"/>
      <c r="AF165" s="1237"/>
      <c r="AG165" s="246"/>
      <c r="AH165" s="246"/>
      <c r="AI165" s="246"/>
      <c r="AJ165" s="246"/>
      <c r="AK165" s="441"/>
      <c r="AL165" s="441"/>
      <c r="AM165" s="441"/>
      <c r="AN165" s="441"/>
      <c r="AO165" s="441"/>
      <c r="AP165" s="441"/>
      <c r="AQ165" s="441"/>
      <c r="AR165" s="441"/>
      <c r="AS165" s="441"/>
      <c r="AT165" s="441"/>
      <c r="AU165" s="441"/>
      <c r="AV165" s="441"/>
    </row>
    <row r="166" spans="2:48" s="238" customFormat="1">
      <c r="B166" s="66"/>
      <c r="C166" s="10"/>
      <c r="D166" s="10"/>
      <c r="E166" s="10"/>
      <c r="F166" s="10"/>
      <c r="G166" s="10"/>
      <c r="H166" s="10"/>
      <c r="I166" s="10"/>
      <c r="J166" s="10"/>
      <c r="K166" s="10"/>
      <c r="L166" s="10"/>
      <c r="M166" s="10"/>
      <c r="N166" s="10"/>
      <c r="O166" s="463"/>
      <c r="Q166" s="10"/>
      <c r="R166" s="13"/>
      <c r="U166" s="13"/>
      <c r="V166" s="13"/>
      <c r="W166" s="13"/>
      <c r="X166" s="13"/>
      <c r="Y166" s="13"/>
      <c r="Z166" s="13"/>
      <c r="AA166" s="13"/>
      <c r="AB166" s="246"/>
      <c r="AC166" s="246"/>
      <c r="AD166" s="246"/>
      <c r="AE166" s="1237"/>
      <c r="AF166" s="1237"/>
      <c r="AG166" s="246"/>
      <c r="AH166" s="246"/>
      <c r="AI166" s="246"/>
      <c r="AJ166" s="246"/>
      <c r="AK166" s="441"/>
      <c r="AL166" s="441"/>
      <c r="AM166" s="441"/>
      <c r="AN166" s="441"/>
      <c r="AO166" s="441"/>
      <c r="AP166" s="441"/>
      <c r="AQ166" s="441"/>
      <c r="AR166" s="441"/>
      <c r="AS166" s="441"/>
      <c r="AT166" s="441"/>
      <c r="AU166" s="441"/>
      <c r="AV166" s="441"/>
    </row>
    <row r="167" spans="2:48" s="238" customFormat="1">
      <c r="B167" s="66"/>
      <c r="C167" s="10"/>
      <c r="D167" s="10"/>
      <c r="E167" s="10"/>
      <c r="F167" s="10"/>
      <c r="G167" s="10"/>
      <c r="H167" s="10"/>
      <c r="I167" s="10"/>
      <c r="J167" s="10"/>
      <c r="K167" s="10"/>
      <c r="L167" s="10"/>
      <c r="M167" s="10"/>
      <c r="N167" s="10"/>
      <c r="O167" s="463"/>
      <c r="Q167" s="10"/>
      <c r="R167" s="13"/>
      <c r="U167" s="13"/>
      <c r="V167" s="13"/>
      <c r="W167" s="13"/>
      <c r="X167" s="13"/>
      <c r="Y167" s="13"/>
      <c r="Z167" s="13"/>
      <c r="AA167" s="13"/>
      <c r="AB167" s="246"/>
      <c r="AC167" s="246"/>
      <c r="AD167" s="246"/>
      <c r="AE167" s="1237"/>
      <c r="AF167" s="1237"/>
      <c r="AG167" s="246"/>
      <c r="AH167" s="246"/>
      <c r="AI167" s="246"/>
      <c r="AJ167" s="246"/>
      <c r="AK167" s="441"/>
      <c r="AL167" s="441"/>
      <c r="AM167" s="441"/>
      <c r="AN167" s="441"/>
      <c r="AO167" s="441"/>
      <c r="AP167" s="441"/>
      <c r="AQ167" s="441"/>
      <c r="AR167" s="441"/>
      <c r="AS167" s="441"/>
      <c r="AT167" s="441"/>
      <c r="AU167" s="441"/>
      <c r="AV167" s="441"/>
    </row>
    <row r="168" spans="2:48" s="238" customFormat="1">
      <c r="B168" s="66"/>
      <c r="C168" s="10"/>
      <c r="D168" s="10"/>
      <c r="E168" s="10"/>
      <c r="F168" s="10"/>
      <c r="G168" s="10"/>
      <c r="H168" s="10"/>
      <c r="I168" s="10"/>
      <c r="J168" s="10"/>
      <c r="K168" s="10"/>
      <c r="L168" s="10"/>
      <c r="M168" s="10"/>
      <c r="N168" s="10"/>
      <c r="O168" s="463"/>
      <c r="Q168" s="10"/>
      <c r="R168" s="13"/>
      <c r="U168" s="13"/>
      <c r="V168" s="13"/>
      <c r="W168" s="13"/>
      <c r="X168" s="13"/>
      <c r="Y168" s="13"/>
      <c r="Z168" s="13"/>
      <c r="AA168" s="13"/>
      <c r="AB168" s="246"/>
      <c r="AC168" s="246"/>
      <c r="AD168" s="246"/>
      <c r="AE168" s="1237"/>
      <c r="AF168" s="1237"/>
      <c r="AG168" s="246"/>
      <c r="AH168" s="246"/>
      <c r="AI168" s="246"/>
      <c r="AJ168" s="246"/>
      <c r="AK168" s="441"/>
      <c r="AL168" s="441"/>
      <c r="AM168" s="441"/>
      <c r="AN168" s="441"/>
      <c r="AO168" s="441"/>
      <c r="AP168" s="441"/>
      <c r="AQ168" s="441"/>
      <c r="AR168" s="441"/>
      <c r="AS168" s="441"/>
      <c r="AT168" s="441"/>
      <c r="AU168" s="441"/>
      <c r="AV168" s="441"/>
    </row>
    <row r="169" spans="2:48" s="238" customFormat="1">
      <c r="B169" s="66"/>
      <c r="C169" s="10"/>
      <c r="D169" s="10"/>
      <c r="E169" s="10"/>
      <c r="F169" s="10"/>
      <c r="G169" s="10"/>
      <c r="H169" s="10"/>
      <c r="I169" s="10"/>
      <c r="J169" s="10"/>
      <c r="K169" s="10"/>
      <c r="L169" s="10"/>
      <c r="M169" s="10"/>
      <c r="N169" s="10"/>
      <c r="O169" s="463"/>
      <c r="Q169" s="10"/>
      <c r="R169" s="13"/>
      <c r="U169" s="13"/>
      <c r="V169" s="13"/>
      <c r="W169" s="13"/>
      <c r="X169" s="13"/>
      <c r="Y169" s="13"/>
      <c r="Z169" s="13"/>
      <c r="AA169" s="13"/>
      <c r="AB169" s="246"/>
      <c r="AC169" s="246"/>
      <c r="AD169" s="246"/>
      <c r="AE169" s="1237"/>
      <c r="AF169" s="1237"/>
      <c r="AG169" s="246"/>
      <c r="AH169" s="246"/>
      <c r="AI169" s="246"/>
      <c r="AJ169" s="246"/>
      <c r="AK169" s="441"/>
      <c r="AL169" s="441"/>
      <c r="AM169" s="441"/>
      <c r="AN169" s="441"/>
      <c r="AO169" s="441"/>
      <c r="AP169" s="441"/>
      <c r="AQ169" s="441"/>
      <c r="AR169" s="441"/>
      <c r="AS169" s="441"/>
      <c r="AT169" s="441"/>
      <c r="AU169" s="441"/>
      <c r="AV169" s="441"/>
    </row>
    <row r="170" spans="2:48" s="238" customFormat="1">
      <c r="B170" s="66"/>
      <c r="C170" s="10"/>
      <c r="D170" s="10"/>
      <c r="E170" s="10"/>
      <c r="F170" s="10"/>
      <c r="G170" s="10"/>
      <c r="H170" s="10"/>
      <c r="I170" s="10"/>
      <c r="J170" s="10"/>
      <c r="K170" s="10"/>
      <c r="L170" s="10"/>
      <c r="M170" s="10"/>
      <c r="N170" s="10"/>
      <c r="O170" s="463"/>
      <c r="Q170" s="10"/>
      <c r="R170" s="13"/>
      <c r="U170" s="13"/>
      <c r="V170" s="13"/>
      <c r="W170" s="13"/>
      <c r="X170" s="13"/>
      <c r="Y170" s="13"/>
      <c r="Z170" s="13"/>
      <c r="AA170" s="13"/>
      <c r="AB170" s="246"/>
      <c r="AC170" s="246"/>
      <c r="AD170" s="246"/>
      <c r="AE170" s="1237"/>
      <c r="AF170" s="1237"/>
      <c r="AG170" s="246"/>
      <c r="AH170" s="246"/>
      <c r="AI170" s="246"/>
      <c r="AJ170" s="246"/>
      <c r="AK170" s="441"/>
      <c r="AL170" s="441"/>
      <c r="AM170" s="441"/>
      <c r="AN170" s="441"/>
      <c r="AO170" s="441"/>
      <c r="AP170" s="441"/>
      <c r="AQ170" s="441"/>
      <c r="AR170" s="441"/>
      <c r="AS170" s="441"/>
      <c r="AT170" s="441"/>
      <c r="AU170" s="441"/>
      <c r="AV170" s="441"/>
    </row>
    <row r="171" spans="2:48" s="238" customFormat="1">
      <c r="B171" s="66"/>
      <c r="C171" s="10"/>
      <c r="D171" s="10"/>
      <c r="E171" s="10"/>
      <c r="F171" s="10"/>
      <c r="G171" s="10"/>
      <c r="H171" s="10"/>
      <c r="I171" s="10"/>
      <c r="J171" s="10"/>
      <c r="K171" s="10"/>
      <c r="L171" s="10"/>
      <c r="M171" s="10"/>
      <c r="N171" s="10"/>
      <c r="O171" s="463"/>
      <c r="Q171" s="10"/>
      <c r="R171" s="13"/>
      <c r="U171" s="13"/>
      <c r="V171" s="13"/>
      <c r="W171" s="13"/>
      <c r="X171" s="13"/>
      <c r="Y171" s="13"/>
      <c r="Z171" s="13"/>
      <c r="AA171" s="13"/>
      <c r="AB171" s="246"/>
      <c r="AC171" s="246"/>
      <c r="AD171" s="246"/>
      <c r="AE171" s="1237"/>
      <c r="AF171" s="1237"/>
      <c r="AG171" s="246"/>
      <c r="AH171" s="246"/>
      <c r="AI171" s="246"/>
      <c r="AJ171" s="246"/>
      <c r="AK171" s="441"/>
      <c r="AL171" s="441"/>
      <c r="AM171" s="441"/>
      <c r="AN171" s="441"/>
      <c r="AO171" s="441"/>
      <c r="AP171" s="441"/>
      <c r="AQ171" s="441"/>
      <c r="AR171" s="441"/>
      <c r="AS171" s="441"/>
      <c r="AT171" s="441"/>
      <c r="AU171" s="441"/>
      <c r="AV171" s="441"/>
    </row>
    <row r="172" spans="2:48" s="238" customFormat="1">
      <c r="B172" s="66"/>
      <c r="C172" s="10"/>
      <c r="D172" s="10"/>
      <c r="E172" s="10"/>
      <c r="F172" s="10"/>
      <c r="G172" s="10"/>
      <c r="H172" s="10"/>
      <c r="I172" s="10"/>
      <c r="J172" s="10"/>
      <c r="K172" s="10"/>
      <c r="L172" s="10"/>
      <c r="M172" s="10"/>
      <c r="N172" s="10"/>
      <c r="O172" s="463"/>
      <c r="Q172" s="10"/>
      <c r="R172" s="13"/>
      <c r="U172" s="13"/>
      <c r="V172" s="13"/>
      <c r="W172" s="13"/>
      <c r="X172" s="13"/>
      <c r="Y172" s="13"/>
      <c r="Z172" s="13"/>
      <c r="AA172" s="13"/>
      <c r="AB172" s="246"/>
      <c r="AC172" s="246"/>
      <c r="AD172" s="246"/>
      <c r="AE172" s="1237"/>
      <c r="AF172" s="1237"/>
      <c r="AG172" s="246"/>
      <c r="AH172" s="246"/>
      <c r="AI172" s="246"/>
      <c r="AJ172" s="246"/>
      <c r="AK172" s="441"/>
      <c r="AL172" s="441"/>
      <c r="AM172" s="441"/>
      <c r="AN172" s="441"/>
      <c r="AO172" s="441"/>
      <c r="AP172" s="441"/>
      <c r="AQ172" s="441"/>
      <c r="AR172" s="441"/>
      <c r="AS172" s="441"/>
      <c r="AT172" s="441"/>
      <c r="AU172" s="441"/>
      <c r="AV172" s="441"/>
    </row>
    <row r="173" spans="2:48" s="238" customFormat="1">
      <c r="B173" s="66"/>
      <c r="C173" s="10"/>
      <c r="D173" s="10"/>
      <c r="E173" s="10"/>
      <c r="F173" s="10"/>
      <c r="G173" s="10"/>
      <c r="H173" s="10"/>
      <c r="I173" s="10"/>
      <c r="J173" s="10"/>
      <c r="K173" s="10"/>
      <c r="L173" s="10"/>
      <c r="M173" s="10"/>
      <c r="N173" s="10"/>
      <c r="O173" s="463"/>
      <c r="Q173" s="10"/>
      <c r="R173" s="13"/>
      <c r="U173" s="13"/>
      <c r="V173" s="13"/>
      <c r="W173" s="13"/>
      <c r="X173" s="13"/>
      <c r="Y173" s="13"/>
      <c r="Z173" s="13"/>
      <c r="AA173" s="13"/>
      <c r="AB173" s="246"/>
      <c r="AC173" s="246"/>
      <c r="AD173" s="246"/>
      <c r="AE173" s="1237"/>
      <c r="AF173" s="1237"/>
      <c r="AG173" s="246"/>
      <c r="AH173" s="246"/>
      <c r="AI173" s="246"/>
      <c r="AJ173" s="246"/>
      <c r="AK173" s="441"/>
      <c r="AL173" s="441"/>
      <c r="AM173" s="441"/>
      <c r="AN173" s="441"/>
      <c r="AO173" s="441"/>
      <c r="AP173" s="441"/>
      <c r="AQ173" s="441"/>
      <c r="AR173" s="441"/>
      <c r="AS173" s="441"/>
      <c r="AT173" s="441"/>
      <c r="AU173" s="441"/>
      <c r="AV173" s="441"/>
    </row>
    <row r="174" spans="2:48" s="238" customFormat="1">
      <c r="B174" s="66"/>
      <c r="C174" s="10"/>
      <c r="D174" s="10"/>
      <c r="E174" s="10"/>
      <c r="F174" s="10"/>
      <c r="G174" s="10"/>
      <c r="H174" s="10"/>
      <c r="I174" s="10"/>
      <c r="J174" s="10"/>
      <c r="K174" s="10"/>
      <c r="L174" s="10"/>
      <c r="M174" s="10"/>
      <c r="N174" s="10"/>
      <c r="O174" s="463"/>
      <c r="Q174" s="10"/>
      <c r="R174" s="13"/>
      <c r="U174" s="13"/>
      <c r="V174" s="13"/>
      <c r="W174" s="13"/>
      <c r="X174" s="13"/>
      <c r="Y174" s="13"/>
      <c r="Z174" s="13"/>
      <c r="AA174" s="13"/>
      <c r="AB174" s="246"/>
      <c r="AC174" s="246"/>
      <c r="AD174" s="246"/>
      <c r="AE174" s="1237"/>
      <c r="AF174" s="1237"/>
      <c r="AG174" s="246"/>
      <c r="AH174" s="246"/>
      <c r="AI174" s="246"/>
      <c r="AJ174" s="246"/>
      <c r="AK174" s="441"/>
      <c r="AL174" s="441"/>
      <c r="AM174" s="441"/>
      <c r="AN174" s="441"/>
      <c r="AO174" s="441"/>
      <c r="AP174" s="441"/>
      <c r="AQ174" s="441"/>
      <c r="AR174" s="441"/>
      <c r="AS174" s="441"/>
      <c r="AT174" s="441"/>
      <c r="AU174" s="441"/>
      <c r="AV174" s="441"/>
    </row>
    <row r="175" spans="2:48" s="238" customFormat="1">
      <c r="B175" s="66"/>
      <c r="C175" s="10"/>
      <c r="D175" s="10"/>
      <c r="E175" s="10"/>
      <c r="F175" s="10"/>
      <c r="G175" s="10"/>
      <c r="H175" s="10"/>
      <c r="I175" s="10"/>
      <c r="J175" s="10"/>
      <c r="K175" s="10"/>
      <c r="L175" s="10"/>
      <c r="M175" s="10"/>
      <c r="N175" s="10"/>
      <c r="O175" s="463"/>
      <c r="Q175" s="10"/>
      <c r="R175" s="13"/>
      <c r="U175" s="13"/>
      <c r="V175" s="13"/>
      <c r="W175" s="13"/>
      <c r="X175" s="13"/>
      <c r="Y175" s="13"/>
      <c r="Z175" s="13"/>
      <c r="AA175" s="13"/>
      <c r="AB175" s="246"/>
      <c r="AC175" s="246"/>
      <c r="AD175" s="246"/>
      <c r="AE175" s="1237"/>
      <c r="AF175" s="1237"/>
      <c r="AG175" s="246"/>
      <c r="AH175" s="246"/>
      <c r="AI175" s="246"/>
      <c r="AJ175" s="246"/>
      <c r="AK175" s="441"/>
      <c r="AL175" s="441"/>
      <c r="AM175" s="441"/>
      <c r="AN175" s="441"/>
      <c r="AO175" s="441"/>
      <c r="AP175" s="441"/>
      <c r="AQ175" s="441"/>
      <c r="AR175" s="441"/>
      <c r="AS175" s="441"/>
      <c r="AT175" s="441"/>
      <c r="AU175" s="441"/>
      <c r="AV175" s="441"/>
    </row>
    <row r="176" spans="2:48" s="238" customFormat="1">
      <c r="B176" s="66"/>
      <c r="C176" s="10"/>
      <c r="D176" s="10"/>
      <c r="E176" s="10"/>
      <c r="F176" s="10"/>
      <c r="G176" s="10"/>
      <c r="H176" s="10"/>
      <c r="I176" s="10"/>
      <c r="J176" s="10"/>
      <c r="K176" s="10"/>
      <c r="L176" s="10"/>
      <c r="M176" s="10"/>
      <c r="N176" s="10"/>
      <c r="O176" s="463"/>
      <c r="Q176" s="10"/>
      <c r="R176" s="13"/>
      <c r="U176" s="13"/>
      <c r="V176" s="13"/>
      <c r="W176" s="13"/>
      <c r="X176" s="13"/>
      <c r="Y176" s="13"/>
      <c r="Z176" s="13"/>
      <c r="AA176" s="13"/>
      <c r="AB176" s="246"/>
      <c r="AC176" s="246"/>
      <c r="AD176" s="246"/>
      <c r="AE176" s="1237"/>
      <c r="AF176" s="1237"/>
      <c r="AG176" s="246"/>
      <c r="AH176" s="246"/>
      <c r="AI176" s="246"/>
      <c r="AJ176" s="246"/>
      <c r="AK176" s="441"/>
      <c r="AL176" s="441"/>
      <c r="AM176" s="441"/>
      <c r="AN176" s="441"/>
      <c r="AO176" s="441"/>
      <c r="AP176" s="441"/>
      <c r="AQ176" s="441"/>
      <c r="AR176" s="441"/>
      <c r="AS176" s="441"/>
      <c r="AT176" s="441"/>
      <c r="AU176" s="441"/>
      <c r="AV176" s="441"/>
    </row>
    <row r="177" spans="2:48" s="238" customFormat="1">
      <c r="B177" s="66"/>
      <c r="C177" s="10"/>
      <c r="D177" s="10"/>
      <c r="E177" s="10"/>
      <c r="F177" s="10"/>
      <c r="G177" s="10"/>
      <c r="H177" s="10"/>
      <c r="I177" s="10"/>
      <c r="J177" s="10"/>
      <c r="K177" s="10"/>
      <c r="L177" s="10"/>
      <c r="M177" s="10"/>
      <c r="N177" s="10"/>
      <c r="O177" s="463"/>
      <c r="Q177" s="10"/>
      <c r="R177" s="13"/>
      <c r="U177" s="13"/>
      <c r="V177" s="13"/>
      <c r="W177" s="13"/>
      <c r="X177" s="13"/>
      <c r="Y177" s="13"/>
      <c r="Z177" s="13"/>
      <c r="AA177" s="13"/>
      <c r="AB177" s="246"/>
      <c r="AC177" s="246"/>
      <c r="AD177" s="246"/>
      <c r="AE177" s="1237"/>
      <c r="AF177" s="1237"/>
      <c r="AG177" s="246"/>
      <c r="AH177" s="246"/>
      <c r="AI177" s="246"/>
      <c r="AJ177" s="246"/>
      <c r="AK177" s="441"/>
      <c r="AL177" s="441"/>
      <c r="AM177" s="441"/>
      <c r="AN177" s="441"/>
      <c r="AO177" s="441"/>
      <c r="AP177" s="441"/>
      <c r="AQ177" s="441"/>
      <c r="AR177" s="441"/>
      <c r="AS177" s="441"/>
      <c r="AT177" s="441"/>
      <c r="AU177" s="441"/>
      <c r="AV177" s="441"/>
    </row>
    <row r="178" spans="2:48" s="238" customFormat="1">
      <c r="B178" s="66"/>
      <c r="C178" s="10"/>
      <c r="D178" s="10"/>
      <c r="E178" s="10"/>
      <c r="F178" s="10"/>
      <c r="G178" s="10"/>
      <c r="H178" s="10"/>
      <c r="I178" s="10"/>
      <c r="J178" s="10"/>
      <c r="K178" s="10"/>
      <c r="L178" s="10"/>
      <c r="M178" s="10"/>
      <c r="N178" s="10"/>
      <c r="O178" s="463"/>
      <c r="Q178" s="10"/>
      <c r="R178" s="13"/>
      <c r="U178" s="13"/>
      <c r="V178" s="13"/>
      <c r="W178" s="13"/>
      <c r="X178" s="13"/>
      <c r="Y178" s="13"/>
      <c r="Z178" s="13"/>
      <c r="AA178" s="13"/>
      <c r="AB178" s="246"/>
      <c r="AC178" s="246"/>
      <c r="AD178" s="246"/>
      <c r="AE178" s="1237"/>
      <c r="AF178" s="1237"/>
      <c r="AG178" s="246"/>
      <c r="AH178" s="246"/>
      <c r="AI178" s="246"/>
      <c r="AJ178" s="246"/>
      <c r="AK178" s="441"/>
      <c r="AL178" s="441"/>
      <c r="AM178" s="441"/>
      <c r="AN178" s="441"/>
      <c r="AO178" s="441"/>
      <c r="AP178" s="441"/>
      <c r="AQ178" s="441"/>
      <c r="AR178" s="441"/>
      <c r="AS178" s="441"/>
      <c r="AT178" s="441"/>
      <c r="AU178" s="441"/>
      <c r="AV178" s="441"/>
    </row>
    <row r="179" spans="2:48" s="238" customFormat="1">
      <c r="B179" s="66"/>
      <c r="C179" s="10"/>
      <c r="D179" s="10"/>
      <c r="E179" s="10"/>
      <c r="F179" s="10"/>
      <c r="G179" s="10"/>
      <c r="H179" s="10"/>
      <c r="I179" s="10"/>
      <c r="J179" s="10"/>
      <c r="K179" s="10"/>
      <c r="L179" s="10"/>
      <c r="M179" s="10"/>
      <c r="N179" s="10"/>
      <c r="O179" s="463"/>
      <c r="Q179" s="10"/>
      <c r="R179" s="13"/>
      <c r="U179" s="13"/>
      <c r="V179" s="13"/>
      <c r="W179" s="13"/>
      <c r="X179" s="13"/>
      <c r="Y179" s="13"/>
      <c r="Z179" s="13"/>
      <c r="AA179" s="13"/>
      <c r="AB179" s="246"/>
      <c r="AC179" s="246"/>
      <c r="AD179" s="246"/>
      <c r="AE179" s="1237"/>
      <c r="AF179" s="1237"/>
      <c r="AG179" s="246"/>
      <c r="AH179" s="246"/>
      <c r="AI179" s="246"/>
      <c r="AJ179" s="246"/>
      <c r="AK179" s="441"/>
      <c r="AL179" s="441"/>
      <c r="AM179" s="441"/>
      <c r="AN179" s="441"/>
      <c r="AO179" s="441"/>
      <c r="AP179" s="441"/>
      <c r="AQ179" s="441"/>
      <c r="AR179" s="441"/>
      <c r="AS179" s="441"/>
      <c r="AT179" s="441"/>
      <c r="AU179" s="441"/>
      <c r="AV179" s="441"/>
    </row>
    <row r="180" spans="2:48" s="238" customFormat="1">
      <c r="B180" s="66"/>
      <c r="C180" s="10"/>
      <c r="D180" s="10"/>
      <c r="E180" s="10"/>
      <c r="F180" s="10"/>
      <c r="G180" s="10"/>
      <c r="H180" s="10"/>
      <c r="I180" s="10"/>
      <c r="J180" s="10"/>
      <c r="K180" s="10"/>
      <c r="L180" s="10"/>
      <c r="M180" s="10"/>
      <c r="N180" s="10"/>
      <c r="O180" s="463"/>
      <c r="Q180" s="10"/>
      <c r="R180" s="13"/>
      <c r="U180" s="13"/>
      <c r="V180" s="13"/>
      <c r="W180" s="13"/>
      <c r="X180" s="13"/>
      <c r="Y180" s="13"/>
      <c r="Z180" s="13"/>
      <c r="AA180" s="13"/>
      <c r="AB180" s="246"/>
      <c r="AC180" s="246"/>
      <c r="AD180" s="246"/>
      <c r="AE180" s="1237"/>
      <c r="AF180" s="1237"/>
      <c r="AG180" s="246"/>
      <c r="AH180" s="246"/>
      <c r="AI180" s="246"/>
      <c r="AJ180" s="246"/>
      <c r="AK180" s="441"/>
      <c r="AL180" s="441"/>
      <c r="AM180" s="441"/>
      <c r="AN180" s="441"/>
      <c r="AO180" s="441"/>
      <c r="AP180" s="441"/>
      <c r="AQ180" s="441"/>
      <c r="AR180" s="441"/>
      <c r="AS180" s="441"/>
      <c r="AT180" s="441"/>
      <c r="AU180" s="441"/>
      <c r="AV180" s="441"/>
    </row>
    <row r="181" spans="2:48" s="238" customFormat="1">
      <c r="B181" s="66"/>
      <c r="C181" s="10"/>
      <c r="D181" s="10"/>
      <c r="E181" s="10"/>
      <c r="F181" s="10"/>
      <c r="G181" s="10"/>
      <c r="H181" s="10"/>
      <c r="I181" s="10"/>
      <c r="J181" s="10"/>
      <c r="K181" s="10"/>
      <c r="L181" s="10"/>
      <c r="M181" s="10"/>
      <c r="N181" s="10"/>
      <c r="O181" s="463"/>
      <c r="Q181" s="10"/>
      <c r="R181" s="13"/>
      <c r="U181" s="13"/>
      <c r="V181" s="13"/>
      <c r="W181" s="13"/>
      <c r="X181" s="13"/>
      <c r="Y181" s="13"/>
      <c r="Z181" s="13"/>
      <c r="AA181" s="13"/>
      <c r="AB181" s="246"/>
      <c r="AC181" s="246"/>
      <c r="AD181" s="246"/>
      <c r="AE181" s="1237"/>
      <c r="AF181" s="1237"/>
      <c r="AG181" s="246"/>
      <c r="AH181" s="246"/>
      <c r="AI181" s="246"/>
      <c r="AJ181" s="246"/>
      <c r="AK181" s="441"/>
      <c r="AL181" s="441"/>
      <c r="AM181" s="441"/>
      <c r="AN181" s="441"/>
      <c r="AO181" s="441"/>
      <c r="AP181" s="441"/>
      <c r="AQ181" s="441"/>
      <c r="AR181" s="441"/>
      <c r="AS181" s="441"/>
      <c r="AT181" s="441"/>
      <c r="AU181" s="441"/>
      <c r="AV181" s="441"/>
    </row>
    <row r="182" spans="2:48" s="238" customFormat="1">
      <c r="B182" s="66"/>
      <c r="C182" s="10"/>
      <c r="D182" s="10"/>
      <c r="E182" s="10"/>
      <c r="F182" s="10"/>
      <c r="G182" s="10"/>
      <c r="H182" s="10"/>
      <c r="I182" s="10"/>
      <c r="J182" s="10"/>
      <c r="K182" s="10"/>
      <c r="L182" s="10"/>
      <c r="M182" s="10"/>
      <c r="N182" s="10"/>
      <c r="O182" s="463"/>
      <c r="Q182" s="10"/>
      <c r="R182" s="13"/>
      <c r="U182" s="13"/>
      <c r="V182" s="13"/>
      <c r="W182" s="13"/>
      <c r="X182" s="13"/>
      <c r="Y182" s="13"/>
      <c r="Z182" s="13"/>
      <c r="AA182" s="13"/>
      <c r="AB182" s="246"/>
      <c r="AC182" s="246"/>
      <c r="AD182" s="246"/>
      <c r="AE182" s="1237"/>
      <c r="AF182" s="1237"/>
      <c r="AG182" s="246"/>
      <c r="AH182" s="246"/>
      <c r="AI182" s="246"/>
      <c r="AJ182" s="246"/>
      <c r="AK182" s="441"/>
      <c r="AL182" s="441"/>
      <c r="AM182" s="441"/>
      <c r="AN182" s="441"/>
      <c r="AO182" s="441"/>
      <c r="AP182" s="441"/>
      <c r="AQ182" s="441"/>
      <c r="AR182" s="441"/>
      <c r="AS182" s="441"/>
      <c r="AT182" s="441"/>
      <c r="AU182" s="441"/>
      <c r="AV182" s="441"/>
    </row>
    <row r="183" spans="2:48" s="238" customFormat="1">
      <c r="B183" s="66"/>
      <c r="C183" s="10"/>
      <c r="D183" s="10"/>
      <c r="E183" s="10"/>
      <c r="F183" s="10"/>
      <c r="G183" s="10"/>
      <c r="H183" s="10"/>
      <c r="I183" s="10"/>
      <c r="J183" s="10"/>
      <c r="K183" s="10"/>
      <c r="L183" s="10"/>
      <c r="M183" s="10"/>
      <c r="N183" s="10"/>
      <c r="O183" s="463"/>
      <c r="Q183" s="10"/>
      <c r="R183" s="13"/>
      <c r="U183" s="13"/>
      <c r="V183" s="13"/>
      <c r="W183" s="13"/>
      <c r="X183" s="13"/>
      <c r="Y183" s="13"/>
      <c r="Z183" s="13"/>
      <c r="AA183" s="13"/>
      <c r="AB183" s="246"/>
      <c r="AC183" s="246"/>
      <c r="AD183" s="246"/>
      <c r="AE183" s="1237"/>
      <c r="AF183" s="1237"/>
      <c r="AG183" s="246"/>
      <c r="AH183" s="246"/>
      <c r="AI183" s="246"/>
      <c r="AJ183" s="246"/>
      <c r="AK183" s="441"/>
      <c r="AL183" s="441"/>
      <c r="AM183" s="441"/>
      <c r="AN183" s="441"/>
      <c r="AO183" s="441"/>
      <c r="AP183" s="441"/>
      <c r="AQ183" s="441"/>
      <c r="AR183" s="441"/>
      <c r="AS183" s="441"/>
      <c r="AT183" s="441"/>
      <c r="AU183" s="441"/>
      <c r="AV183" s="441"/>
    </row>
    <row r="184" spans="2:48" s="238" customFormat="1">
      <c r="B184" s="66"/>
      <c r="C184" s="10"/>
      <c r="D184" s="10"/>
      <c r="E184" s="10"/>
      <c r="F184" s="10"/>
      <c r="G184" s="10"/>
      <c r="H184" s="10"/>
      <c r="I184" s="10"/>
      <c r="J184" s="10"/>
      <c r="K184" s="10"/>
      <c r="L184" s="10"/>
      <c r="M184" s="10"/>
      <c r="N184" s="10"/>
      <c r="O184" s="463"/>
      <c r="Q184" s="10"/>
      <c r="R184" s="13"/>
      <c r="U184" s="13"/>
      <c r="V184" s="13"/>
      <c r="W184" s="13"/>
      <c r="X184" s="13"/>
      <c r="Y184" s="13"/>
      <c r="Z184" s="13"/>
      <c r="AA184" s="13"/>
      <c r="AB184" s="246"/>
      <c r="AC184" s="246"/>
      <c r="AD184" s="246"/>
      <c r="AE184" s="1237"/>
      <c r="AF184" s="1237"/>
      <c r="AG184" s="246"/>
      <c r="AH184" s="246"/>
      <c r="AI184" s="246"/>
      <c r="AJ184" s="246"/>
      <c r="AK184" s="441"/>
      <c r="AL184" s="441"/>
      <c r="AM184" s="441"/>
      <c r="AN184" s="441"/>
      <c r="AO184" s="441"/>
      <c r="AP184" s="441"/>
      <c r="AQ184" s="441"/>
      <c r="AR184" s="441"/>
      <c r="AS184" s="441"/>
      <c r="AT184" s="441"/>
      <c r="AU184" s="441"/>
      <c r="AV184" s="441"/>
    </row>
    <row r="185" spans="2:48" s="238" customFormat="1">
      <c r="B185" s="66"/>
      <c r="C185" s="10"/>
      <c r="D185" s="10"/>
      <c r="E185" s="10"/>
      <c r="F185" s="10"/>
      <c r="G185" s="10"/>
      <c r="H185" s="10"/>
      <c r="I185" s="10"/>
      <c r="J185" s="10"/>
      <c r="K185" s="10"/>
      <c r="L185" s="10"/>
      <c r="M185" s="10"/>
      <c r="N185" s="10"/>
      <c r="O185" s="463"/>
      <c r="Q185" s="10"/>
      <c r="R185" s="13"/>
      <c r="U185" s="13"/>
      <c r="V185" s="13"/>
      <c r="W185" s="13"/>
      <c r="X185" s="13"/>
      <c r="Y185" s="13"/>
      <c r="Z185" s="13"/>
      <c r="AA185" s="13"/>
      <c r="AB185" s="246"/>
      <c r="AC185" s="246"/>
      <c r="AD185" s="246"/>
      <c r="AE185" s="1237"/>
      <c r="AF185" s="1237"/>
      <c r="AG185" s="246"/>
      <c r="AH185" s="246"/>
      <c r="AI185" s="246"/>
      <c r="AJ185" s="246"/>
      <c r="AK185" s="441"/>
      <c r="AL185" s="441"/>
      <c r="AM185" s="441"/>
      <c r="AN185" s="441"/>
      <c r="AO185" s="441"/>
      <c r="AP185" s="441"/>
      <c r="AQ185" s="441"/>
      <c r="AR185" s="441"/>
      <c r="AS185" s="441"/>
      <c r="AT185" s="441"/>
      <c r="AU185" s="441"/>
      <c r="AV185" s="441"/>
    </row>
    <row r="186" spans="2:48" s="238" customFormat="1">
      <c r="B186" s="66"/>
      <c r="C186" s="10"/>
      <c r="D186" s="10"/>
      <c r="E186" s="10"/>
      <c r="F186" s="10"/>
      <c r="G186" s="10"/>
      <c r="H186" s="10"/>
      <c r="I186" s="10"/>
      <c r="J186" s="10"/>
      <c r="K186" s="10"/>
      <c r="L186" s="10"/>
      <c r="M186" s="10"/>
      <c r="N186" s="10"/>
      <c r="O186" s="463"/>
      <c r="Q186" s="10"/>
      <c r="R186" s="13"/>
      <c r="U186" s="13"/>
      <c r="V186" s="13"/>
      <c r="W186" s="13"/>
      <c r="X186" s="13"/>
      <c r="Y186" s="13"/>
      <c r="Z186" s="13"/>
      <c r="AA186" s="13"/>
      <c r="AB186" s="246"/>
      <c r="AC186" s="246"/>
      <c r="AD186" s="246"/>
      <c r="AE186" s="1237"/>
      <c r="AF186" s="1237"/>
      <c r="AG186" s="246"/>
      <c r="AH186" s="246"/>
      <c r="AI186" s="246"/>
      <c r="AJ186" s="246"/>
      <c r="AK186" s="441"/>
      <c r="AL186" s="441"/>
      <c r="AM186" s="441"/>
      <c r="AN186" s="441"/>
      <c r="AO186" s="441"/>
      <c r="AP186" s="441"/>
      <c r="AQ186" s="441"/>
      <c r="AR186" s="441"/>
      <c r="AS186" s="441"/>
      <c r="AT186" s="441"/>
      <c r="AU186" s="441"/>
      <c r="AV186" s="441"/>
    </row>
    <row r="187" spans="2:48" s="238" customFormat="1">
      <c r="B187" s="66"/>
      <c r="C187" s="10"/>
      <c r="D187" s="10"/>
      <c r="E187" s="10"/>
      <c r="F187" s="10"/>
      <c r="G187" s="10"/>
      <c r="H187" s="10"/>
      <c r="I187" s="10"/>
      <c r="J187" s="10"/>
      <c r="K187" s="10"/>
      <c r="L187" s="10"/>
      <c r="M187" s="10"/>
      <c r="N187" s="10"/>
      <c r="O187" s="463"/>
      <c r="Q187" s="10"/>
      <c r="R187" s="13"/>
      <c r="U187" s="13"/>
      <c r="V187" s="13"/>
      <c r="W187" s="13"/>
      <c r="X187" s="13"/>
      <c r="Y187" s="13"/>
      <c r="Z187" s="13"/>
      <c r="AA187" s="13"/>
      <c r="AB187" s="246"/>
      <c r="AC187" s="246"/>
      <c r="AD187" s="246"/>
      <c r="AE187" s="1237"/>
      <c r="AF187" s="1237"/>
      <c r="AG187" s="246"/>
      <c r="AH187" s="246"/>
      <c r="AI187" s="246"/>
      <c r="AJ187" s="246"/>
      <c r="AK187" s="441"/>
      <c r="AL187" s="441"/>
      <c r="AM187" s="441"/>
      <c r="AN187" s="441"/>
      <c r="AO187" s="441"/>
      <c r="AP187" s="441"/>
      <c r="AQ187" s="441"/>
      <c r="AR187" s="441"/>
      <c r="AS187" s="441"/>
      <c r="AT187" s="441"/>
      <c r="AU187" s="441"/>
      <c r="AV187" s="441"/>
    </row>
    <row r="188" spans="2:48" s="238" customFormat="1">
      <c r="B188" s="66"/>
      <c r="C188" s="10"/>
      <c r="D188" s="10"/>
      <c r="E188" s="10"/>
      <c r="F188" s="10"/>
      <c r="G188" s="10"/>
      <c r="H188" s="10"/>
      <c r="I188" s="10"/>
      <c r="J188" s="10"/>
      <c r="K188" s="10"/>
      <c r="L188" s="10"/>
      <c r="M188" s="10"/>
      <c r="N188" s="10"/>
      <c r="O188" s="463"/>
      <c r="Q188" s="10"/>
      <c r="R188" s="13"/>
      <c r="U188" s="13"/>
      <c r="V188" s="13"/>
      <c r="W188" s="13"/>
      <c r="X188" s="13"/>
      <c r="Y188" s="13"/>
      <c r="Z188" s="13"/>
      <c r="AA188" s="13"/>
      <c r="AB188" s="246"/>
      <c r="AC188" s="246"/>
      <c r="AD188" s="246"/>
      <c r="AE188" s="1237"/>
      <c r="AF188" s="1237"/>
      <c r="AG188" s="246"/>
      <c r="AH188" s="246"/>
      <c r="AI188" s="246"/>
      <c r="AJ188" s="246"/>
      <c r="AK188" s="441"/>
      <c r="AL188" s="441"/>
      <c r="AM188" s="441"/>
      <c r="AN188" s="441"/>
      <c r="AO188" s="441"/>
      <c r="AP188" s="441"/>
      <c r="AQ188" s="441"/>
      <c r="AR188" s="441"/>
      <c r="AS188" s="441"/>
      <c r="AT188" s="441"/>
      <c r="AU188" s="441"/>
      <c r="AV188" s="441"/>
    </row>
    <row r="189" spans="2:48" s="238" customFormat="1">
      <c r="B189" s="67"/>
      <c r="C189" s="10"/>
      <c r="D189" s="10"/>
      <c r="E189" s="10"/>
      <c r="F189" s="10"/>
      <c r="G189" s="10"/>
      <c r="H189" s="10"/>
      <c r="I189" s="10"/>
      <c r="J189" s="10"/>
      <c r="K189" s="10"/>
      <c r="L189" s="10"/>
      <c r="M189" s="10"/>
      <c r="N189" s="10"/>
      <c r="O189" s="463"/>
      <c r="Q189" s="10"/>
      <c r="R189" s="13"/>
      <c r="U189" s="13"/>
      <c r="V189" s="13"/>
      <c r="W189" s="13"/>
      <c r="X189" s="13"/>
      <c r="Y189" s="13"/>
      <c r="Z189" s="13"/>
      <c r="AA189" s="13"/>
      <c r="AB189" s="246"/>
      <c r="AC189" s="246"/>
      <c r="AD189" s="246"/>
      <c r="AE189" s="1237"/>
      <c r="AF189" s="1237"/>
      <c r="AG189" s="246"/>
      <c r="AH189" s="246"/>
      <c r="AI189" s="246"/>
      <c r="AJ189" s="246"/>
      <c r="AK189" s="441"/>
      <c r="AL189" s="441"/>
      <c r="AM189" s="441"/>
      <c r="AN189" s="441"/>
      <c r="AO189" s="441"/>
      <c r="AP189" s="441"/>
      <c r="AQ189" s="441"/>
      <c r="AR189" s="441"/>
      <c r="AS189" s="441"/>
      <c r="AT189" s="441"/>
      <c r="AU189" s="441"/>
      <c r="AV189" s="441"/>
    </row>
  </sheetData>
  <sheetProtection selectLockedCells="1" selectUnlockedCells="1"/>
  <mergeCells count="205">
    <mergeCell ref="S21:T21"/>
    <mergeCell ref="Y53:Y54"/>
    <mergeCell ref="B15:B16"/>
    <mergeCell ref="X24:X25"/>
    <mergeCell ref="X33:X34"/>
    <mergeCell ref="S36:T36"/>
    <mergeCell ref="B38:B39"/>
    <mergeCell ref="S27:T27"/>
    <mergeCell ref="R24:R25"/>
    <mergeCell ref="H40:H41"/>
    <mergeCell ref="K40:K41"/>
    <mergeCell ref="B20:B21"/>
    <mergeCell ref="B24:B25"/>
    <mergeCell ref="C53:C54"/>
    <mergeCell ref="D53:D54"/>
    <mergeCell ref="E53:E54"/>
    <mergeCell ref="E24:E25"/>
    <mergeCell ref="G24:G25"/>
    <mergeCell ref="H24:H25"/>
    <mergeCell ref="R53:R54"/>
    <mergeCell ref="U64:W64"/>
    <mergeCell ref="Z53:Z54"/>
    <mergeCell ref="P64:Q64"/>
    <mergeCell ref="G57:G58"/>
    <mergeCell ref="H57:H58"/>
    <mergeCell ref="N57:N58"/>
    <mergeCell ref="B57:B58"/>
    <mergeCell ref="Z57:Z58"/>
    <mergeCell ref="B55:B56"/>
    <mergeCell ref="G53:G54"/>
    <mergeCell ref="H53:H54"/>
    <mergeCell ref="B53:B54"/>
    <mergeCell ref="Z55:Z56"/>
    <mergeCell ref="D55:D56"/>
    <mergeCell ref="H55:H56"/>
    <mergeCell ref="L55:L56"/>
    <mergeCell ref="R57:R58"/>
    <mergeCell ref="Y57:Y58"/>
    <mergeCell ref="C57:C58"/>
    <mergeCell ref="Y55:Y56"/>
    <mergeCell ref="D57:D58"/>
    <mergeCell ref="E57:E58"/>
    <mergeCell ref="A1:B1"/>
    <mergeCell ref="C1:R1"/>
    <mergeCell ref="S1:AA1"/>
    <mergeCell ref="Y33:Y34"/>
    <mergeCell ref="X40:X41"/>
    <mergeCell ref="X53:X54"/>
    <mergeCell ref="U10:W10"/>
    <mergeCell ref="L38:L39"/>
    <mergeCell ref="AA33:AA34"/>
    <mergeCell ref="D24:D25"/>
    <mergeCell ref="Z15:Z16"/>
    <mergeCell ref="Z33:Z34"/>
    <mergeCell ref="AA40:AA41"/>
    <mergeCell ref="AA53:AA54"/>
    <mergeCell ref="C15:C16"/>
    <mergeCell ref="C20:C21"/>
    <mergeCell ref="E20:E21"/>
    <mergeCell ref="G38:G39"/>
    <mergeCell ref="H38:H39"/>
    <mergeCell ref="F33:F34"/>
    <mergeCell ref="G33:G34"/>
    <mergeCell ref="J24:J25"/>
    <mergeCell ref="G20:G21"/>
    <mergeCell ref="X55:X56"/>
    <mergeCell ref="G55:G56"/>
    <mergeCell ref="R55:R56"/>
    <mergeCell ref="E55:E56"/>
    <mergeCell ref="F55:F56"/>
    <mergeCell ref="X57:X58"/>
    <mergeCell ref="S57:T57"/>
    <mergeCell ref="S58:T58"/>
    <mergeCell ref="S55:T55"/>
    <mergeCell ref="S56:T56"/>
    <mergeCell ref="C40:C41"/>
    <mergeCell ref="N53:N54"/>
    <mergeCell ref="H20:H21"/>
    <mergeCell ref="AC77:AC78"/>
    <mergeCell ref="R10:R11"/>
    <mergeCell ref="Q10:Q11"/>
    <mergeCell ref="P10:P11"/>
    <mergeCell ref="U73:X74"/>
    <mergeCell ref="Y73:Y74"/>
    <mergeCell ref="Z73:Z74"/>
    <mergeCell ref="U75:X76"/>
    <mergeCell ref="Z75:Z76"/>
    <mergeCell ref="U77:Z78"/>
    <mergeCell ref="AA77:AA78"/>
    <mergeCell ref="R40:R41"/>
    <mergeCell ref="AB33:AB34"/>
    <mergeCell ref="AB24:AB25"/>
    <mergeCell ref="AB20:AB21"/>
    <mergeCell ref="AB15:AB16"/>
    <mergeCell ref="AA57:AA58"/>
    <mergeCell ref="C55:C56"/>
    <mergeCell ref="AA38:AA39"/>
    <mergeCell ref="AA55:AA56"/>
    <mergeCell ref="AA15:AA16"/>
    <mergeCell ref="AA20:AA21"/>
    <mergeCell ref="AA24:AA25"/>
    <mergeCell ref="Y15:Y16"/>
    <mergeCell ref="Y20:Y21"/>
    <mergeCell ref="C38:C39"/>
    <mergeCell ref="D38:D39"/>
    <mergeCell ref="S19:T19"/>
    <mergeCell ref="S23:T23"/>
    <mergeCell ref="S26:T26"/>
    <mergeCell ref="I15:I16"/>
    <mergeCell ref="D33:D34"/>
    <mergeCell ref="X20:X21"/>
    <mergeCell ref="X38:X39"/>
    <mergeCell ref="C24:C25"/>
    <mergeCell ref="D15:D16"/>
    <mergeCell ref="E15:E16"/>
    <mergeCell ref="D20:D21"/>
    <mergeCell ref="G15:G16"/>
    <mergeCell ref="R15:R16"/>
    <mergeCell ref="X15:X16"/>
    <mergeCell ref="Y24:Y25"/>
    <mergeCell ref="H15:H16"/>
    <mergeCell ref="S16:T16"/>
    <mergeCell ref="Z20:Z21"/>
    <mergeCell ref="E40:E41"/>
    <mergeCell ref="I33:I34"/>
    <mergeCell ref="Z40:Z41"/>
    <mergeCell ref="Z38:Z39"/>
    <mergeCell ref="R38:R39"/>
    <mergeCell ref="R33:R34"/>
    <mergeCell ref="H33:H34"/>
    <mergeCell ref="E38:E39"/>
    <mergeCell ref="S37:T37"/>
    <mergeCell ref="J20:J21"/>
    <mergeCell ref="Y38:Y39"/>
    <mergeCell ref="Y40:Y41"/>
    <mergeCell ref="Z24:Z25"/>
    <mergeCell ref="S33:T33"/>
    <mergeCell ref="S34:T34"/>
    <mergeCell ref="S38:T38"/>
    <mergeCell ref="S39:T39"/>
    <mergeCell ref="R20:R21"/>
    <mergeCell ref="A2:B2"/>
    <mergeCell ref="C2:R2"/>
    <mergeCell ref="S2:AA2"/>
    <mergeCell ref="C3:O9"/>
    <mergeCell ref="Y5:AA5"/>
    <mergeCell ref="S10:T11"/>
    <mergeCell ref="I10:O10"/>
    <mergeCell ref="B10:B11"/>
    <mergeCell ref="S5:X5"/>
    <mergeCell ref="S7:X7"/>
    <mergeCell ref="Y7:AA7"/>
    <mergeCell ref="H10:H11"/>
    <mergeCell ref="G10:G11"/>
    <mergeCell ref="F10:F11"/>
    <mergeCell ref="E10:E11"/>
    <mergeCell ref="D10:D11"/>
    <mergeCell ref="C10:C11"/>
    <mergeCell ref="A10:A11"/>
    <mergeCell ref="X10:X11"/>
    <mergeCell ref="Y10:Y11"/>
    <mergeCell ref="Z10:Z11"/>
    <mergeCell ref="AA10:AA11"/>
    <mergeCell ref="P3:R9"/>
    <mergeCell ref="A91:B91"/>
    <mergeCell ref="S67:T67"/>
    <mergeCell ref="S68:T68"/>
    <mergeCell ref="S69:T69"/>
    <mergeCell ref="S71:T71"/>
    <mergeCell ref="S72:T72"/>
    <mergeCell ref="S61:T61"/>
    <mergeCell ref="S62:T62"/>
    <mergeCell ref="S64:T64"/>
    <mergeCell ref="S65:T65"/>
    <mergeCell ref="C80:O80"/>
    <mergeCell ref="C81:O81"/>
    <mergeCell ref="C82:O82"/>
    <mergeCell ref="A73:H73"/>
    <mergeCell ref="A74:H74"/>
    <mergeCell ref="I74:O74"/>
    <mergeCell ref="C83:O83"/>
    <mergeCell ref="S13:T13"/>
    <mergeCell ref="S14:T14"/>
    <mergeCell ref="S17:T17"/>
    <mergeCell ref="S60:T60"/>
    <mergeCell ref="S42:T42"/>
    <mergeCell ref="S43:T43"/>
    <mergeCell ref="S45:T45"/>
    <mergeCell ref="S46:T46"/>
    <mergeCell ref="S47:T47"/>
    <mergeCell ref="S48:T48"/>
    <mergeCell ref="S29:T29"/>
    <mergeCell ref="S30:T30"/>
    <mergeCell ref="S31:T31"/>
    <mergeCell ref="S49:T49"/>
    <mergeCell ref="S51:T51"/>
    <mergeCell ref="S52:T52"/>
    <mergeCell ref="S15:T15"/>
    <mergeCell ref="S53:T53"/>
    <mergeCell ref="S54:T54"/>
    <mergeCell ref="S40:T40"/>
    <mergeCell ref="S41:T41"/>
    <mergeCell ref="S24:T24"/>
    <mergeCell ref="S25:T25"/>
    <mergeCell ref="S20:T20"/>
  </mergeCells>
  <conditionalFormatting sqref="A13:G17 P13:R17 A19:G21 P19:R21 A23:G27 P23:R27 A29:G31 P29:R31 A33:G34 P33:R34 A36:G43 P36:R43 A45:G49 P45:R49 A51:G58 P51:R58 A60:G62 P60:R62 A64:G65 P64:R65 A67:G69 P67:R69 A71:G72 P71:R72">
    <cfRule type="expression" dxfId="128" priority="34">
      <formula>$AI13="NEIN"</formula>
    </cfRule>
  </conditionalFormatting>
  <conditionalFormatting sqref="U13:W13 U15:W16 U19:W19 U23:W23 U26:W26 U29:W29 U31:W31 U33:W34 U36:W36 U38:W39 U42:W42 U45:W45 U47:W47 U49:W49 U51:W51 U53:W54 U57:W58 U60:W60 U62:W62 U67:W67 U69:W69 U71:W71">
    <cfRule type="cellIs" dxfId="127" priority="28" operator="equal">
      <formula>""</formula>
    </cfRule>
    <cfRule type="cellIs" dxfId="126" priority="29" operator="lessThanOrEqual">
      <formula>49</formula>
    </cfRule>
    <cfRule type="cellIs" dxfId="125" priority="30" operator="greaterThanOrEqual">
      <formula>50</formula>
    </cfRule>
  </conditionalFormatting>
  <conditionalFormatting sqref="U13:W62 U65:W72">
    <cfRule type="cellIs" dxfId="124" priority="21" operator="greaterThan">
      <formula>100</formula>
    </cfRule>
  </conditionalFormatting>
  <conditionalFormatting sqref="U14:W14 U17:W17 U20:W21 U24:W25 U27:W27 U30:W30 U37:W37 U40:W41 U43:W43 U46:W46 U48:W48 U52:W52 U55:W56 U61:W61 U65:W65 U68:W68 U72:W72">
    <cfRule type="cellIs" dxfId="123" priority="25" operator="equal">
      <formula>""</formula>
    </cfRule>
    <cfRule type="cellIs" dxfId="122" priority="26" operator="lessThanOrEqual">
      <formula>49</formula>
    </cfRule>
    <cfRule type="cellIs" dxfId="121" priority="27" operator="greaterThanOrEqual">
      <formula>50</formula>
    </cfRule>
  </conditionalFormatting>
  <conditionalFormatting sqref="U64:W64">
    <cfRule type="cellIs" dxfId="120" priority="23" operator="equal">
      <formula>"JA"</formula>
    </cfRule>
    <cfRule type="cellIs" dxfId="119" priority="24" operator="equal">
      <formula>"OFFEN"</formula>
    </cfRule>
  </conditionalFormatting>
  <conditionalFormatting sqref="U73:X74">
    <cfRule type="expression" dxfId="118" priority="15">
      <formula>$Y73="BE"</formula>
    </cfRule>
  </conditionalFormatting>
  <conditionalFormatting sqref="U77:Z78">
    <cfRule type="expression" dxfId="117" priority="10">
      <formula>$AA77=210</formula>
    </cfRule>
  </conditionalFormatting>
  <conditionalFormatting sqref="X13 X15 X19 X23 X26 X29 X31 X33 X36 X38 X42 X45 X47 X49 X51 X53 X57 X60 X62 X64 X67 X69 X71">
    <cfRule type="cellIs" dxfId="116" priority="18" operator="equal">
      <formula>"NB"</formula>
    </cfRule>
    <cfRule type="cellIs" dxfId="115" priority="19" operator="equal">
      <formula>"BE"</formula>
    </cfRule>
  </conditionalFormatting>
  <conditionalFormatting sqref="X13:X62">
    <cfRule type="cellIs" dxfId="114" priority="20" operator="equal">
      <formula>"FEHLER"</formula>
    </cfRule>
  </conditionalFormatting>
  <conditionalFormatting sqref="X14 X17 X20 X24 X27 X30 X37 X40 X43 X46 X48 X52 X55 X61 X65 X68 X72 Y73">
    <cfRule type="cellIs" dxfId="113" priority="16" operator="equal">
      <formula>"NB"</formula>
    </cfRule>
    <cfRule type="cellIs" dxfId="112" priority="17" operator="equal">
      <formula>"BE"</formula>
    </cfRule>
  </conditionalFormatting>
  <conditionalFormatting sqref="X65:X72 Y73:Y74">
    <cfRule type="cellIs" dxfId="111" priority="22" operator="equal">
      <formula>"FEHLER"</formula>
    </cfRule>
  </conditionalFormatting>
  <conditionalFormatting sqref="Y13 AA13 Y15 AA15 Y19 AA19 Y23 AA23 Y26 AA26 Y29 AA29 Y31 AA31 Y33 AA33 Y36 AA36 Y38 AA38 Y42 AA42 Y45 AA45 Y47 AA47 Y49 AA49 Y51 AA51 Y53 AA53 Y57 AA57 Y60 AA60 Y62 AA62 Y64 AA64 Y67 AA67 Y69 AA69 Y71 AA71">
    <cfRule type="expression" dxfId="110" priority="5">
      <formula>$X13="NB"</formula>
    </cfRule>
    <cfRule type="expression" dxfId="109" priority="6">
      <formula>$X13="BE"</formula>
    </cfRule>
  </conditionalFormatting>
  <conditionalFormatting sqref="Y14 AA14 Y17 AA17 Y20 AA20 Y24 AA24 Y27 AA27 Y30 AA30 Y37 AA37 Y40 AA40 Y43 AA43 Y46 AA46 Y48 AA48 Y52 AA52 Y55 AA55 Y61 AA61 Y65 AA65 Y68 AA68 Y72 AA72">
    <cfRule type="expression" dxfId="108" priority="3">
      <formula>$X14="NB"</formula>
    </cfRule>
    <cfRule type="expression" dxfId="107" priority="4">
      <formula>$X14="BE"</formula>
    </cfRule>
  </conditionalFormatting>
  <conditionalFormatting sqref="Z13 Z15 Z19 Z23 Z26 Z29 Z31 Z33 Z36 Z38 Z42 Z45 Z47 Z49 Z51 Z53 Z57 Z60 Z62 Z64 Z67 Z69 Z71">
    <cfRule type="expression" dxfId="106" priority="7">
      <formula>$X13="NB"</formula>
    </cfRule>
    <cfRule type="expression" dxfId="105" priority="8">
      <formula>$X13="BE"</formula>
    </cfRule>
  </conditionalFormatting>
  <conditionalFormatting sqref="Z13:Z62">
    <cfRule type="cellIs" dxfId="104" priority="9" operator="equal">
      <formula>"FEHLER"</formula>
    </cfRule>
  </conditionalFormatting>
  <conditionalFormatting sqref="Z14 Z17 Z20 Z24 Z27 Z30 Z37 Z40 Z43 Z46 Z48 Z52 Z55 Z61 Z65 Z68 Z72">
    <cfRule type="expression" dxfId="103" priority="1">
      <formula>$X14="NB"</formula>
    </cfRule>
    <cfRule type="expression" dxfId="102" priority="2">
      <formula>$X14="BE"</formula>
    </cfRule>
  </conditionalFormatting>
  <conditionalFormatting sqref="Z65:Z75">
    <cfRule type="cellIs" dxfId="101" priority="12" operator="equal">
      <formula>"FEHLER"</formula>
    </cfRule>
  </conditionalFormatting>
  <conditionalFormatting sqref="Z73:Z74">
    <cfRule type="expression" dxfId="100" priority="11">
      <formula>$Y73="BE"</formula>
    </cfRule>
  </conditionalFormatting>
  <conditionalFormatting sqref="AA77:AA78">
    <cfRule type="cellIs" dxfId="99" priority="13" operator="greaterThan">
      <formula>210</formula>
    </cfRule>
    <cfRule type="cellIs" dxfId="98" priority="14" operator="equal">
      <formula>210</formula>
    </cfRule>
  </conditionalFormatting>
  <dataValidations count="1">
    <dataValidation type="list" allowBlank="1" showInputMessage="1" showErrorMessage="1" sqref="U64" xr:uid="{00000000-0002-0000-0500-000000000000}">
      <formula1>"JA, OFFEN"</formula1>
    </dataValidation>
  </dataValidations>
  <hyperlinks>
    <hyperlink ref="B6" r:id="rId1" xr:uid="{00000000-0004-0000-0500-000000000000}"/>
    <hyperlink ref="B5" r:id="rId2" display="Modulhandbuch 2021" xr:uid="{00000000-0004-0000-0500-000002000000}"/>
    <hyperlink ref="A89:B89" r:id="rId3" display="Informationen und Anmeldeformular (Thesis/Kolloqium) " xr:uid="{00000000-0004-0000-0500-000003000000}"/>
    <hyperlink ref="B7" r:id="rId4" xr:uid="{AB69ABFD-394F-461B-BCE5-F9A6F88CC721}"/>
  </hyperlinks>
  <printOptions gridLines="1"/>
  <pageMargins left="0.23622047244094491" right="0.23622047244094491" top="0.55118110236220474" bottom="0.55118110236220474" header="0.31496062992125984" footer="0.31496062992125984"/>
  <pageSetup paperSize="9" scale="10" firstPageNumber="0" orientation="portrait" r:id="rId5"/>
  <headerFooter alignWithMargins="0"/>
  <legacyDrawing r:id="rId6"/>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6"/>
    <pageSetUpPr fitToPage="1"/>
  </sheetPr>
  <dimension ref="A1:HO471"/>
  <sheetViews>
    <sheetView zoomScale="90" zoomScaleNormal="90" zoomScaleSheetLayoutView="90" workbookViewId="0">
      <selection activeCell="P11" sqref="P11"/>
    </sheetView>
  </sheetViews>
  <sheetFormatPr baseColWidth="10" defaultColWidth="11.42578125" defaultRowHeight="12.75"/>
  <cols>
    <col min="1" max="1" width="7.7109375" style="81" customWidth="1"/>
    <col min="2" max="2" width="55.7109375" style="67" customWidth="1"/>
    <col min="3" max="6" width="3" style="9" customWidth="1"/>
    <col min="7" max="8" width="5" style="9" customWidth="1"/>
    <col min="9" max="11" width="3.28515625" style="9" customWidth="1"/>
    <col min="12" max="12" width="10.28515625" style="14" customWidth="1"/>
    <col min="13" max="13" width="12" style="9" customWidth="1"/>
    <col min="14" max="14" width="8.28515625" style="14" customWidth="1"/>
    <col min="15" max="15" width="25.7109375" style="14" customWidth="1"/>
    <col min="16" max="18" width="5.7109375" style="14" customWidth="1"/>
    <col min="19" max="19" width="7.28515625" style="14" customWidth="1"/>
    <col min="20" max="20" width="10" style="53" customWidth="1"/>
    <col min="21" max="22" width="10" style="14" customWidth="1"/>
    <col min="23" max="24" width="11.42578125" style="246" customWidth="1"/>
    <col min="25" max="26" width="12.7109375" style="1237" customWidth="1"/>
    <col min="27" max="32" width="11.42578125" style="246" customWidth="1"/>
    <col min="33" max="34" width="11.42578125" style="441" customWidth="1"/>
    <col min="35" max="60" width="11.42578125" style="441"/>
    <col min="61" max="223" width="11.42578125" style="238"/>
    <col min="224" max="16384" width="11.42578125" style="80"/>
  </cols>
  <sheetData>
    <row r="1" spans="1:223" s="430" customFormat="1" ht="30" customHeight="1">
      <c r="A1" s="618"/>
      <c r="B1" s="1576" t="s">
        <v>373</v>
      </c>
      <c r="C1" s="1576"/>
      <c r="D1" s="1576"/>
      <c r="E1" s="1576"/>
      <c r="F1" s="1576"/>
      <c r="G1" s="1576"/>
      <c r="H1" s="1576"/>
      <c r="I1" s="1576"/>
      <c r="J1" s="1576"/>
      <c r="K1" s="1576"/>
      <c r="L1" s="1576"/>
      <c r="M1" s="1576"/>
      <c r="N1" s="1439"/>
      <c r="O1" s="1575" t="s">
        <v>219</v>
      </c>
      <c r="P1" s="1578"/>
      <c r="Q1" s="1578"/>
      <c r="R1" s="1578"/>
      <c r="S1" s="1578"/>
      <c r="T1" s="1578"/>
      <c r="U1" s="1578"/>
      <c r="V1" s="1579"/>
      <c r="W1" s="246"/>
      <c r="X1" s="246"/>
      <c r="Y1" s="1237"/>
      <c r="Z1" s="1237"/>
      <c r="AA1" s="246"/>
      <c r="AB1" s="246"/>
      <c r="AC1" s="246"/>
      <c r="AD1" s="246"/>
      <c r="AE1" s="246"/>
      <c r="AF1" s="246"/>
      <c r="AG1" s="476"/>
      <c r="AH1" s="476"/>
      <c r="AI1" s="476"/>
      <c r="AJ1" s="476"/>
      <c r="AK1" s="476"/>
      <c r="AL1" s="476"/>
      <c r="AM1" s="476"/>
      <c r="AN1" s="476"/>
      <c r="AO1" s="476"/>
      <c r="AP1" s="476"/>
      <c r="AQ1" s="476"/>
      <c r="AR1" s="476"/>
      <c r="AS1" s="476"/>
      <c r="AT1" s="476"/>
      <c r="AU1" s="476"/>
      <c r="AV1" s="476"/>
      <c r="AW1" s="476"/>
      <c r="AX1" s="476"/>
      <c r="AY1" s="476"/>
      <c r="AZ1" s="476"/>
      <c r="BA1" s="476"/>
      <c r="BB1" s="476"/>
      <c r="BC1" s="476"/>
      <c r="BD1" s="476"/>
      <c r="BE1" s="476"/>
      <c r="BF1" s="476"/>
      <c r="BG1" s="476"/>
      <c r="BH1" s="476"/>
      <c r="BI1" s="429"/>
      <c r="BJ1" s="429"/>
      <c r="BK1" s="429"/>
      <c r="BL1" s="429"/>
      <c r="BM1" s="429"/>
      <c r="BN1" s="429"/>
      <c r="BO1" s="429"/>
      <c r="BP1" s="429"/>
      <c r="BQ1" s="429"/>
      <c r="BR1" s="429"/>
      <c r="BS1" s="429"/>
      <c r="BT1" s="429"/>
      <c r="BU1" s="429"/>
      <c r="BV1" s="429"/>
      <c r="BW1" s="429"/>
      <c r="BX1" s="429"/>
      <c r="BY1" s="429"/>
      <c r="BZ1" s="429"/>
      <c r="CA1" s="429"/>
      <c r="CB1" s="429"/>
      <c r="CC1" s="429"/>
      <c r="CD1" s="429"/>
      <c r="CE1" s="429"/>
      <c r="CF1" s="429"/>
      <c r="CG1" s="429"/>
      <c r="CH1" s="429"/>
      <c r="CI1" s="429"/>
      <c r="CJ1" s="429"/>
      <c r="CK1" s="429"/>
      <c r="CL1" s="429"/>
      <c r="CM1" s="429"/>
      <c r="CN1" s="429"/>
      <c r="CO1" s="429"/>
      <c r="CP1" s="429"/>
      <c r="CQ1" s="429"/>
      <c r="CR1" s="429"/>
      <c r="CS1" s="429"/>
      <c r="CT1" s="429"/>
      <c r="CU1" s="429"/>
      <c r="CV1" s="429"/>
      <c r="CW1" s="429"/>
      <c r="CX1" s="429"/>
      <c r="CY1" s="429"/>
      <c r="CZ1" s="429"/>
      <c r="DA1" s="429"/>
      <c r="DB1" s="429"/>
      <c r="DC1" s="429"/>
      <c r="DD1" s="429"/>
      <c r="DE1" s="429"/>
      <c r="DF1" s="429"/>
      <c r="DG1" s="429"/>
      <c r="DH1" s="429"/>
      <c r="DI1" s="429"/>
      <c r="DJ1" s="429"/>
      <c r="DK1" s="429"/>
      <c r="DL1" s="429"/>
      <c r="DM1" s="429"/>
      <c r="DN1" s="429"/>
      <c r="DO1" s="429"/>
      <c r="DP1" s="429"/>
      <c r="DQ1" s="429"/>
      <c r="DR1" s="429"/>
      <c r="DS1" s="429"/>
      <c r="DT1" s="429"/>
      <c r="DU1" s="429"/>
      <c r="DV1" s="429"/>
      <c r="DW1" s="429"/>
      <c r="DX1" s="429"/>
      <c r="DY1" s="429"/>
      <c r="DZ1" s="429"/>
      <c r="EA1" s="429"/>
      <c r="EB1" s="429"/>
      <c r="EC1" s="429"/>
      <c r="ED1" s="429"/>
      <c r="EE1" s="429"/>
      <c r="EF1" s="429"/>
      <c r="EG1" s="429"/>
      <c r="EH1" s="429"/>
      <c r="EI1" s="429"/>
      <c r="EJ1" s="429"/>
      <c r="EK1" s="429"/>
      <c r="EL1" s="429"/>
      <c r="EM1" s="429"/>
      <c r="EN1" s="429"/>
      <c r="EO1" s="429"/>
      <c r="EP1" s="429"/>
      <c r="EQ1" s="429"/>
      <c r="ER1" s="429"/>
      <c r="ES1" s="429"/>
      <c r="ET1" s="429"/>
      <c r="EU1" s="429"/>
      <c r="EV1" s="429"/>
      <c r="EW1" s="429"/>
      <c r="EX1" s="429"/>
      <c r="EY1" s="429"/>
      <c r="EZ1" s="429"/>
      <c r="FA1" s="429"/>
      <c r="FB1" s="429"/>
      <c r="FC1" s="429"/>
      <c r="FD1" s="429"/>
      <c r="FE1" s="429"/>
      <c r="FF1" s="429"/>
      <c r="FG1" s="429"/>
      <c r="FH1" s="429"/>
      <c r="FI1" s="429"/>
      <c r="FJ1" s="429"/>
      <c r="FK1" s="429"/>
      <c r="FL1" s="429"/>
      <c r="FM1" s="429"/>
      <c r="FN1" s="429"/>
      <c r="FO1" s="429"/>
      <c r="FP1" s="429"/>
      <c r="FQ1" s="429"/>
      <c r="FR1" s="429"/>
      <c r="FS1" s="429"/>
      <c r="FT1" s="429"/>
      <c r="FU1" s="429"/>
      <c r="FV1" s="429"/>
      <c r="FW1" s="429"/>
      <c r="FX1" s="429"/>
      <c r="FY1" s="429"/>
      <c r="FZ1" s="429"/>
      <c r="GA1" s="429"/>
      <c r="GB1" s="429"/>
      <c r="GC1" s="429"/>
      <c r="GD1" s="429"/>
      <c r="GE1" s="429"/>
      <c r="GF1" s="429"/>
      <c r="GG1" s="429"/>
      <c r="GH1" s="429"/>
      <c r="GI1" s="429"/>
      <c r="GJ1" s="429"/>
      <c r="GK1" s="429"/>
      <c r="GL1" s="429"/>
      <c r="GM1" s="429"/>
      <c r="GN1" s="429"/>
      <c r="GO1" s="429"/>
      <c r="GP1" s="429"/>
      <c r="GQ1" s="429"/>
      <c r="GR1" s="429"/>
      <c r="GS1" s="429"/>
      <c r="GT1" s="429"/>
      <c r="GU1" s="429"/>
      <c r="GV1" s="429"/>
      <c r="GW1" s="429"/>
      <c r="GX1" s="429"/>
      <c r="GY1" s="429"/>
      <c r="GZ1" s="429"/>
      <c r="HA1" s="429"/>
      <c r="HB1" s="429"/>
      <c r="HC1" s="429"/>
      <c r="HD1" s="429"/>
      <c r="HE1" s="429"/>
      <c r="HF1" s="429"/>
      <c r="HG1" s="429"/>
      <c r="HH1" s="429"/>
      <c r="HI1" s="429"/>
      <c r="HJ1" s="429"/>
      <c r="HK1" s="429"/>
      <c r="HL1" s="429"/>
      <c r="HM1" s="429"/>
      <c r="HN1" s="429"/>
      <c r="HO1" s="429"/>
    </row>
    <row r="2" spans="1:223" s="430" customFormat="1" ht="30" customHeight="1">
      <c r="A2" s="619"/>
      <c r="B2" s="1595" t="s">
        <v>216</v>
      </c>
      <c r="C2" s="1595"/>
      <c r="D2" s="1595"/>
      <c r="E2" s="1595"/>
      <c r="F2" s="1595"/>
      <c r="G2" s="1595"/>
      <c r="H2" s="1595"/>
      <c r="I2" s="1595"/>
      <c r="J2" s="1595"/>
      <c r="K2" s="1595"/>
      <c r="L2" s="1595"/>
      <c r="M2" s="1595"/>
      <c r="N2" s="1440"/>
      <c r="O2" s="1594" t="str">
        <f>"(Name: "&amp;IF(OR(Info!F6="",Info!F6="Vorname Name"),"Vorname Name",Info!F6)&amp;", Matrikel-Nr.: "&amp;IF(OR(Info!F7="",Info!F7=123456),123456,Info!F7)&amp;")"</f>
        <v>(Name: Vorname, Name, Matrikel-Nr.: 123456)</v>
      </c>
      <c r="P2" s="1596"/>
      <c r="Q2" s="1596"/>
      <c r="R2" s="1596"/>
      <c r="S2" s="1596"/>
      <c r="T2" s="1596"/>
      <c r="U2" s="1596"/>
      <c r="V2" s="1597"/>
      <c r="W2" s="246"/>
      <c r="X2" s="246"/>
      <c r="Y2" s="1237"/>
      <c r="Z2" s="1237"/>
      <c r="AA2" s="246"/>
      <c r="AB2" s="246"/>
      <c r="AC2" s="246"/>
      <c r="AD2" s="246"/>
      <c r="AE2" s="246"/>
      <c r="AF2" s="246"/>
      <c r="AG2" s="476"/>
      <c r="AH2" s="476"/>
      <c r="AI2" s="476"/>
      <c r="AJ2" s="476"/>
      <c r="AK2" s="476"/>
      <c r="AL2" s="476"/>
      <c r="AM2" s="476"/>
      <c r="AN2" s="476"/>
      <c r="AO2" s="476"/>
      <c r="AP2" s="476"/>
      <c r="AQ2" s="476"/>
      <c r="AR2" s="476"/>
      <c r="AS2" s="476"/>
      <c r="AT2" s="476"/>
      <c r="AU2" s="476"/>
      <c r="AV2" s="476"/>
      <c r="AW2" s="476"/>
      <c r="AX2" s="476"/>
      <c r="AY2" s="476"/>
      <c r="AZ2" s="476"/>
      <c r="BA2" s="476"/>
      <c r="BB2" s="476"/>
      <c r="BC2" s="476"/>
      <c r="BD2" s="476"/>
      <c r="BE2" s="476"/>
      <c r="BF2" s="476"/>
      <c r="BG2" s="476"/>
      <c r="BH2" s="476"/>
      <c r="BI2" s="429"/>
      <c r="BJ2" s="429"/>
      <c r="BK2" s="429"/>
      <c r="BL2" s="429"/>
      <c r="BM2" s="429"/>
      <c r="BN2" s="429"/>
      <c r="BO2" s="429"/>
      <c r="BP2" s="429"/>
      <c r="BQ2" s="429"/>
      <c r="BR2" s="429"/>
      <c r="BS2" s="429"/>
      <c r="BT2" s="429"/>
      <c r="BU2" s="429"/>
      <c r="BV2" s="429"/>
      <c r="BW2" s="429"/>
      <c r="BX2" s="429"/>
      <c r="BY2" s="429"/>
      <c r="BZ2" s="429"/>
      <c r="CA2" s="429"/>
      <c r="CB2" s="429"/>
      <c r="CC2" s="429"/>
      <c r="CD2" s="429"/>
      <c r="CE2" s="429"/>
      <c r="CF2" s="429"/>
      <c r="CG2" s="429"/>
      <c r="CH2" s="429"/>
      <c r="CI2" s="429"/>
      <c r="CJ2" s="429"/>
      <c r="CK2" s="429"/>
      <c r="CL2" s="429"/>
      <c r="CM2" s="429"/>
      <c r="CN2" s="429"/>
      <c r="CO2" s="429"/>
      <c r="CP2" s="429"/>
      <c r="CQ2" s="429"/>
      <c r="CR2" s="429"/>
      <c r="CS2" s="429"/>
      <c r="CT2" s="429"/>
      <c r="CU2" s="429"/>
      <c r="CV2" s="429"/>
      <c r="CW2" s="429"/>
      <c r="CX2" s="429"/>
      <c r="CY2" s="429"/>
      <c r="CZ2" s="429"/>
      <c r="DA2" s="429"/>
      <c r="DB2" s="429"/>
      <c r="DC2" s="429"/>
      <c r="DD2" s="429"/>
      <c r="DE2" s="429"/>
      <c r="DF2" s="429"/>
      <c r="DG2" s="429"/>
      <c r="DH2" s="429"/>
      <c r="DI2" s="429"/>
      <c r="DJ2" s="429"/>
      <c r="DK2" s="429"/>
      <c r="DL2" s="429"/>
      <c r="DM2" s="429"/>
      <c r="DN2" s="429"/>
      <c r="DO2" s="429"/>
      <c r="DP2" s="429"/>
      <c r="DQ2" s="429"/>
      <c r="DR2" s="429"/>
      <c r="DS2" s="429"/>
      <c r="DT2" s="429"/>
      <c r="DU2" s="429"/>
      <c r="DV2" s="429"/>
      <c r="DW2" s="429"/>
      <c r="DX2" s="429"/>
      <c r="DY2" s="429"/>
      <c r="DZ2" s="429"/>
      <c r="EA2" s="429"/>
      <c r="EB2" s="429"/>
      <c r="EC2" s="429"/>
      <c r="ED2" s="429"/>
      <c r="EE2" s="429"/>
      <c r="EF2" s="429"/>
      <c r="EG2" s="429"/>
      <c r="EH2" s="429"/>
      <c r="EI2" s="429"/>
      <c r="EJ2" s="429"/>
      <c r="EK2" s="429"/>
      <c r="EL2" s="429"/>
      <c r="EM2" s="429"/>
      <c r="EN2" s="429"/>
      <c r="EO2" s="429"/>
      <c r="EP2" s="429"/>
      <c r="EQ2" s="429"/>
      <c r="ER2" s="429"/>
      <c r="ES2" s="429"/>
      <c r="ET2" s="429"/>
      <c r="EU2" s="429"/>
      <c r="EV2" s="429"/>
      <c r="EW2" s="429"/>
      <c r="EX2" s="429"/>
      <c r="EY2" s="429"/>
      <c r="EZ2" s="429"/>
      <c r="FA2" s="429"/>
      <c r="FB2" s="429"/>
      <c r="FC2" s="429"/>
      <c r="FD2" s="429"/>
      <c r="FE2" s="429"/>
      <c r="FF2" s="429"/>
      <c r="FG2" s="429"/>
      <c r="FH2" s="429"/>
      <c r="FI2" s="429"/>
      <c r="FJ2" s="429"/>
      <c r="FK2" s="429"/>
      <c r="FL2" s="429"/>
      <c r="FM2" s="429"/>
      <c r="FN2" s="429"/>
      <c r="FO2" s="429"/>
      <c r="FP2" s="429"/>
      <c r="FQ2" s="429"/>
      <c r="FR2" s="429"/>
      <c r="FS2" s="429"/>
      <c r="FT2" s="429"/>
      <c r="FU2" s="429"/>
      <c r="FV2" s="429"/>
      <c r="FW2" s="429"/>
      <c r="FX2" s="429"/>
      <c r="FY2" s="429"/>
      <c r="FZ2" s="429"/>
      <c r="GA2" s="429"/>
      <c r="GB2" s="429"/>
      <c r="GC2" s="429"/>
      <c r="GD2" s="429"/>
      <c r="GE2" s="429"/>
      <c r="GF2" s="429"/>
      <c r="GG2" s="429"/>
      <c r="GH2" s="429"/>
      <c r="GI2" s="429"/>
      <c r="GJ2" s="429"/>
      <c r="GK2" s="429"/>
      <c r="GL2" s="429"/>
      <c r="GM2" s="429"/>
      <c r="GN2" s="429"/>
      <c r="GO2" s="429"/>
      <c r="GP2" s="429"/>
      <c r="GQ2" s="429"/>
      <c r="GR2" s="429"/>
      <c r="GS2" s="429"/>
      <c r="GT2" s="429"/>
      <c r="GU2" s="429"/>
      <c r="GV2" s="429"/>
      <c r="GW2" s="429"/>
      <c r="GX2" s="429"/>
      <c r="GY2" s="429"/>
      <c r="GZ2" s="429"/>
      <c r="HA2" s="429"/>
      <c r="HB2" s="429"/>
      <c r="HC2" s="429"/>
      <c r="HD2" s="429"/>
      <c r="HE2" s="429"/>
      <c r="HF2" s="429"/>
      <c r="HG2" s="429"/>
      <c r="HH2" s="429"/>
      <c r="HI2" s="429"/>
      <c r="HJ2" s="429"/>
      <c r="HK2" s="429"/>
      <c r="HL2" s="429"/>
      <c r="HM2" s="429"/>
      <c r="HN2" s="429"/>
      <c r="HO2" s="429"/>
    </row>
    <row r="3" spans="1:223" s="69" customFormat="1" ht="6.6" customHeight="1">
      <c r="A3" s="444" t="s">
        <v>183</v>
      </c>
      <c r="B3" s="445"/>
      <c r="C3" s="2177"/>
      <c r="D3" s="445"/>
      <c r="E3" s="445"/>
      <c r="F3" s="445"/>
      <c r="G3" s="445"/>
      <c r="H3" s="445"/>
      <c r="I3" s="445"/>
      <c r="J3" s="445"/>
      <c r="K3" s="445"/>
      <c r="L3" s="445"/>
      <c r="M3" s="445"/>
      <c r="N3" s="445"/>
      <c r="O3" s="1429"/>
      <c r="P3" s="1430"/>
      <c r="Q3" s="1430"/>
      <c r="R3" s="1430"/>
      <c r="S3" s="1430"/>
      <c r="T3" s="1430"/>
      <c r="U3" s="1430"/>
      <c r="V3" s="1431"/>
      <c r="W3" s="246"/>
      <c r="X3" s="246"/>
      <c r="Y3" s="1237"/>
      <c r="Z3" s="1237"/>
      <c r="AA3" s="246"/>
      <c r="AB3" s="246"/>
      <c r="AC3" s="246"/>
      <c r="AD3" s="246"/>
      <c r="AE3" s="246"/>
      <c r="AF3" s="246"/>
      <c r="AG3" s="439"/>
      <c r="AH3" s="439"/>
      <c r="AI3" s="439"/>
      <c r="AJ3" s="439"/>
      <c r="AK3" s="439"/>
      <c r="AL3" s="439"/>
      <c r="AM3" s="439"/>
      <c r="AN3" s="439"/>
      <c r="AO3" s="439"/>
      <c r="AP3" s="439"/>
      <c r="AQ3" s="439"/>
      <c r="AR3" s="439"/>
      <c r="AS3" s="439"/>
      <c r="AT3" s="439"/>
      <c r="AU3" s="439"/>
      <c r="AV3" s="439"/>
      <c r="AW3" s="439"/>
      <c r="AX3" s="439"/>
      <c r="AY3" s="439"/>
      <c r="AZ3" s="439"/>
      <c r="BA3" s="439"/>
      <c r="BB3" s="439"/>
      <c r="BC3" s="439"/>
      <c r="BD3" s="439"/>
      <c r="BE3" s="439"/>
      <c r="BF3" s="439"/>
      <c r="BG3" s="439"/>
      <c r="BH3" s="439"/>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row>
    <row r="4" spans="1:223" s="69" customFormat="1" ht="12" customHeight="1">
      <c r="A4" s="1424"/>
      <c r="B4" s="1425" t="s">
        <v>374</v>
      </c>
      <c r="C4" s="2178"/>
      <c r="D4" s="1426"/>
      <c r="E4" s="1426"/>
      <c r="F4" s="1426"/>
      <c r="G4" s="1426"/>
      <c r="H4" s="1426"/>
      <c r="I4" s="1426"/>
      <c r="J4" s="1426"/>
      <c r="K4" s="1426"/>
      <c r="L4" s="1426"/>
      <c r="M4" s="1426"/>
      <c r="N4" s="1426"/>
      <c r="O4" s="1985" t="str">
        <f>IF(OR(COUNTIF(W11:W19,6)&gt;3,COUNTIF(W22:W30,6)&gt;4),"FEHLER",IF(OR(COUNTIF(W11:W19,0)&gt;2,COUNTIF(W32:W36,0)&gt;3,COUNTIF(W22:W30,0)&gt;4),"Zulassung zur Abschlussarbeit nicht möglich","Zulassung zur Abschlussarbeit möglich"))</f>
        <v>Zulassung zur Abschlussarbeit nicht möglich</v>
      </c>
      <c r="P4" s="2175"/>
      <c r="Q4" s="2175"/>
      <c r="R4" s="2175"/>
      <c r="S4" s="2175"/>
      <c r="T4" s="2175"/>
      <c r="U4" s="2175"/>
      <c r="V4" s="1986"/>
      <c r="W4" s="246"/>
      <c r="X4" s="246"/>
      <c r="Y4" s="1237"/>
      <c r="Z4" s="1237"/>
      <c r="AA4" s="246"/>
      <c r="AB4" s="246"/>
      <c r="AC4" s="246"/>
      <c r="AD4" s="246"/>
      <c r="AE4" s="246"/>
      <c r="AF4" s="246"/>
      <c r="AG4" s="439"/>
      <c r="AH4" s="439"/>
      <c r="AI4" s="439"/>
      <c r="AJ4" s="439"/>
      <c r="AK4" s="439"/>
      <c r="AL4" s="439"/>
      <c r="AM4" s="439"/>
      <c r="AN4" s="439"/>
      <c r="AO4" s="439"/>
      <c r="AP4" s="439"/>
      <c r="AQ4" s="439"/>
      <c r="AR4" s="439"/>
      <c r="AS4" s="439"/>
      <c r="AT4" s="439"/>
      <c r="AU4" s="439"/>
      <c r="AV4" s="439"/>
      <c r="AW4" s="439"/>
      <c r="AX4" s="439"/>
      <c r="AY4" s="439"/>
      <c r="AZ4" s="439"/>
      <c r="BA4" s="439"/>
      <c r="BB4" s="439"/>
      <c r="BC4" s="439"/>
      <c r="BD4" s="439"/>
      <c r="BE4" s="439"/>
      <c r="BF4" s="439"/>
      <c r="BG4" s="439"/>
      <c r="BH4" s="439"/>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row>
    <row r="5" spans="1:223" s="69" customFormat="1" ht="12" customHeight="1">
      <c r="A5" s="1424"/>
      <c r="B5" s="1425" t="s">
        <v>375</v>
      </c>
      <c r="C5" s="2178"/>
      <c r="D5" s="1426"/>
      <c r="E5" s="1426"/>
      <c r="F5" s="1426"/>
      <c r="G5" s="1426"/>
      <c r="H5" s="1426"/>
      <c r="I5" s="1426"/>
      <c r="J5" s="1426"/>
      <c r="K5" s="1426"/>
      <c r="L5" s="1426"/>
      <c r="M5" s="1426"/>
      <c r="N5" s="1426"/>
      <c r="O5" s="1985"/>
      <c r="P5" s="2175"/>
      <c r="Q5" s="2175"/>
      <c r="R5" s="2175"/>
      <c r="S5" s="2175"/>
      <c r="T5" s="2175"/>
      <c r="U5" s="2175"/>
      <c r="V5" s="1986"/>
      <c r="W5" s="246">
        <f>IF(OR(SUM($W$22:$W$25)=24,SUM($W$27:$W$30)=24),1,0)</f>
        <v>0</v>
      </c>
      <c r="X5" s="246"/>
      <c r="Y5" s="1237"/>
      <c r="Z5" s="1237"/>
      <c r="AA5" s="246"/>
      <c r="AB5" s="246"/>
      <c r="AC5" s="246"/>
      <c r="AD5" s="246"/>
      <c r="AE5" s="246"/>
      <c r="AF5" s="246"/>
      <c r="AG5" s="439"/>
      <c r="AH5" s="439"/>
      <c r="AI5" s="439"/>
      <c r="AJ5" s="439"/>
      <c r="AK5" s="439"/>
      <c r="AL5" s="439"/>
      <c r="AM5" s="439"/>
      <c r="AN5" s="439"/>
      <c r="AO5" s="439"/>
      <c r="AP5" s="439"/>
      <c r="AQ5" s="439"/>
      <c r="AR5" s="439"/>
      <c r="AS5" s="439"/>
      <c r="AT5" s="439"/>
      <c r="AU5" s="439"/>
      <c r="AV5" s="439"/>
      <c r="AW5" s="439"/>
      <c r="AX5" s="439"/>
      <c r="AY5" s="439"/>
      <c r="AZ5" s="439"/>
      <c r="BA5" s="439"/>
      <c r="BB5" s="439"/>
      <c r="BC5" s="439"/>
      <c r="BD5" s="439"/>
      <c r="BE5" s="439"/>
      <c r="BF5" s="439"/>
      <c r="BG5" s="439"/>
      <c r="BH5" s="439"/>
      <c r="BI5" s="78"/>
      <c r="BJ5" s="78"/>
      <c r="BK5" s="78"/>
      <c r="BL5" s="78"/>
      <c r="BM5" s="78"/>
      <c r="BN5" s="78"/>
      <c r="BO5" s="78"/>
      <c r="BP5" s="78"/>
      <c r="BQ5" s="78"/>
      <c r="BR5" s="78"/>
      <c r="BS5" s="78"/>
      <c r="BT5" s="78"/>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c r="CV5" s="78"/>
      <c r="CW5" s="78"/>
      <c r="CX5" s="78"/>
      <c r="CY5" s="78"/>
      <c r="CZ5" s="78"/>
      <c r="DA5" s="78"/>
      <c r="DB5" s="78"/>
      <c r="DC5" s="78"/>
      <c r="DD5" s="78"/>
      <c r="DE5" s="78"/>
      <c r="DF5" s="78"/>
      <c r="DG5" s="78"/>
      <c r="DH5" s="78"/>
      <c r="DI5" s="78"/>
      <c r="DJ5" s="78"/>
      <c r="DK5" s="78"/>
      <c r="DL5" s="78"/>
      <c r="DM5" s="78"/>
      <c r="DN5" s="78"/>
      <c r="DO5" s="78"/>
      <c r="DP5" s="78"/>
      <c r="DQ5" s="78"/>
      <c r="DR5" s="78"/>
      <c r="DS5" s="78"/>
      <c r="DT5" s="78"/>
      <c r="DU5" s="78"/>
      <c r="DV5" s="78"/>
      <c r="DW5" s="78"/>
      <c r="DX5" s="78"/>
      <c r="DY5" s="78"/>
      <c r="DZ5" s="78"/>
      <c r="EA5" s="78"/>
      <c r="EB5" s="78"/>
      <c r="EC5" s="78"/>
      <c r="ED5" s="78"/>
      <c r="EE5" s="78"/>
      <c r="EF5" s="78"/>
      <c r="EG5" s="78"/>
      <c r="EH5" s="78"/>
      <c r="EI5" s="78"/>
      <c r="EJ5" s="78"/>
      <c r="EK5" s="78"/>
      <c r="EL5" s="78"/>
      <c r="EM5" s="78"/>
      <c r="EN5" s="78"/>
      <c r="EO5" s="78"/>
      <c r="EP5" s="78"/>
      <c r="EQ5" s="78"/>
      <c r="ER5" s="78"/>
      <c r="ES5" s="78"/>
      <c r="ET5" s="78"/>
      <c r="EU5" s="78"/>
      <c r="EV5" s="78"/>
      <c r="EW5" s="78"/>
      <c r="EX5" s="78"/>
      <c r="EY5" s="78"/>
      <c r="EZ5" s="78"/>
      <c r="FA5" s="78"/>
      <c r="FB5" s="78"/>
      <c r="FC5" s="78"/>
      <c r="FD5" s="78"/>
      <c r="FE5" s="78"/>
      <c r="FF5" s="78"/>
      <c r="FG5" s="78"/>
      <c r="FH5" s="78"/>
      <c r="FI5" s="78"/>
      <c r="FJ5" s="78"/>
      <c r="FK5" s="78"/>
      <c r="FL5" s="78"/>
      <c r="FM5" s="78"/>
      <c r="FN5" s="78"/>
      <c r="FO5" s="78"/>
      <c r="FP5" s="78"/>
      <c r="FQ5" s="78"/>
      <c r="FR5" s="78"/>
      <c r="FS5" s="78"/>
      <c r="FT5" s="78"/>
      <c r="FU5" s="78"/>
      <c r="FV5" s="78"/>
      <c r="FW5" s="78"/>
      <c r="FX5" s="78"/>
      <c r="FY5" s="78"/>
      <c r="FZ5" s="78"/>
      <c r="GA5" s="78"/>
      <c r="GB5" s="78"/>
      <c r="GC5" s="78"/>
      <c r="GD5" s="78"/>
      <c r="GE5" s="78"/>
      <c r="GF5" s="78"/>
      <c r="GG5" s="78"/>
      <c r="GH5" s="78"/>
      <c r="GI5" s="78"/>
      <c r="GJ5" s="78"/>
      <c r="GK5" s="78"/>
      <c r="GL5" s="78"/>
      <c r="GM5" s="78"/>
      <c r="GN5" s="78"/>
      <c r="GO5" s="78"/>
      <c r="GP5" s="78"/>
      <c r="GQ5" s="78"/>
      <c r="GR5" s="78"/>
      <c r="GS5" s="78"/>
      <c r="GT5" s="78"/>
      <c r="GU5" s="78"/>
      <c r="GV5" s="78"/>
      <c r="GW5" s="78"/>
      <c r="GX5" s="78"/>
      <c r="GY5" s="78"/>
      <c r="GZ5" s="78"/>
      <c r="HA5" s="78"/>
      <c r="HB5" s="78"/>
      <c r="HC5" s="78"/>
      <c r="HD5" s="78"/>
      <c r="HE5" s="78"/>
      <c r="HF5" s="78"/>
      <c r="HG5" s="78"/>
      <c r="HH5" s="78"/>
      <c r="HI5" s="78"/>
      <c r="HJ5" s="78"/>
      <c r="HK5" s="78"/>
      <c r="HL5" s="78"/>
      <c r="HM5" s="78"/>
      <c r="HN5" s="78"/>
      <c r="HO5" s="78"/>
    </row>
    <row r="6" spans="1:223" s="69" customFormat="1" ht="12" customHeight="1">
      <c r="A6" s="1424"/>
      <c r="B6" s="483" t="s">
        <v>394</v>
      </c>
      <c r="C6" s="2178"/>
      <c r="D6" s="1426"/>
      <c r="E6" s="1426"/>
      <c r="F6" s="1426"/>
      <c r="G6" s="1426"/>
      <c r="H6" s="1426"/>
      <c r="I6" s="1426"/>
      <c r="J6" s="1426"/>
      <c r="K6" s="1426"/>
      <c r="L6" s="1426"/>
      <c r="M6" s="1426"/>
      <c r="N6" s="1426"/>
      <c r="O6" s="1985"/>
      <c r="P6" s="2175"/>
      <c r="Q6" s="2175"/>
      <c r="R6" s="2175"/>
      <c r="S6" s="2175"/>
      <c r="T6" s="2175"/>
      <c r="U6" s="2175"/>
      <c r="V6" s="1986"/>
      <c r="W6" s="246"/>
      <c r="X6" s="246"/>
      <c r="Y6" s="1237"/>
      <c r="Z6" s="1237"/>
      <c r="AA6" s="246"/>
      <c r="AB6" s="246"/>
      <c r="AC6" s="246"/>
      <c r="AD6" s="246"/>
      <c r="AE6" s="246"/>
      <c r="AF6" s="246"/>
      <c r="AG6" s="439"/>
      <c r="AH6" s="439"/>
      <c r="AI6" s="439"/>
      <c r="AJ6" s="439"/>
      <c r="AK6" s="439"/>
      <c r="AL6" s="439"/>
      <c r="AM6" s="439"/>
      <c r="AN6" s="439"/>
      <c r="AO6" s="439"/>
      <c r="AP6" s="439"/>
      <c r="AQ6" s="439"/>
      <c r="AR6" s="439"/>
      <c r="AS6" s="439"/>
      <c r="AT6" s="439"/>
      <c r="AU6" s="439"/>
      <c r="AV6" s="439"/>
      <c r="AW6" s="439"/>
      <c r="AX6" s="439"/>
      <c r="AY6" s="439"/>
      <c r="AZ6" s="439"/>
      <c r="BA6" s="439"/>
      <c r="BB6" s="439"/>
      <c r="BC6" s="439"/>
      <c r="BD6" s="439"/>
      <c r="BE6" s="439"/>
      <c r="BF6" s="439"/>
      <c r="BG6" s="439"/>
      <c r="BH6" s="439"/>
      <c r="BI6" s="78"/>
      <c r="BJ6" s="78"/>
      <c r="BK6" s="78"/>
      <c r="BL6" s="78"/>
      <c r="BM6" s="78"/>
      <c r="BN6" s="78"/>
      <c r="BO6" s="78"/>
      <c r="BP6" s="78"/>
      <c r="BQ6" s="78"/>
      <c r="BR6" s="78"/>
      <c r="BS6" s="78"/>
      <c r="BT6" s="78"/>
      <c r="BU6" s="78"/>
      <c r="BV6" s="78"/>
      <c r="BW6" s="78"/>
      <c r="BX6" s="78"/>
      <c r="BY6" s="78"/>
      <c r="BZ6" s="78"/>
      <c r="CA6" s="78"/>
      <c r="CB6" s="78"/>
      <c r="CC6" s="78"/>
      <c r="CD6" s="78"/>
      <c r="CE6" s="78"/>
      <c r="CF6" s="78"/>
      <c r="CG6" s="78"/>
      <c r="CH6" s="78"/>
      <c r="CI6" s="78"/>
      <c r="CJ6" s="78"/>
      <c r="CK6" s="78"/>
      <c r="CL6" s="78"/>
      <c r="CM6" s="78"/>
      <c r="CN6" s="78"/>
      <c r="CO6" s="78"/>
      <c r="CP6" s="78"/>
      <c r="CQ6" s="78"/>
      <c r="CR6" s="78"/>
      <c r="CS6" s="78"/>
      <c r="CT6" s="78"/>
      <c r="CU6" s="78"/>
      <c r="CV6" s="78"/>
      <c r="CW6" s="78"/>
      <c r="CX6" s="78"/>
      <c r="CY6" s="78"/>
      <c r="CZ6" s="78"/>
      <c r="DA6" s="78"/>
      <c r="DB6" s="78"/>
      <c r="DC6" s="78"/>
      <c r="DD6" s="78"/>
      <c r="DE6" s="78"/>
      <c r="DF6" s="78"/>
      <c r="DG6" s="78"/>
      <c r="DH6" s="78"/>
      <c r="DI6" s="78"/>
      <c r="DJ6" s="78"/>
      <c r="DK6" s="78"/>
      <c r="DL6" s="78"/>
      <c r="DM6" s="78"/>
      <c r="DN6" s="78"/>
      <c r="DO6" s="78"/>
      <c r="DP6" s="78"/>
      <c r="DQ6" s="78"/>
      <c r="DR6" s="78"/>
      <c r="DS6" s="78"/>
      <c r="DT6" s="78"/>
      <c r="DU6" s="78"/>
      <c r="DV6" s="78"/>
      <c r="DW6" s="78"/>
      <c r="DX6" s="78"/>
      <c r="DY6" s="78"/>
      <c r="DZ6" s="78"/>
      <c r="EA6" s="78"/>
      <c r="EB6" s="78"/>
      <c r="EC6" s="78"/>
      <c r="ED6" s="78"/>
      <c r="EE6" s="78"/>
      <c r="EF6" s="78"/>
      <c r="EG6" s="78"/>
      <c r="EH6" s="78"/>
      <c r="EI6" s="78"/>
      <c r="EJ6" s="78"/>
      <c r="EK6" s="78"/>
      <c r="EL6" s="78"/>
      <c r="EM6" s="78"/>
      <c r="EN6" s="78"/>
      <c r="EO6" s="78"/>
      <c r="EP6" s="78"/>
      <c r="EQ6" s="78"/>
      <c r="ER6" s="78"/>
      <c r="ES6" s="78"/>
      <c r="ET6" s="78"/>
      <c r="EU6" s="78"/>
      <c r="EV6" s="78"/>
      <c r="EW6" s="78"/>
      <c r="EX6" s="78"/>
      <c r="EY6" s="78"/>
      <c r="EZ6" s="78"/>
      <c r="FA6" s="78"/>
      <c r="FB6" s="78"/>
      <c r="FC6" s="78"/>
      <c r="FD6" s="78"/>
      <c r="FE6" s="78"/>
      <c r="FF6" s="78"/>
      <c r="FG6" s="78"/>
      <c r="FH6" s="78"/>
      <c r="FI6" s="78"/>
      <c r="FJ6" s="78"/>
      <c r="FK6" s="78"/>
      <c r="FL6" s="78"/>
      <c r="FM6" s="78"/>
      <c r="FN6" s="78"/>
      <c r="FO6" s="78"/>
      <c r="FP6" s="78"/>
      <c r="FQ6" s="78"/>
      <c r="FR6" s="78"/>
      <c r="FS6" s="78"/>
      <c r="FT6" s="78"/>
      <c r="FU6" s="78"/>
      <c r="FV6" s="78"/>
      <c r="FW6" s="78"/>
      <c r="FX6" s="78"/>
      <c r="FY6" s="78"/>
      <c r="FZ6" s="78"/>
      <c r="GA6" s="78"/>
      <c r="GB6" s="78"/>
      <c r="GC6" s="78"/>
      <c r="GD6" s="78"/>
      <c r="GE6" s="78"/>
      <c r="GF6" s="78"/>
      <c r="GG6" s="78"/>
      <c r="GH6" s="78"/>
      <c r="GI6" s="78"/>
      <c r="GJ6" s="78"/>
      <c r="GK6" s="78"/>
      <c r="GL6" s="78"/>
      <c r="GM6" s="78"/>
      <c r="GN6" s="78"/>
      <c r="GO6" s="78"/>
      <c r="GP6" s="78"/>
      <c r="GQ6" s="78"/>
      <c r="GR6" s="78"/>
      <c r="GS6" s="78"/>
      <c r="GT6" s="78"/>
      <c r="GU6" s="78"/>
      <c r="GV6" s="78"/>
      <c r="GW6" s="78"/>
      <c r="GX6" s="78"/>
      <c r="GY6" s="78"/>
      <c r="GZ6" s="78"/>
      <c r="HA6" s="78"/>
      <c r="HB6" s="78"/>
      <c r="HC6" s="78"/>
      <c r="HD6" s="78"/>
      <c r="HE6" s="78"/>
      <c r="HF6" s="78"/>
      <c r="HG6" s="78"/>
      <c r="HH6" s="78"/>
      <c r="HI6" s="78"/>
      <c r="HJ6" s="78"/>
      <c r="HK6" s="78"/>
      <c r="HL6" s="78"/>
      <c r="HM6" s="78"/>
      <c r="HN6" s="78"/>
      <c r="HO6" s="78"/>
    </row>
    <row r="7" spans="1:223" s="69" customFormat="1" ht="6.6" customHeight="1" thickBot="1">
      <c r="A7" s="1427"/>
      <c r="B7" s="1428"/>
      <c r="C7" s="2179"/>
      <c r="D7" s="1428"/>
      <c r="E7" s="1428"/>
      <c r="F7" s="1428"/>
      <c r="G7" s="1428"/>
      <c r="H7" s="1428"/>
      <c r="I7" s="1428"/>
      <c r="J7" s="1428"/>
      <c r="K7" s="1428"/>
      <c r="L7" s="1428"/>
      <c r="M7" s="1428"/>
      <c r="N7" s="1428"/>
      <c r="O7" s="198"/>
      <c r="P7" s="176"/>
      <c r="Q7" s="176"/>
      <c r="R7" s="176"/>
      <c r="S7" s="199"/>
      <c r="T7" s="199"/>
      <c r="U7" s="200"/>
      <c r="V7" s="177"/>
      <c r="W7" s="246"/>
      <c r="X7" s="246"/>
      <c r="Y7" s="1237"/>
      <c r="Z7" s="1237"/>
      <c r="AA7" s="246"/>
      <c r="AB7" s="246"/>
      <c r="AC7" s="246"/>
      <c r="AD7" s="246"/>
      <c r="AE7" s="246"/>
      <c r="AF7" s="246"/>
      <c r="AG7" s="439"/>
      <c r="AH7" s="439"/>
      <c r="AI7" s="439"/>
      <c r="AJ7" s="439"/>
      <c r="AK7" s="439"/>
      <c r="AL7" s="439"/>
      <c r="AM7" s="439"/>
      <c r="AN7" s="439"/>
      <c r="AO7" s="439"/>
      <c r="AP7" s="439"/>
      <c r="AQ7" s="439"/>
      <c r="AR7" s="439"/>
      <c r="AS7" s="439"/>
      <c r="AT7" s="439"/>
      <c r="AU7" s="439"/>
      <c r="AV7" s="439"/>
      <c r="AW7" s="439"/>
      <c r="AX7" s="439"/>
      <c r="AY7" s="439"/>
      <c r="AZ7" s="439"/>
      <c r="BA7" s="439"/>
      <c r="BB7" s="439"/>
      <c r="BC7" s="439"/>
      <c r="BD7" s="439"/>
      <c r="BE7" s="439"/>
      <c r="BF7" s="439"/>
      <c r="BG7" s="439"/>
      <c r="BH7" s="439"/>
      <c r="BI7" s="78"/>
      <c r="BJ7" s="78"/>
      <c r="BK7" s="78"/>
      <c r="BL7" s="78"/>
      <c r="BM7" s="78"/>
      <c r="BN7" s="78"/>
      <c r="BO7" s="78"/>
      <c r="BP7" s="78"/>
      <c r="BQ7" s="78"/>
      <c r="BR7" s="78"/>
      <c r="BS7" s="78"/>
      <c r="BT7" s="78"/>
      <c r="BU7" s="78"/>
      <c r="BV7" s="78"/>
      <c r="BW7" s="78"/>
      <c r="BX7" s="78"/>
      <c r="BY7" s="78"/>
      <c r="BZ7" s="78"/>
      <c r="CA7" s="78"/>
      <c r="CB7" s="78"/>
      <c r="CC7" s="78"/>
      <c r="CD7" s="78"/>
      <c r="CE7" s="78"/>
      <c r="CF7" s="78"/>
      <c r="CG7" s="78"/>
      <c r="CH7" s="78"/>
      <c r="CI7" s="78"/>
      <c r="CJ7" s="78"/>
      <c r="CK7" s="78"/>
      <c r="CL7" s="78"/>
      <c r="CM7" s="78"/>
      <c r="CN7" s="78"/>
      <c r="CO7" s="78"/>
      <c r="CP7" s="78"/>
      <c r="CQ7" s="78"/>
      <c r="CR7" s="78"/>
      <c r="CS7" s="78"/>
      <c r="CT7" s="78"/>
      <c r="CU7" s="78"/>
      <c r="CV7" s="78"/>
      <c r="CW7" s="78"/>
      <c r="CX7" s="78"/>
      <c r="CY7" s="78"/>
      <c r="CZ7" s="78"/>
      <c r="DA7" s="78"/>
      <c r="DB7" s="78"/>
      <c r="DC7" s="78"/>
      <c r="DD7" s="78"/>
      <c r="DE7" s="78"/>
      <c r="DF7" s="78"/>
      <c r="DG7" s="78"/>
      <c r="DH7" s="78"/>
      <c r="DI7" s="78"/>
      <c r="DJ7" s="78"/>
      <c r="DK7" s="78"/>
      <c r="DL7" s="78"/>
      <c r="DM7" s="78"/>
      <c r="DN7" s="78"/>
      <c r="DO7" s="78"/>
      <c r="DP7" s="78"/>
      <c r="DQ7" s="78"/>
      <c r="DR7" s="78"/>
      <c r="DS7" s="78"/>
      <c r="DT7" s="78"/>
      <c r="DU7" s="78"/>
      <c r="DV7" s="78"/>
      <c r="DW7" s="78"/>
      <c r="DX7" s="78"/>
      <c r="DY7" s="78"/>
      <c r="DZ7" s="78"/>
      <c r="EA7" s="78"/>
      <c r="EB7" s="78"/>
      <c r="EC7" s="78"/>
      <c r="ED7" s="78"/>
      <c r="EE7" s="78"/>
      <c r="EF7" s="78"/>
      <c r="EG7" s="78"/>
      <c r="EH7" s="78"/>
      <c r="EI7" s="78"/>
      <c r="EJ7" s="78"/>
      <c r="EK7" s="78"/>
      <c r="EL7" s="78"/>
      <c r="EM7" s="78"/>
      <c r="EN7" s="78"/>
      <c r="EO7" s="78"/>
      <c r="EP7" s="78"/>
      <c r="EQ7" s="78"/>
      <c r="ER7" s="78"/>
      <c r="ES7" s="78"/>
      <c r="ET7" s="78"/>
      <c r="EU7" s="78"/>
      <c r="EV7" s="78"/>
      <c r="EW7" s="78"/>
      <c r="EX7" s="78"/>
      <c r="EY7" s="78"/>
      <c r="EZ7" s="78"/>
      <c r="FA7" s="78"/>
      <c r="FB7" s="78"/>
      <c r="FC7" s="78"/>
      <c r="FD7" s="78"/>
      <c r="FE7" s="78"/>
      <c r="FF7" s="78"/>
      <c r="FG7" s="78"/>
      <c r="FH7" s="78"/>
      <c r="FI7" s="78"/>
      <c r="FJ7" s="78"/>
      <c r="FK7" s="78"/>
      <c r="FL7" s="78"/>
      <c r="FM7" s="78"/>
      <c r="FN7" s="78"/>
      <c r="FO7" s="78"/>
      <c r="FP7" s="78"/>
      <c r="FQ7" s="78"/>
      <c r="FR7" s="78"/>
      <c r="FS7" s="78"/>
      <c r="FT7" s="78"/>
      <c r="FU7" s="78"/>
      <c r="FV7" s="78"/>
      <c r="FW7" s="78"/>
      <c r="FX7" s="78"/>
      <c r="FY7" s="78"/>
      <c r="FZ7" s="78"/>
      <c r="GA7" s="78"/>
      <c r="GB7" s="78"/>
      <c r="GC7" s="78"/>
      <c r="GD7" s="78"/>
      <c r="GE7" s="78"/>
      <c r="GF7" s="78"/>
      <c r="GG7" s="78"/>
      <c r="GH7" s="78"/>
      <c r="GI7" s="78"/>
      <c r="GJ7" s="78"/>
      <c r="GK7" s="78"/>
      <c r="GL7" s="78"/>
      <c r="GM7" s="78"/>
      <c r="GN7" s="78"/>
      <c r="GO7" s="78"/>
      <c r="GP7" s="78"/>
      <c r="GQ7" s="78"/>
      <c r="GR7" s="78"/>
      <c r="GS7" s="78"/>
      <c r="GT7" s="78"/>
      <c r="GU7" s="78"/>
      <c r="GV7" s="78"/>
      <c r="GW7" s="78"/>
      <c r="GX7" s="78"/>
      <c r="GY7" s="78"/>
      <c r="GZ7" s="78"/>
      <c r="HA7" s="78"/>
      <c r="HB7" s="78"/>
      <c r="HC7" s="78"/>
      <c r="HD7" s="78"/>
      <c r="HE7" s="78"/>
      <c r="HF7" s="78"/>
      <c r="HG7" s="78"/>
      <c r="HH7" s="78"/>
      <c r="HI7" s="78"/>
      <c r="HJ7" s="78"/>
      <c r="HK7" s="78"/>
      <c r="HL7" s="78"/>
      <c r="HM7" s="78"/>
      <c r="HN7" s="78"/>
      <c r="HO7" s="78"/>
    </row>
    <row r="8" spans="1:223" ht="30" customHeight="1">
      <c r="A8" s="1567" t="s">
        <v>87</v>
      </c>
      <c r="B8" s="1914" t="s">
        <v>0</v>
      </c>
      <c r="C8" s="1518" t="s">
        <v>1</v>
      </c>
      <c r="D8" s="1516" t="s">
        <v>2</v>
      </c>
      <c r="E8" s="1516" t="s">
        <v>3</v>
      </c>
      <c r="F8" s="1516" t="s">
        <v>4</v>
      </c>
      <c r="G8" s="1514" t="s">
        <v>5</v>
      </c>
      <c r="H8" s="1981" t="s">
        <v>6</v>
      </c>
      <c r="I8" s="1675" t="s">
        <v>88</v>
      </c>
      <c r="J8" s="1676"/>
      <c r="K8" s="1677"/>
      <c r="L8" s="1979" t="s">
        <v>7</v>
      </c>
      <c r="M8" s="1583" t="s">
        <v>93</v>
      </c>
      <c r="N8" s="1980" t="s">
        <v>124</v>
      </c>
      <c r="O8" s="1720" t="s">
        <v>207</v>
      </c>
      <c r="P8" s="1582" t="s">
        <v>96</v>
      </c>
      <c r="Q8" s="1583"/>
      <c r="R8" s="1584"/>
      <c r="S8" s="1983" t="s">
        <v>97</v>
      </c>
      <c r="T8" s="1984" t="s">
        <v>98</v>
      </c>
      <c r="U8" s="1927" t="s">
        <v>99</v>
      </c>
      <c r="V8" s="1929" t="s">
        <v>100</v>
      </c>
    </row>
    <row r="9" spans="1:223" ht="12" customHeight="1" thickBot="1">
      <c r="A9" s="1568"/>
      <c r="B9" s="1566"/>
      <c r="C9" s="1519"/>
      <c r="D9" s="1517"/>
      <c r="E9" s="1517"/>
      <c r="F9" s="1517"/>
      <c r="G9" s="1515"/>
      <c r="H9" s="1982"/>
      <c r="I9" s="1075">
        <v>1</v>
      </c>
      <c r="J9" s="228">
        <v>2</v>
      </c>
      <c r="K9" s="229">
        <v>3</v>
      </c>
      <c r="L9" s="1589"/>
      <c r="M9" s="1591"/>
      <c r="N9" s="1581"/>
      <c r="O9" s="1640"/>
      <c r="P9" s="178">
        <v>1</v>
      </c>
      <c r="Q9" s="179">
        <v>2</v>
      </c>
      <c r="R9" s="180">
        <v>3</v>
      </c>
      <c r="S9" s="1653"/>
      <c r="T9" s="1629"/>
      <c r="U9" s="1670"/>
      <c r="V9" s="1672"/>
    </row>
    <row r="10" spans="1:223" ht="17.100000000000001" customHeight="1" thickBot="1">
      <c r="A10" s="162">
        <v>100</v>
      </c>
      <c r="B10" s="1153" t="str">
        <f>"Methoden (3 aus 5 sind zu wählen) "&amp;IF(COUNTIF($W$11:$W$19,"&gt;0")&gt;3,"- NUR 3 METHODEN WÄHLEN !!! -","")</f>
        <v xml:space="preserve">Methoden (3 aus 5 sind zu wählen) </v>
      </c>
      <c r="C10" s="1153"/>
      <c r="D10" s="1153"/>
      <c r="E10" s="1153"/>
      <c r="F10" s="1153"/>
      <c r="G10" s="1153"/>
      <c r="H10" s="1153"/>
      <c r="I10" s="1153"/>
      <c r="J10" s="1153"/>
      <c r="K10" s="1153"/>
      <c r="L10" s="1153"/>
      <c r="M10" s="1153"/>
      <c r="N10" s="1153"/>
      <c r="O10" s="1153"/>
      <c r="P10" s="1386"/>
      <c r="Q10" s="1386"/>
      <c r="R10" s="1386"/>
      <c r="S10" s="1154"/>
      <c r="T10" s="1154"/>
      <c r="U10" s="1154"/>
      <c r="V10" s="1155"/>
    </row>
    <row r="11" spans="1:223" ht="15" customHeight="1">
      <c r="A11" s="602">
        <v>11001</v>
      </c>
      <c r="B11" s="603" t="s">
        <v>227</v>
      </c>
      <c r="C11" s="604">
        <v>3</v>
      </c>
      <c r="D11" s="605">
        <v>2</v>
      </c>
      <c r="E11" s="605"/>
      <c r="F11" s="605"/>
      <c r="G11" s="605">
        <v>5</v>
      </c>
      <c r="H11" s="869">
        <v>6</v>
      </c>
      <c r="I11" s="1076">
        <v>6</v>
      </c>
      <c r="J11" s="922"/>
      <c r="K11" s="1120"/>
      <c r="L11" s="595" t="s">
        <v>89</v>
      </c>
      <c r="M11" s="596">
        <v>1</v>
      </c>
      <c r="N11" s="592" t="s">
        <v>121</v>
      </c>
      <c r="O11" s="359"/>
      <c r="P11" s="380"/>
      <c r="Q11" s="374"/>
      <c r="R11" s="392"/>
      <c r="S11" s="1250" t="str">
        <f>IF(COUNTIF(P11:R11,"&gt;=50")&gt;1,"FEHLER",IF(MAX(P11:R11)&gt;100,"FEHLER",IF(P11="","OFFEN",IF(MAX(P11:R11)&gt;=50,"BE",IF(MAX(P11:R11)&lt;50,"NB","OFFEN")))))</f>
        <v>OFFEN</v>
      </c>
      <c r="T11" s="1274">
        <f>IF(P11="",0,(MAX(P11:R11)*M11/100))</f>
        <v>0</v>
      </c>
      <c r="U11" s="1252" t="str">
        <f>IF(S11="OFFEN","OFFEN",IF(S11="FEHLER","FEHLER",IF(S11="NB",5,ROUND(1+3/50*(100-(T11*100)),1))))</f>
        <v>OFFEN</v>
      </c>
      <c r="V11" s="1253">
        <f>IF(S11="BE",H11,0)</f>
        <v>0</v>
      </c>
      <c r="W11" s="246">
        <f>V11</f>
        <v>0</v>
      </c>
      <c r="Y11" s="1237">
        <f>IF(W11=0,0,W11/$W$60)</f>
        <v>0</v>
      </c>
      <c r="Z11" s="1237">
        <f>IF(W11=0,0,Y11*MAX(P11:R11))</f>
        <v>0</v>
      </c>
    </row>
    <row r="12" spans="1:223" ht="15" customHeight="1">
      <c r="A12" s="613">
        <v>11101</v>
      </c>
      <c r="B12" s="1644" t="s">
        <v>276</v>
      </c>
      <c r="C12" s="1645">
        <v>2</v>
      </c>
      <c r="D12" s="1632">
        <v>1</v>
      </c>
      <c r="E12" s="1632">
        <v>2</v>
      </c>
      <c r="F12" s="614"/>
      <c r="G12" s="1632">
        <v>5</v>
      </c>
      <c r="H12" s="1530">
        <v>6</v>
      </c>
      <c r="I12" s="1996">
        <v>6</v>
      </c>
      <c r="J12" s="1606"/>
      <c r="K12" s="1121"/>
      <c r="L12" s="597" t="s">
        <v>89</v>
      </c>
      <c r="M12" s="598">
        <v>0.65</v>
      </c>
      <c r="N12" s="1506" t="s">
        <v>121</v>
      </c>
      <c r="O12" s="1460"/>
      <c r="P12" s="403"/>
      <c r="Q12" s="399"/>
      <c r="R12" s="590"/>
      <c r="S12" s="1634" t="str">
        <f>IF(OR(COUNTIF(P12:R12,"&gt;=50")&gt;1,COUNTIF(P13:R13,"&gt;=50")&gt;1),"FEHLER",IF(OR(MAX(P12:R12)&gt;100,MAX(P13:R13)&gt;100),"FEHLER",IF(OR(P12="",P13=""),"OFFEN",IF(AND(MAX(P12:R12)&gt;=50,MAX(P13:R13)&gt;=50),"BE",IF(OR(MAX(P12:R12)&lt;50,MAX(P13:R13)&lt;50),"NB","OFFEN")))))</f>
        <v>OFFEN</v>
      </c>
      <c r="T12" s="1635">
        <f>ROUNDUP(AA12,2)</f>
        <v>0</v>
      </c>
      <c r="U12" s="1932" t="str">
        <f>IF(S12="OFFEN","OFFEN",IF(S12="FEHLER","FEHLER",IF(S12="NB",5,ROUND(1+3/50*(100-(T12*100)),1))))</f>
        <v>OFFEN</v>
      </c>
      <c r="V12" s="1496">
        <f>IF(S12="BE",H12,0)</f>
        <v>0</v>
      </c>
      <c r="W12" s="246">
        <f t="shared" ref="W12:W39" si="0">V12</f>
        <v>0</v>
      </c>
      <c r="Y12" s="1237">
        <f>IF(W12=0,0,W12/$W$60)</f>
        <v>0</v>
      </c>
      <c r="Z12" s="1237">
        <f>IF(W12=0,0,(T12*100)*Y12)</f>
        <v>0</v>
      </c>
      <c r="AA12" s="246">
        <f>IF(P12="",0,(MAX(P12:R12)*M12/100))+IF(P13="",0,(MAX(P13:R13)*M13/100))</f>
        <v>0</v>
      </c>
    </row>
    <row r="13" spans="1:223" ht="15" customHeight="1">
      <c r="A13" s="615">
        <v>11102</v>
      </c>
      <c r="B13" s="1644"/>
      <c r="C13" s="1645"/>
      <c r="D13" s="1632"/>
      <c r="E13" s="1632"/>
      <c r="F13" s="616"/>
      <c r="G13" s="1632"/>
      <c r="H13" s="1530"/>
      <c r="I13" s="1997"/>
      <c r="J13" s="1606"/>
      <c r="K13" s="1122"/>
      <c r="L13" s="599" t="s">
        <v>90</v>
      </c>
      <c r="M13" s="600">
        <v>0.35</v>
      </c>
      <c r="N13" s="1507"/>
      <c r="O13" s="694"/>
      <c r="P13" s="1243"/>
      <c r="Q13" s="1244"/>
      <c r="R13" s="1245"/>
      <c r="S13" s="1634"/>
      <c r="T13" s="1635"/>
      <c r="U13" s="2000"/>
      <c r="V13" s="1496"/>
    </row>
    <row r="14" spans="1:223" ht="15" customHeight="1">
      <c r="A14" s="606">
        <v>11201</v>
      </c>
      <c r="B14" s="1563" t="s">
        <v>228</v>
      </c>
      <c r="C14" s="1564">
        <v>2</v>
      </c>
      <c r="D14" s="1625"/>
      <c r="E14" s="1625">
        <v>3</v>
      </c>
      <c r="F14" s="610"/>
      <c r="G14" s="1625">
        <v>5</v>
      </c>
      <c r="H14" s="1626">
        <v>6</v>
      </c>
      <c r="I14" s="1087"/>
      <c r="J14" s="2005">
        <v>6</v>
      </c>
      <c r="K14" s="1123"/>
      <c r="L14" s="556" t="s">
        <v>90</v>
      </c>
      <c r="M14" s="557">
        <v>0.4</v>
      </c>
      <c r="N14" s="1699" t="s">
        <v>131</v>
      </c>
      <c r="O14" s="1454"/>
      <c r="P14" s="386"/>
      <c r="Q14" s="371"/>
      <c r="R14" s="393"/>
      <c r="S14" s="1587" t="str">
        <f>IF(OR(COUNTIF(P14:R14,"&gt;=50")&gt;1,COUNTIF(P15:R15,"&gt;=50")&gt;1),"FEHLER",IF(OR(MAX(P14:R14)&gt;100,MAX(P15:R15)&gt;100),"FEHLER",IF(OR(P14="",P15=""),"OFFEN",IF(AND(MAX(P14:R14)&gt;=50,MAX(P15:R15)&gt;=50),"BE",IF(OR(MAX(P14:R14)&lt;50,MAX(P15:R15)&lt;50),"NB","OFFEN")))))</f>
        <v>OFFEN</v>
      </c>
      <c r="T14" s="2001">
        <f>ROUNDUP(AA14,2)</f>
        <v>0</v>
      </c>
      <c r="U14" s="1631" t="str">
        <f>IF(S14="OFFEN","OFFEN",IF(S14="FEHLER","FEHLER",IF(S14="NB",5,ROUND(1+3/50*(100-(T14*100)),1))))</f>
        <v>OFFEN</v>
      </c>
      <c r="V14" s="1484">
        <f>IF(S14="BE",H14,0)</f>
        <v>0</v>
      </c>
      <c r="W14" s="246">
        <f t="shared" si="0"/>
        <v>0</v>
      </c>
      <c r="Y14" s="1237">
        <f>IF(W14=0,0,W14/$W$60)</f>
        <v>0</v>
      </c>
      <c r="Z14" s="1237">
        <f>IF(W14=0,0,(T14*100)*Y14)</f>
        <v>0</v>
      </c>
      <c r="AA14" s="246">
        <f>IF(P14="",0,(MAX(P14:R14)*M14/100))+IF(P15="",0,(MAX(P15:R15)*M15/100))</f>
        <v>0</v>
      </c>
    </row>
    <row r="15" spans="1:223" ht="15" customHeight="1">
      <c r="A15" s="608">
        <v>11202</v>
      </c>
      <c r="B15" s="1563"/>
      <c r="C15" s="1564"/>
      <c r="D15" s="1625"/>
      <c r="E15" s="1625"/>
      <c r="F15" s="611"/>
      <c r="G15" s="1625"/>
      <c r="H15" s="1626"/>
      <c r="I15" s="1088"/>
      <c r="J15" s="2005"/>
      <c r="K15" s="1124"/>
      <c r="L15" s="548" t="s">
        <v>90</v>
      </c>
      <c r="M15" s="549">
        <v>0.6</v>
      </c>
      <c r="N15" s="1724"/>
      <c r="O15" s="274"/>
      <c r="P15" s="1240"/>
      <c r="Q15" s="1241"/>
      <c r="R15" s="1242"/>
      <c r="S15" s="1587"/>
      <c r="T15" s="2002"/>
      <c r="U15" s="1631"/>
      <c r="V15" s="1484"/>
    </row>
    <row r="16" spans="1:223" ht="15" customHeight="1">
      <c r="A16" s="613">
        <v>11301</v>
      </c>
      <c r="B16" s="1520" t="s">
        <v>229</v>
      </c>
      <c r="C16" s="1666">
        <v>3</v>
      </c>
      <c r="D16" s="1654">
        <v>1</v>
      </c>
      <c r="E16" s="1654">
        <v>1</v>
      </c>
      <c r="F16" s="617"/>
      <c r="G16" s="1654">
        <v>5</v>
      </c>
      <c r="H16" s="1658">
        <v>6</v>
      </c>
      <c r="I16" s="1996"/>
      <c r="J16" s="1656">
        <v>6</v>
      </c>
      <c r="K16" s="2003"/>
      <c r="L16" s="597" t="s">
        <v>89</v>
      </c>
      <c r="M16" s="598">
        <v>0.8</v>
      </c>
      <c r="N16" s="1506" t="s">
        <v>131</v>
      </c>
      <c r="O16" s="1460"/>
      <c r="P16" s="403"/>
      <c r="Q16" s="399"/>
      <c r="R16" s="590"/>
      <c r="S16" s="1634" t="str">
        <f>IF(OR(COUNTIF(P16:R16,"&gt;=50")&gt;1,COUNTIF(P17:R17,"&gt;=50")&gt;1),"FEHLER",IF(OR(MAX(P16:R16)&gt;100,MAX(P17:R17)&gt;100),"FEHLER",IF(OR(P16="",P17=""),"OFFEN",IF(AND(MAX(P16:R16)&gt;=50,MAX(P17:R17)&gt;=50),"BE",IF(OR(MAX(P16:R16)&lt;50,MAX(P17:R17)&lt;50),"NB","OFFEN")))))</f>
        <v>OFFEN</v>
      </c>
      <c r="T16" s="1635">
        <f>ROUNDUP(AA16,2)</f>
        <v>0</v>
      </c>
      <c r="U16" s="1633" t="str">
        <f>IF(S16="OFFEN","OFFEN",IF(S16="FEHLER","FEHLER",IF(S16="NB",5,ROUND(1+3/50*(100-(T16*100)),1))))</f>
        <v>OFFEN</v>
      </c>
      <c r="V16" s="1496">
        <f>IF(S16="BE",H16,0)</f>
        <v>0</v>
      </c>
      <c r="W16" s="246">
        <f t="shared" si="0"/>
        <v>0</v>
      </c>
      <c r="Y16" s="1237">
        <f>IF(W16=0,0,W16/$W$60)</f>
        <v>0</v>
      </c>
      <c r="Z16" s="1237">
        <f>IF(W16=0,0,(T16*100)*Y16)</f>
        <v>0</v>
      </c>
      <c r="AA16" s="246">
        <f>IF(P16="",0,(MAX(P16:R16)*M16/100))+IF(P17="",0,(MAX(P17:R17)*M17/100))</f>
        <v>0</v>
      </c>
    </row>
    <row r="17" spans="1:27" ht="15" customHeight="1">
      <c r="A17" s="615">
        <v>11302</v>
      </c>
      <c r="B17" s="1521"/>
      <c r="C17" s="1667"/>
      <c r="D17" s="1655"/>
      <c r="E17" s="1655"/>
      <c r="F17" s="616"/>
      <c r="G17" s="1655"/>
      <c r="H17" s="1659"/>
      <c r="I17" s="1997"/>
      <c r="J17" s="1657"/>
      <c r="K17" s="2004"/>
      <c r="L17" s="599" t="s">
        <v>90</v>
      </c>
      <c r="M17" s="600">
        <v>0.2</v>
      </c>
      <c r="N17" s="1507"/>
      <c r="O17" s="1459"/>
      <c r="P17" s="1243"/>
      <c r="Q17" s="1244"/>
      <c r="R17" s="1245"/>
      <c r="S17" s="1634"/>
      <c r="T17" s="1635"/>
      <c r="U17" s="1633"/>
      <c r="V17" s="1496"/>
    </row>
    <row r="18" spans="1:27" ht="15" customHeight="1">
      <c r="A18" s="606">
        <v>11401</v>
      </c>
      <c r="B18" s="1526" t="s">
        <v>230</v>
      </c>
      <c r="C18" s="1660">
        <v>3</v>
      </c>
      <c r="D18" s="1527">
        <v>1</v>
      </c>
      <c r="E18" s="1527">
        <v>1</v>
      </c>
      <c r="F18" s="607"/>
      <c r="G18" s="1527">
        <v>5</v>
      </c>
      <c r="H18" s="1548">
        <v>6</v>
      </c>
      <c r="I18" s="1991"/>
      <c r="J18" s="1522">
        <v>6</v>
      </c>
      <c r="K18" s="1994"/>
      <c r="L18" s="556" t="s">
        <v>89</v>
      </c>
      <c r="M18" s="557">
        <v>0.7</v>
      </c>
      <c r="N18" s="1508" t="s">
        <v>131</v>
      </c>
      <c r="O18" s="1454"/>
      <c r="P18" s="386"/>
      <c r="Q18" s="371"/>
      <c r="R18" s="393"/>
      <c r="S18" s="1587" t="str">
        <f>IF(OR(COUNTIF(P18:R18,"&gt;=50")&gt;1,COUNTIF(P19:R19,"&gt;=50")&gt;1),"FEHLER",IF(OR(MAX(P18:R18)&gt;100,MAX(P19:R19)&gt;100),"FEHLER",IF(OR(P18="",P19=""),"OFFEN",IF(AND(MAX(P18:R18)&gt;=50,MAX(P19:R19)&gt;=50),"BE",IF(OR(MAX(P18:R18)&lt;50,MAX(P19:R19)&lt;50),"NB","OFFEN")))))</f>
        <v>OFFEN</v>
      </c>
      <c r="T18" s="2001">
        <f>ROUNDUP(AA18,2)</f>
        <v>0</v>
      </c>
      <c r="U18" s="1631" t="str">
        <f>IF(S18="OFFEN","OFFEN",IF(S18="FEHLER","FEHLER",IF(S18="NB",5,ROUND(1+3/50*(100-(T18*100)),1))))</f>
        <v>OFFEN</v>
      </c>
      <c r="V18" s="1484">
        <f>IF(S18="BE",H18,0)</f>
        <v>0</v>
      </c>
      <c r="W18" s="246">
        <f t="shared" si="0"/>
        <v>0</v>
      </c>
      <c r="Y18" s="1237">
        <f>IF(W18=0,0,W18/$W$60)</f>
        <v>0</v>
      </c>
      <c r="Z18" s="1237">
        <f>IF(W18=0,0,(T18*100)*Y18)</f>
        <v>0</v>
      </c>
      <c r="AA18" s="246">
        <f>IF(P18="",0,(MAX(P18:R18)*M18/100))+IF(P19="",0,(MAX(P19:R19)*M19/100))</f>
        <v>0</v>
      </c>
    </row>
    <row r="19" spans="1:27" ht="15" customHeight="1" thickBot="1">
      <c r="A19" s="1168">
        <v>11402</v>
      </c>
      <c r="B19" s="1998"/>
      <c r="C19" s="1999"/>
      <c r="D19" s="1993"/>
      <c r="E19" s="1993"/>
      <c r="F19" s="627"/>
      <c r="G19" s="1993"/>
      <c r="H19" s="1987"/>
      <c r="I19" s="1992"/>
      <c r="J19" s="1990"/>
      <c r="K19" s="1995"/>
      <c r="L19" s="665" t="s">
        <v>90</v>
      </c>
      <c r="M19" s="666">
        <v>0.3</v>
      </c>
      <c r="N19" s="1855"/>
      <c r="O19" s="1458"/>
      <c r="P19" s="1372"/>
      <c r="Q19" s="1373"/>
      <c r="R19" s="1374"/>
      <c r="S19" s="1852"/>
      <c r="T19" s="2012"/>
      <c r="U19" s="1854"/>
      <c r="V19" s="1847"/>
    </row>
    <row r="20" spans="1:27" ht="17.100000000000001" customHeight="1" thickBot="1">
      <c r="A20" s="162">
        <v>200</v>
      </c>
      <c r="B20" s="1156" t="str">
        <f>"Spezialisierung (ein Schwerpunkt ist zu wählen) "&amp;IF(AND(SUM($W$22:$W$25)&gt;0,SUM($W$27:$W$30)&gt;0),"- NUR EINEN SCHWERPUNKT WÄHLEN !!! -","")</f>
        <v xml:space="preserve">Spezialisierung (ein Schwerpunkt ist zu wählen) </v>
      </c>
      <c r="C20" s="1156"/>
      <c r="D20" s="1156"/>
      <c r="E20" s="1156"/>
      <c r="F20" s="1156"/>
      <c r="G20" s="1156"/>
      <c r="H20" s="1156"/>
      <c r="I20" s="1156"/>
      <c r="J20" s="1156"/>
      <c r="K20" s="1156"/>
      <c r="L20" s="1156"/>
      <c r="M20" s="1156"/>
      <c r="N20" s="1156"/>
      <c r="O20" s="1156"/>
      <c r="P20" s="1387"/>
      <c r="Q20" s="1387"/>
      <c r="R20" s="1387"/>
      <c r="S20" s="1321"/>
      <c r="T20" s="1322"/>
      <c r="U20" s="1321"/>
      <c r="V20" s="1323"/>
    </row>
    <row r="21" spans="1:27" ht="17.100000000000001" customHeight="1" thickBot="1">
      <c r="A21" s="259">
        <v>2100</v>
      </c>
      <c r="B21" s="1138" t="str">
        <f>"Schwerpunkt Energie- und Umwelttechnik "&amp;IF(AND(SUM($W$22:$W$25)&gt;0,SUM($W$27:$W$30)&gt;0),"- NUR EINEN SCHWERPUNKT WÄHLEN !!! -","")</f>
        <v xml:space="preserve">Schwerpunkt Energie- und Umwelttechnik </v>
      </c>
      <c r="C21" s="260"/>
      <c r="D21" s="260"/>
      <c r="E21" s="260"/>
      <c r="F21" s="260"/>
      <c r="G21" s="260"/>
      <c r="H21" s="260"/>
      <c r="I21" s="260"/>
      <c r="J21" s="260"/>
      <c r="K21" s="260"/>
      <c r="L21" s="260"/>
      <c r="M21" s="260"/>
      <c r="N21" s="260"/>
      <c r="O21" s="260"/>
      <c r="P21" s="1388"/>
      <c r="Q21" s="1388"/>
      <c r="R21" s="1388"/>
      <c r="S21" s="1324"/>
      <c r="T21" s="1325"/>
      <c r="U21" s="1324"/>
      <c r="V21" s="1326"/>
    </row>
    <row r="22" spans="1:27" ht="15" customHeight="1">
      <c r="A22" s="531">
        <v>21001</v>
      </c>
      <c r="B22" s="526" t="s">
        <v>231</v>
      </c>
      <c r="C22" s="276">
        <v>2</v>
      </c>
      <c r="D22" s="193">
        <v>2</v>
      </c>
      <c r="E22" s="193"/>
      <c r="F22" s="193"/>
      <c r="G22" s="193">
        <v>4</v>
      </c>
      <c r="H22" s="1020">
        <v>6</v>
      </c>
      <c r="I22" s="1114"/>
      <c r="J22" s="1025">
        <v>6</v>
      </c>
      <c r="K22" s="1115"/>
      <c r="L22" s="381" t="s">
        <v>90</v>
      </c>
      <c r="M22" s="211">
        <v>1</v>
      </c>
      <c r="N22" s="212" t="s">
        <v>131</v>
      </c>
      <c r="O22" s="359"/>
      <c r="P22" s="380"/>
      <c r="Q22" s="374"/>
      <c r="R22" s="216"/>
      <c r="S22" s="1250" t="str">
        <f>IF(COUNTIF(P22:R22,"&gt;=50")&gt;1,"FEHLER",IF(MAX(P22:R22)&gt;100,"FEHLER",IF(P22="","OFFEN",IF(MAX(P22:R22)&gt;=50,"BE",IF(MAX(P22:R22)&lt;50,"NB","OFFEN")))))</f>
        <v>OFFEN</v>
      </c>
      <c r="T22" s="1327">
        <f>IF(P22="",0,(MAX(P22:R22)*M22/100))</f>
        <v>0</v>
      </c>
      <c r="U22" s="1328" t="str">
        <f>IF(S22="OFFEN","OFFEN",IF(S22="FEHLER","FEHLER",IF(S22="NB",5,ROUND(1+3/50*(100-(T22*100)),1))))</f>
        <v>OFFEN</v>
      </c>
      <c r="V22" s="1329">
        <f>IF(S22="BE",H22,0)</f>
        <v>0</v>
      </c>
      <c r="W22" s="246">
        <f t="shared" si="0"/>
        <v>0</v>
      </c>
      <c r="Y22" s="1237">
        <f>IF(W22=0,0,W22/$W$60)</f>
        <v>0</v>
      </c>
      <c r="Z22" s="1237">
        <f>IF(W22=0,0,Y22*MAX(P22:R22))</f>
        <v>0</v>
      </c>
    </row>
    <row r="23" spans="1:27" ht="15" customHeight="1">
      <c r="A23" s="532">
        <v>21011</v>
      </c>
      <c r="B23" s="527" t="s">
        <v>232</v>
      </c>
      <c r="C23" s="370">
        <v>2</v>
      </c>
      <c r="D23" s="360">
        <v>2</v>
      </c>
      <c r="E23" s="360"/>
      <c r="F23" s="360"/>
      <c r="G23" s="360">
        <v>4</v>
      </c>
      <c r="H23" s="1021">
        <v>6</v>
      </c>
      <c r="I23" s="1116">
        <v>6</v>
      </c>
      <c r="J23" s="1026"/>
      <c r="K23" s="1117"/>
      <c r="L23" s="373" t="s">
        <v>90</v>
      </c>
      <c r="M23" s="152">
        <v>1</v>
      </c>
      <c r="N23" s="369" t="s">
        <v>122</v>
      </c>
      <c r="O23" s="591"/>
      <c r="P23" s="384"/>
      <c r="Q23" s="382"/>
      <c r="R23" s="540"/>
      <c r="S23" s="1254" t="str">
        <f>IF(COUNTIF(P23:R23,"&gt;=50")&gt;1,"FEHLER",IF(MAX(P23:R23)&gt;100,"FEHLER",IF(P23="","OFFEN",IF(MAX(P23:R23)&gt;=50,"BE",IF(MAX(P23:R23)&lt;50,"NB","OFFEN")))))</f>
        <v>OFFEN</v>
      </c>
      <c r="T23" s="1300">
        <f>IF(P23="",0,(MAX(P23:R23)*M23/100))</f>
        <v>0</v>
      </c>
      <c r="U23" s="1301" t="str">
        <f>IF(S23="OFFEN","OFFEN",IF(S23="FEHLER","FEHLER",IF(S23="NB",5,ROUND(1+3/50*(100-(T23*100)),1))))</f>
        <v>OFFEN</v>
      </c>
      <c r="V23" s="1302">
        <f>IF(S23="BE",H23,0)</f>
        <v>0</v>
      </c>
      <c r="W23" s="246">
        <f t="shared" si="0"/>
        <v>0</v>
      </c>
      <c r="Y23" s="1237">
        <f>IF(W23=0,0,W23/$W$60)</f>
        <v>0</v>
      </c>
      <c r="Z23" s="1237">
        <f>IF(W23=0,0,Y23*MAX(P23:R23))</f>
        <v>0</v>
      </c>
    </row>
    <row r="24" spans="1:27" ht="15" customHeight="1">
      <c r="A24" s="530">
        <v>40301</v>
      </c>
      <c r="B24" s="528" t="s">
        <v>233</v>
      </c>
      <c r="C24" s="364">
        <v>1</v>
      </c>
      <c r="D24" s="361"/>
      <c r="E24" s="361"/>
      <c r="F24" s="361">
        <v>3</v>
      </c>
      <c r="G24" s="361">
        <v>4</v>
      </c>
      <c r="H24" s="1022">
        <v>6</v>
      </c>
      <c r="I24" s="1118">
        <v>6</v>
      </c>
      <c r="J24" s="1027"/>
      <c r="K24" s="1119"/>
      <c r="L24" s="158" t="s">
        <v>90</v>
      </c>
      <c r="M24" s="159">
        <v>1</v>
      </c>
      <c r="N24" s="365" t="s">
        <v>121</v>
      </c>
      <c r="O24" s="358"/>
      <c r="P24" s="386"/>
      <c r="Q24" s="371"/>
      <c r="R24" s="393"/>
      <c r="S24" s="1258" t="str">
        <f>IF(COUNTIF(P24:R24,"&gt;=50")&gt;1,"FEHLER",IF(MAX(P24:R24)&gt;100,"FEHLER",IF(P24="","OFFEN",IF(MAX(P24:R24)&gt;=50,"BE",IF(MAX(P24:R24)&lt;50,"NB","OFFEN")))))</f>
        <v>OFFEN</v>
      </c>
      <c r="T24" s="1262">
        <f>IF(P24="",0,(MAX(P24:R24)*M24/100))</f>
        <v>0</v>
      </c>
      <c r="U24" s="1260" t="str">
        <f>IF(S24="OFFEN","OFFEN",IF(S24="FEHLER","FEHLER",IF(S24="NB",5,ROUND(1+3/50*(100-(T24*100)),1))))</f>
        <v>OFFEN</v>
      </c>
      <c r="V24" s="1261">
        <f>IF(S24="BE",H24,0)</f>
        <v>0</v>
      </c>
      <c r="W24" s="246">
        <f t="shared" si="0"/>
        <v>0</v>
      </c>
      <c r="Y24" s="1237">
        <f>IF(W24=0,0,W24/$W$60)</f>
        <v>0</v>
      </c>
      <c r="Z24" s="1237">
        <f>IF(W24=0,0,Y24*MAX(P24:R24))</f>
        <v>0</v>
      </c>
    </row>
    <row r="25" spans="1:27" ht="15" customHeight="1" thickBot="1">
      <c r="A25" s="533">
        <v>21021</v>
      </c>
      <c r="B25" s="529" t="s">
        <v>234</v>
      </c>
      <c r="C25" s="208">
        <v>2</v>
      </c>
      <c r="D25" s="378">
        <v>2</v>
      </c>
      <c r="E25" s="378"/>
      <c r="F25" s="378"/>
      <c r="G25" s="378">
        <v>4</v>
      </c>
      <c r="H25" s="1023">
        <v>6</v>
      </c>
      <c r="I25" s="1112">
        <v>6</v>
      </c>
      <c r="J25" s="1028"/>
      <c r="K25" s="1113"/>
      <c r="L25" s="204" t="s">
        <v>89</v>
      </c>
      <c r="M25" s="209">
        <v>1</v>
      </c>
      <c r="N25" s="180" t="s">
        <v>122</v>
      </c>
      <c r="O25" s="589"/>
      <c r="P25" s="458"/>
      <c r="Q25" s="425"/>
      <c r="R25" s="588"/>
      <c r="S25" s="1263" t="str">
        <f>IF(COUNTIF(P25:R25,"&gt;=50")&gt;1,"FEHLER",IF(MAX(P25:R25)&gt;100,"FEHLER",IF(P25="","OFFEN",IF(MAX(P25:R25)&gt;=50,"BE",IF(MAX(P25:R25)&lt;50,"NB","OFFEN")))))</f>
        <v>OFFEN</v>
      </c>
      <c r="T25" s="1281">
        <f>IF(P25="",0,(MAX(P25:R25)*M25/100))</f>
        <v>0</v>
      </c>
      <c r="U25" s="1265" t="str">
        <f>IF(S25="OFFEN","OFFEN",IF(S25="FEHLER","FEHLER",IF(S25="NB",5,ROUND(1+3/50*(100-(T25*100)),1))))</f>
        <v>OFFEN</v>
      </c>
      <c r="V25" s="1266">
        <f>IF(S25="BE",H25,0)</f>
        <v>0</v>
      </c>
      <c r="W25" s="246">
        <f t="shared" si="0"/>
        <v>0</v>
      </c>
      <c r="Y25" s="1237">
        <f>IF(W25=0,0,W25/$W$60)</f>
        <v>0</v>
      </c>
      <c r="Z25" s="1237">
        <f>IF(W25=0,0,Y25*MAX(P25:R25))</f>
        <v>0</v>
      </c>
    </row>
    <row r="26" spans="1:27" ht="17.100000000000001" customHeight="1" thickBot="1">
      <c r="A26" s="162">
        <v>2200</v>
      </c>
      <c r="B26" s="1156" t="str">
        <f>"Schwerpunkt Umwelt- und Prozesstechnik "&amp;IF(AND(SUM($W$22:$W$25)&gt;0,SUM($W$27:$W$30)&gt;0),"- NUR EINEN SCHWERPUNKT WÄHLEN !!! -","")</f>
        <v xml:space="preserve">Schwerpunkt Umwelt- und Prozesstechnik </v>
      </c>
      <c r="C26" s="1156"/>
      <c r="D26" s="1156"/>
      <c r="E26" s="1156"/>
      <c r="F26" s="1156"/>
      <c r="G26" s="1156"/>
      <c r="H26" s="1156"/>
      <c r="I26" s="1156"/>
      <c r="J26" s="1156"/>
      <c r="K26" s="1156"/>
      <c r="L26" s="1156"/>
      <c r="M26" s="1156"/>
      <c r="N26" s="1156"/>
      <c r="O26" s="1156"/>
      <c r="P26" s="1387"/>
      <c r="Q26" s="1387"/>
      <c r="R26" s="1387"/>
      <c r="S26" s="1336"/>
      <c r="T26" s="1268"/>
      <c r="U26" s="1336"/>
      <c r="V26" s="1337"/>
    </row>
    <row r="27" spans="1:27" ht="15" customHeight="1">
      <c r="A27" s="531">
        <v>21101</v>
      </c>
      <c r="B27" s="526" t="s">
        <v>235</v>
      </c>
      <c r="C27" s="207">
        <v>2</v>
      </c>
      <c r="D27" s="362">
        <v>2</v>
      </c>
      <c r="E27" s="362"/>
      <c r="F27" s="362"/>
      <c r="G27" s="362">
        <f t="shared" ref="G27:G39" si="1">SUM(C27:F27)</f>
        <v>4</v>
      </c>
      <c r="H27" s="1024">
        <v>6</v>
      </c>
      <c r="I27" s="1114"/>
      <c r="J27" s="1025">
        <v>6</v>
      </c>
      <c r="K27" s="1115"/>
      <c r="L27" s="381" t="s">
        <v>90</v>
      </c>
      <c r="M27" s="211">
        <v>1</v>
      </c>
      <c r="N27" s="212" t="s">
        <v>121</v>
      </c>
      <c r="O27" s="359"/>
      <c r="P27" s="380"/>
      <c r="Q27" s="374"/>
      <c r="R27" s="216"/>
      <c r="S27" s="1250" t="str">
        <f>IF(COUNTIF(P27:R27,"&gt;=50")&gt;1,"FEHLER",IF(MAX(P27:R27)&gt;100,"FEHLER",IF(P27="","OFFEN",IF(MAX(P27:R27)&gt;=50,"BE",IF(MAX(P27:R27)&lt;50,"NB","OFFEN")))))</f>
        <v>OFFEN</v>
      </c>
      <c r="T27" s="1327">
        <f>IF(P27="",0,(MAX(P27:R27)*M27/100))</f>
        <v>0</v>
      </c>
      <c r="U27" s="1328" t="str">
        <f>IF(S27="OFFEN","OFFEN",IF(S27="FEHLER","FEHLER",IF(S27="NB",5,ROUND(1+3/50*(100-(T27*100)),1))))</f>
        <v>OFFEN</v>
      </c>
      <c r="V27" s="1329">
        <f>IF(S27="BE",H27,0)</f>
        <v>0</v>
      </c>
      <c r="W27" s="246">
        <f t="shared" si="0"/>
        <v>0</v>
      </c>
      <c r="Y27" s="1237">
        <f>IF(W27=0,0,W27/$W$60)</f>
        <v>0</v>
      </c>
      <c r="Z27" s="1237">
        <f>IF(W27=0,0,Y27*MAX(P27:R27))</f>
        <v>0</v>
      </c>
    </row>
    <row r="28" spans="1:27" ht="15" customHeight="1">
      <c r="A28" s="532">
        <v>21111</v>
      </c>
      <c r="B28" s="527" t="s">
        <v>236</v>
      </c>
      <c r="C28" s="161">
        <v>2</v>
      </c>
      <c r="D28" s="360">
        <v>2</v>
      </c>
      <c r="E28" s="360"/>
      <c r="F28" s="360"/>
      <c r="G28" s="360">
        <f t="shared" si="1"/>
        <v>4</v>
      </c>
      <c r="H28" s="1021">
        <v>6</v>
      </c>
      <c r="I28" s="1116">
        <v>6</v>
      </c>
      <c r="J28" s="1026"/>
      <c r="K28" s="1117"/>
      <c r="L28" s="154" t="s">
        <v>89</v>
      </c>
      <c r="M28" s="155">
        <v>1</v>
      </c>
      <c r="N28" s="367" t="s">
        <v>121</v>
      </c>
      <c r="O28" s="591"/>
      <c r="P28" s="164"/>
      <c r="Q28" s="150"/>
      <c r="R28" s="165"/>
      <c r="S28" s="1254" t="str">
        <f>IF(COUNTIF(P28:R28,"&gt;=50")&gt;1,"FEHLER",IF(MAX(P28:R28)&gt;100,"FEHLER",IF(P28="","OFFEN",IF(MAX(P28:R28)&gt;=50,"BE",IF(MAX(P28:R28)&lt;50,"NB","OFFEN")))))</f>
        <v>OFFEN</v>
      </c>
      <c r="T28" s="1330">
        <f>IF(P28="",0,(MAX(P28:R28)*M28/100))</f>
        <v>0</v>
      </c>
      <c r="U28" s="1331" t="str">
        <f>IF(S28="OFFEN","OFFEN",IF(S28="FEHLER","FEHLER",IF(S28="NB",5,ROUND(1+3/50*(100-(T28*100)),1))))</f>
        <v>OFFEN</v>
      </c>
      <c r="V28" s="1332">
        <f>IF(S28="BE",H28,0)</f>
        <v>0</v>
      </c>
      <c r="W28" s="246">
        <f t="shared" si="0"/>
        <v>0</v>
      </c>
      <c r="Y28" s="1237">
        <f>IF(W28=0,0,W28/$W$60)</f>
        <v>0</v>
      </c>
      <c r="Z28" s="1237">
        <f>IF(W28=0,0,Y28*MAX(P28:R28))</f>
        <v>0</v>
      </c>
    </row>
    <row r="29" spans="1:27" ht="15" customHeight="1">
      <c r="A29" s="530">
        <v>21121</v>
      </c>
      <c r="B29" s="528" t="s">
        <v>237</v>
      </c>
      <c r="C29" s="206">
        <v>2</v>
      </c>
      <c r="D29" s="361">
        <v>2</v>
      </c>
      <c r="E29" s="361"/>
      <c r="F29" s="361"/>
      <c r="G29" s="361">
        <v>4</v>
      </c>
      <c r="H29" s="1022">
        <v>6</v>
      </c>
      <c r="I29" s="1118">
        <v>6</v>
      </c>
      <c r="J29" s="1027"/>
      <c r="K29" s="1119"/>
      <c r="L29" s="156" t="s">
        <v>91</v>
      </c>
      <c r="M29" s="157">
        <v>1</v>
      </c>
      <c r="N29" s="368" t="s">
        <v>122</v>
      </c>
      <c r="O29" s="358"/>
      <c r="P29" s="386"/>
      <c r="Q29" s="371"/>
      <c r="R29" s="393"/>
      <c r="S29" s="1258" t="str">
        <f>IF(COUNTIF(P29:R29,"&gt;=50")&gt;1,"FEHLER",IF(MAX(P29:R29)&gt;100,"FEHLER",IF(P29="","OFFEN",IF(MAX(P29:R29)&gt;=50,"BE",IF(MAX(P29:R29)&lt;50,"NB","OFFEN")))))</f>
        <v>OFFEN</v>
      </c>
      <c r="T29" s="1333">
        <f>IF(P29="",0,(MAX(P29:R29)*M29/100))</f>
        <v>0</v>
      </c>
      <c r="U29" s="1334" t="str">
        <f>IF(S29="OFFEN","OFFEN",IF(S29="FEHLER","FEHLER",IF(S29="NB",5,ROUND(1+3/50*(100-(T29*100)),1))))</f>
        <v>OFFEN</v>
      </c>
      <c r="V29" s="1335">
        <f>IF(S29="BE",H29,0)</f>
        <v>0</v>
      </c>
      <c r="W29" s="246">
        <f t="shared" si="0"/>
        <v>0</v>
      </c>
      <c r="Y29" s="1237">
        <f>IF(W29=0,0,W29/$W$60)</f>
        <v>0</v>
      </c>
      <c r="Z29" s="1237">
        <f>IF(W29=0,0,Y29*MAX(P29:R29))</f>
        <v>0</v>
      </c>
    </row>
    <row r="30" spans="1:27" ht="15" customHeight="1" thickBot="1">
      <c r="A30" s="533">
        <v>21021</v>
      </c>
      <c r="B30" s="529" t="s">
        <v>234</v>
      </c>
      <c r="C30" s="366">
        <v>2</v>
      </c>
      <c r="D30" s="363">
        <v>2</v>
      </c>
      <c r="E30" s="363"/>
      <c r="F30" s="363" t="s">
        <v>16</v>
      </c>
      <c r="G30" s="363">
        <f t="shared" si="1"/>
        <v>4</v>
      </c>
      <c r="H30" s="1032">
        <v>6</v>
      </c>
      <c r="I30" s="1112">
        <v>6</v>
      </c>
      <c r="J30" s="1028"/>
      <c r="K30" s="1113"/>
      <c r="L30" s="191" t="s">
        <v>89</v>
      </c>
      <c r="M30" s="192">
        <v>1</v>
      </c>
      <c r="N30" s="375" t="s">
        <v>122</v>
      </c>
      <c r="O30" s="589"/>
      <c r="P30" s="458"/>
      <c r="Q30" s="425"/>
      <c r="R30" s="588"/>
      <c r="S30" s="1263" t="str">
        <f>IF(COUNTIF(P30:R30,"&gt;=50")&gt;1,"FEHLER",IF(MAX(P30:R30)&gt;100,"FEHLER",IF(P30="","OFFEN",IF(MAX(P30:R30)&gt;=50,"BE",IF(MAX(P30:R30)&lt;50,"NB","OFFEN")))))</f>
        <v>OFFEN</v>
      </c>
      <c r="T30" s="1338">
        <f>IF(P30="",0,(MAX(P30:R30)*M30/100))</f>
        <v>0</v>
      </c>
      <c r="U30" s="1339" t="str">
        <f>IF(S30="OFFEN","OFFEN",IF(S30="FEHLER","FEHLER",IF(S30="NB",5,ROUND(1+3/50*(100-(T30*100)),1))))</f>
        <v>OFFEN</v>
      </c>
      <c r="V30" s="1340">
        <f>IF(S30="BE",H30,0)</f>
        <v>0</v>
      </c>
      <c r="W30" s="246">
        <f t="shared" si="0"/>
        <v>0</v>
      </c>
      <c r="Y30" s="1237">
        <f>IF(W30=0,0,W30/$W$60)</f>
        <v>0</v>
      </c>
      <c r="Z30" s="1237">
        <f>IF(W30=0,0,Y30*MAX(P30:R30))</f>
        <v>0</v>
      </c>
    </row>
    <row r="31" spans="1:27" ht="17.100000000000001" customHeight="1" thickBot="1">
      <c r="A31" s="162">
        <v>3000</v>
      </c>
      <c r="B31" s="1157" t="s">
        <v>218</v>
      </c>
      <c r="C31" s="1157"/>
      <c r="D31" s="1157"/>
      <c r="E31" s="1157"/>
      <c r="F31" s="1157"/>
      <c r="G31" s="1157"/>
      <c r="H31" s="1157"/>
      <c r="I31" s="1157"/>
      <c r="J31" s="1157"/>
      <c r="K31" s="1157"/>
      <c r="L31" s="1157"/>
      <c r="M31" s="1157"/>
      <c r="N31" s="1157"/>
      <c r="O31" s="1157"/>
      <c r="P31" s="1389"/>
      <c r="Q31" s="1389"/>
      <c r="R31" s="1389"/>
      <c r="S31" s="1267"/>
      <c r="T31" s="1268"/>
      <c r="U31" s="1267"/>
      <c r="V31" s="1269"/>
    </row>
    <row r="32" spans="1:27" ht="15" customHeight="1">
      <c r="A32" s="534">
        <v>30011</v>
      </c>
      <c r="B32" s="528" t="s">
        <v>238</v>
      </c>
      <c r="C32" s="364"/>
      <c r="D32" s="361"/>
      <c r="E32" s="361"/>
      <c r="F32" s="361">
        <v>2</v>
      </c>
      <c r="G32" s="361">
        <v>2</v>
      </c>
      <c r="H32" s="1022">
        <v>6</v>
      </c>
      <c r="I32" s="1110"/>
      <c r="J32" s="1029">
        <v>6</v>
      </c>
      <c r="K32" s="1111"/>
      <c r="L32" s="158" t="s">
        <v>90</v>
      </c>
      <c r="M32" s="159">
        <v>1</v>
      </c>
      <c r="N32" s="365" t="s">
        <v>122</v>
      </c>
      <c r="O32" s="358"/>
      <c r="P32" s="535"/>
      <c r="Q32" s="213"/>
      <c r="R32" s="594"/>
      <c r="S32" s="1250" t="str">
        <f>IF(COUNTIF(P32:R32,"&gt;=50")&gt;1,"FEHLER",IF(MAX(P32:R32)&gt;100,"FEHLER",IF(P32="","OFFEN",IF(MAX(P32:R32)&gt;=50,"BE",IF(MAX(P32:R32)&lt;50,"NB","OFFEN")))))</f>
        <v>OFFEN</v>
      </c>
      <c r="T32" s="1327">
        <f>IF(P32="",0,(MAX(P32:R32)*M32/100))</f>
        <v>0</v>
      </c>
      <c r="U32" s="1328" t="str">
        <f>IF(S32="OFFEN","OFFEN",IF(S32="FEHLER","FEHLER",IF(S32="NB",5,ROUND(1+3/50*(100-(T32*100)),1))))</f>
        <v>OFFEN</v>
      </c>
      <c r="V32" s="1329">
        <f>IF(S32="BE",H32,0)</f>
        <v>0</v>
      </c>
      <c r="W32" s="246">
        <f t="shared" si="0"/>
        <v>0</v>
      </c>
      <c r="Y32" s="1237">
        <f>IF(W32=0,0,W32/$W$60)</f>
        <v>0</v>
      </c>
      <c r="Z32" s="1237">
        <f>IF(W32=0,0,Y32*MAX(P32:R32))</f>
        <v>0</v>
      </c>
    </row>
    <row r="33" spans="1:223" ht="15" customHeight="1" thickBot="1">
      <c r="A33" s="1408">
        <v>30031</v>
      </c>
      <c r="B33" s="1409" t="s">
        <v>239</v>
      </c>
      <c r="C33" s="366"/>
      <c r="D33" s="363"/>
      <c r="E33" s="363"/>
      <c r="F33" s="363">
        <v>4</v>
      </c>
      <c r="G33" s="363">
        <v>4</v>
      </c>
      <c r="H33" s="1032">
        <v>6</v>
      </c>
      <c r="I33" s="1410"/>
      <c r="J33" s="1411"/>
      <c r="K33" s="1412">
        <v>6</v>
      </c>
      <c r="L33" s="153" t="s">
        <v>90</v>
      </c>
      <c r="M33" s="390">
        <v>1</v>
      </c>
      <c r="N33" s="389" t="s">
        <v>131</v>
      </c>
      <c r="O33" s="1224"/>
      <c r="P33" s="403"/>
      <c r="Q33" s="399"/>
      <c r="R33" s="590"/>
      <c r="S33" s="1299" t="str">
        <f>IF(COUNTIF(P33:R33,"&gt;=50")&gt;1,"FEHLER",IF(MAX(P33:R33)&gt;100,"FEHLER",IF(P33="","OFFEN",IF(MAX(P33:R33)&gt;=50,"BE",IF(MAX(P33:R33)&lt;50,"NB","OFFEN")))))</f>
        <v>OFFEN</v>
      </c>
      <c r="T33" s="1309">
        <f>IF(P33="",0,(MAX(P33:R33)*M33/100))</f>
        <v>0</v>
      </c>
      <c r="U33" s="1301" t="str">
        <f>IF(S33="OFFEN","OFFEN",IF(S33="FEHLER","FEHLER",IF(S33="NB",5,ROUND(1+3/50*(100-(T33*100)),1))))</f>
        <v>OFFEN</v>
      </c>
      <c r="V33" s="1302">
        <f>IF(S33="BE",H33,0)</f>
        <v>0</v>
      </c>
      <c r="W33" s="246">
        <f t="shared" si="0"/>
        <v>0</v>
      </c>
      <c r="Y33" s="1237">
        <f>IF(W33=0,0,W33/$W$60)</f>
        <v>0</v>
      </c>
      <c r="Z33" s="1237">
        <f>IF(W33=0,0,Y33*MAX(P33:R33))</f>
        <v>0</v>
      </c>
    </row>
    <row r="34" spans="1:223" ht="17.100000000000001" customHeight="1" thickBot="1">
      <c r="A34" s="162">
        <v>4000</v>
      </c>
      <c r="B34" s="1157" t="s">
        <v>217</v>
      </c>
      <c r="C34" s="1157"/>
      <c r="D34" s="1157"/>
      <c r="E34" s="1157"/>
      <c r="F34" s="1157"/>
      <c r="G34" s="1157"/>
      <c r="H34" s="1157"/>
      <c r="I34" s="1157"/>
      <c r="J34" s="1157"/>
      <c r="K34" s="1157"/>
      <c r="L34" s="1157"/>
      <c r="M34" s="1157"/>
      <c r="N34" s="1157"/>
      <c r="O34" s="1157"/>
      <c r="P34" s="1389"/>
      <c r="Q34" s="1389"/>
      <c r="R34" s="1389"/>
      <c r="S34" s="1413"/>
      <c r="T34" s="1322"/>
      <c r="U34" s="1413"/>
      <c r="V34" s="1414"/>
    </row>
    <row r="35" spans="1:223" ht="15" customHeight="1">
      <c r="A35" s="534">
        <v>40000</v>
      </c>
      <c r="B35" s="528" t="s">
        <v>240</v>
      </c>
      <c r="C35" s="364"/>
      <c r="D35" s="361"/>
      <c r="E35" s="361"/>
      <c r="F35" s="361">
        <v>4</v>
      </c>
      <c r="G35" s="361">
        <v>4</v>
      </c>
      <c r="H35" s="1022">
        <v>6</v>
      </c>
      <c r="I35" s="1110"/>
      <c r="J35" s="1029">
        <v>6</v>
      </c>
      <c r="K35" s="1111"/>
      <c r="L35" s="158" t="s">
        <v>90</v>
      </c>
      <c r="M35" s="159">
        <v>1</v>
      </c>
      <c r="N35" s="365" t="s">
        <v>122</v>
      </c>
      <c r="O35" s="358"/>
      <c r="P35" s="535"/>
      <c r="Q35" s="213"/>
      <c r="R35" s="594"/>
      <c r="S35" s="1250" t="str">
        <f>IF(COUNTIF(P35:R35,"&gt;=50")&gt;1,"FEHLER",IF(MAX(P35:R35)&gt;100,"FEHLER",IF(P35="","OFFEN",IF(MAX(P35:R35)&gt;=50,"BE",IF(MAX(P35:R35)&lt;50,"NB","OFFEN")))))</f>
        <v>OFFEN</v>
      </c>
      <c r="T35" s="1327">
        <f>IF(P35="",0,(MAX(P35:R35)*M35/100))</f>
        <v>0</v>
      </c>
      <c r="U35" s="1328" t="str">
        <f>IF(S35="OFFEN","OFFEN",IF(S35="FEHLER","FEHLER",IF(S35="NB",5,ROUND(1+3/50*(100-(T35*100)),1))))</f>
        <v>OFFEN</v>
      </c>
      <c r="V35" s="1329">
        <f>IF(S35="BE",H35,0)</f>
        <v>0</v>
      </c>
      <c r="W35" s="246">
        <f t="shared" si="0"/>
        <v>0</v>
      </c>
      <c r="Y35" s="1237">
        <f>IF(W35=0,0,W35/$W$60)</f>
        <v>0</v>
      </c>
      <c r="Z35" s="1237">
        <f>IF(W35=0,0,Y35*MAX(P35:R35))</f>
        <v>0</v>
      </c>
    </row>
    <row r="36" spans="1:223" ht="15" customHeight="1" thickBot="1">
      <c r="A36" s="533">
        <v>40000</v>
      </c>
      <c r="B36" s="529" t="s">
        <v>241</v>
      </c>
      <c r="C36" s="208"/>
      <c r="D36" s="378"/>
      <c r="E36" s="378"/>
      <c r="F36" s="378">
        <v>4</v>
      </c>
      <c r="G36" s="378">
        <v>4</v>
      </c>
      <c r="H36" s="1023">
        <v>6</v>
      </c>
      <c r="I36" s="1112">
        <v>6</v>
      </c>
      <c r="J36" s="1028"/>
      <c r="K36" s="1113"/>
      <c r="L36" s="204" t="s">
        <v>90</v>
      </c>
      <c r="M36" s="209">
        <v>1</v>
      </c>
      <c r="N36" s="180" t="s">
        <v>122</v>
      </c>
      <c r="O36" s="589"/>
      <c r="P36" s="458"/>
      <c r="Q36" s="425"/>
      <c r="R36" s="588"/>
      <c r="S36" s="1263" t="str">
        <f>IF(COUNTIF(P36:R36,"&gt;=50")&gt;1,"FEHLER",IF(MAX(P36:R36)&gt;100,"FEHLER",IF(P36="","OFFEN",IF(MAX(P36:R36)&gt;=50,"BE",IF(MAX(P36:R36)&lt;50,"NB","OFFEN")))))</f>
        <v>OFFEN</v>
      </c>
      <c r="T36" s="1281">
        <f>IF(P36="",0,(MAX(P36:R36)*M36/100))</f>
        <v>0</v>
      </c>
      <c r="U36" s="1265" t="str">
        <f>IF(S36="OFFEN","OFFEN",IF(S36="FEHLER","FEHLER",IF(S36="NB",5,ROUND(1+3/50*(100-(T36*100)),1))))</f>
        <v>OFFEN</v>
      </c>
      <c r="V36" s="1266">
        <f>IF(S36="BE",H36,0)</f>
        <v>0</v>
      </c>
      <c r="W36" s="246">
        <f t="shared" si="0"/>
        <v>0</v>
      </c>
      <c r="Y36" s="1237">
        <f>IF(W36=0,0,W36/$W$60)</f>
        <v>0</v>
      </c>
      <c r="Z36" s="1237">
        <f>IF(W36=0,0,Y36*MAX(P36:R36))</f>
        <v>0</v>
      </c>
    </row>
    <row r="37" spans="1:223" ht="17.100000000000001" customHeight="1" thickBot="1">
      <c r="A37" s="162">
        <v>8000</v>
      </c>
      <c r="B37" s="1158" t="s">
        <v>132</v>
      </c>
      <c r="C37" s="1158"/>
      <c r="D37" s="1158"/>
      <c r="E37" s="1158"/>
      <c r="F37" s="1158"/>
      <c r="G37" s="1158"/>
      <c r="H37" s="1158"/>
      <c r="I37" s="1158"/>
      <c r="J37" s="1158"/>
      <c r="K37" s="1158"/>
      <c r="L37" s="1158"/>
      <c r="M37" s="1158"/>
      <c r="N37" s="1158"/>
      <c r="O37" s="1158"/>
      <c r="P37" s="1390"/>
      <c r="Q37" s="1390"/>
      <c r="R37" s="1390"/>
      <c r="S37" s="1285"/>
      <c r="T37" s="1286"/>
      <c r="U37" s="1285"/>
      <c r="V37" s="1287"/>
    </row>
    <row r="38" spans="1:223" ht="15" customHeight="1">
      <c r="A38" s="534">
        <v>80001</v>
      </c>
      <c r="B38" s="528" t="s">
        <v>222</v>
      </c>
      <c r="C38" s="364"/>
      <c r="D38" s="361"/>
      <c r="E38" s="361"/>
      <c r="F38" s="361"/>
      <c r="G38" s="361">
        <f t="shared" si="1"/>
        <v>0</v>
      </c>
      <c r="H38" s="1022">
        <v>21</v>
      </c>
      <c r="I38" s="1110"/>
      <c r="J38" s="1029"/>
      <c r="K38" s="1111">
        <v>21</v>
      </c>
      <c r="L38" s="158" t="s">
        <v>90</v>
      </c>
      <c r="M38" s="159">
        <v>1</v>
      </c>
      <c r="N38" s="365" t="s">
        <v>122</v>
      </c>
      <c r="O38" s="593"/>
      <c r="P38" s="535"/>
      <c r="Q38" s="213"/>
      <c r="R38" s="594"/>
      <c r="S38" s="1250" t="str">
        <f>IF(COUNTIF(P38:R38,"&gt;=50")&gt;1,"FEHLER",IF(MAX(P38:R38)&gt;100,"FEHLER",IF(P38="","OFFEN",IF(MAX(P38:R38)&gt;=50,"BE",IF(MAX(P38:R38)&lt;50,"NB","OFFEN")))))</f>
        <v>OFFEN</v>
      </c>
      <c r="T38" s="1274">
        <f>IF(P38="",0,(MAX(P38:R38)*M38/100))</f>
        <v>0</v>
      </c>
      <c r="U38" s="1252" t="str">
        <f>IF(S38="OFFEN","OFFEN",IF(S38="FEHLER","FEHLER",IF(S38="NB",5,ROUND(1+3/50*(100-(T38*100)),1))))</f>
        <v>OFFEN</v>
      </c>
      <c r="V38" s="1253">
        <f>IF(S38="BE",H38,0)</f>
        <v>0</v>
      </c>
      <c r="W38" s="246">
        <f t="shared" si="0"/>
        <v>0</v>
      </c>
      <c r="Y38" s="1237">
        <f>IF(W38=0,0,W38/$W$60)</f>
        <v>0</v>
      </c>
      <c r="Z38" s="1237">
        <f>IF(W38=0,0,Y38*MAX(P38:R38))</f>
        <v>0</v>
      </c>
    </row>
    <row r="39" spans="1:223" ht="15" customHeight="1" thickBot="1">
      <c r="A39" s="533">
        <v>80011</v>
      </c>
      <c r="B39" s="529" t="s">
        <v>193</v>
      </c>
      <c r="C39" s="208"/>
      <c r="D39" s="378"/>
      <c r="E39" s="378"/>
      <c r="F39" s="378"/>
      <c r="G39" s="280">
        <f t="shared" si="1"/>
        <v>0</v>
      </c>
      <c r="H39" s="1023">
        <v>3</v>
      </c>
      <c r="I39" s="1112"/>
      <c r="J39" s="1028"/>
      <c r="K39" s="1113">
        <v>3</v>
      </c>
      <c r="L39" s="204" t="s">
        <v>91</v>
      </c>
      <c r="M39" s="209">
        <v>1</v>
      </c>
      <c r="N39" s="180" t="s">
        <v>122</v>
      </c>
      <c r="O39" s="587"/>
      <c r="P39" s="458"/>
      <c r="Q39" s="425"/>
      <c r="R39" s="588"/>
      <c r="S39" s="1263" t="str">
        <f>IF(COUNTIF(P39:R39,"&gt;=50")&gt;1,"FEHLER",IF(MAX(P39:R39)&gt;100,"FEHLER",IF(P39="","OFFEN",IF(MAX(P39:R39)&gt;=50,"BE",IF(MAX(P39:R39)&lt;50,"NB","OFFEN")))))</f>
        <v>OFFEN</v>
      </c>
      <c r="T39" s="1338">
        <f>IF(P39="",0,(MAX(P39:R39)*M39/100))</f>
        <v>0</v>
      </c>
      <c r="U39" s="1339" t="str">
        <f>IF(S39="OFFEN","OFFEN",IF(S39="FEHLER","FEHLER",IF(S39="NB",5,ROUND(1+3/50*(100-(T39*100)),1))))</f>
        <v>OFFEN</v>
      </c>
      <c r="V39" s="1340">
        <f>IF(S39="BE",H39,0)</f>
        <v>0</v>
      </c>
      <c r="W39" s="246">
        <f t="shared" si="0"/>
        <v>0</v>
      </c>
      <c r="Y39" s="1237">
        <f>IF(W39=0,0,W39/$W$60)</f>
        <v>0</v>
      </c>
      <c r="Z39" s="1237">
        <f>IF(W39=0,0,Y39*MAX(P39:R39))</f>
        <v>0</v>
      </c>
      <c r="AI39" s="441" t="str">
        <f>IF(AND($W$5=1,COUNTIF($W$32:$W$38,0)&lt;=0),"JA","NEIN")</f>
        <v>NEIN</v>
      </c>
    </row>
    <row r="40" spans="1:223" ht="15" customHeight="1" thickBot="1">
      <c r="A40" s="1615" t="s">
        <v>84</v>
      </c>
      <c r="B40" s="1616"/>
      <c r="C40" s="1616"/>
      <c r="D40" s="1616"/>
      <c r="E40" s="1616"/>
      <c r="F40" s="1616"/>
      <c r="G40" s="1616"/>
      <c r="H40" s="1616"/>
      <c r="I40" s="1091">
        <v>30</v>
      </c>
      <c r="J40" s="201">
        <v>30</v>
      </c>
      <c r="K40" s="202">
        <v>30</v>
      </c>
      <c r="L40" s="151"/>
      <c r="M40" s="246"/>
      <c r="N40" s="246"/>
      <c r="O40" s="246"/>
      <c r="P40" s="1607" t="s">
        <v>128</v>
      </c>
      <c r="Q40" s="1608"/>
      <c r="R40" s="1608"/>
      <c r="S40" s="1608"/>
      <c r="T40" s="2010" t="str">
        <f>IF(OR(RIGHT($B10,5)="!!! -",RIGHT($B20,5)="!!! -"),"FEHLER",IF(V44&gt;90,"FEHLER",IF(V44=90,"BE","OFFEN")))</f>
        <v>OFFEN</v>
      </c>
      <c r="U40" s="2008" t="str">
        <f>IF(T40="FEHLER","FEHLER",IF(T40="OFFEN","OFFEN",U42))</f>
        <v>OFFEN</v>
      </c>
      <c r="V40" s="69"/>
    </row>
    <row r="41" spans="1:223" ht="15" customHeight="1" thickBot="1">
      <c r="A41" s="1529" t="s">
        <v>85</v>
      </c>
      <c r="B41" s="1529"/>
      <c r="C41" s="1529"/>
      <c r="D41" s="1529"/>
      <c r="E41" s="1529"/>
      <c r="F41" s="1529"/>
      <c r="G41" s="1529"/>
      <c r="H41" s="1529"/>
      <c r="I41" s="1735">
        <f>SUM(I40:K40)</f>
        <v>90</v>
      </c>
      <c r="J41" s="1988"/>
      <c r="K41" s="1989"/>
      <c r="L41" s="246"/>
      <c r="M41" s="246"/>
      <c r="N41" s="246"/>
      <c r="O41" s="246"/>
      <c r="P41" s="1603"/>
      <c r="Q41" s="1604"/>
      <c r="R41" s="1604"/>
      <c r="S41" s="1604"/>
      <c r="T41" s="2011"/>
      <c r="U41" s="2009"/>
      <c r="V41" s="147"/>
    </row>
    <row r="42" spans="1:223" ht="15" customHeight="1">
      <c r="A42" s="147"/>
      <c r="B42" s="73"/>
      <c r="C42" s="74"/>
      <c r="D42" s="74"/>
      <c r="E42" s="74"/>
      <c r="F42" s="74"/>
      <c r="G42" s="74"/>
      <c r="H42" s="74"/>
      <c r="I42" s="74"/>
      <c r="J42" s="74"/>
      <c r="K42" s="74"/>
      <c r="L42" s="71"/>
      <c r="M42" s="71"/>
      <c r="N42" s="71"/>
      <c r="O42" s="71"/>
      <c r="P42" s="1727" t="s">
        <v>129</v>
      </c>
      <c r="Q42" s="1728"/>
      <c r="R42" s="1728"/>
      <c r="S42" s="1728"/>
      <c r="T42" s="245"/>
      <c r="U42" s="1731" t="str">
        <f>IF(OR(RIGHT($B10,5)="!!! -",RIGHT($B20,5)="!!! -"),"FEHLER",IF(Z60=0,"OFFEN",IF(V44&gt;90,"FEHLER",IF(V44&lt;&gt;0,ROUND(1+3/50*(100-Z60),1),"OFFEN"))))</f>
        <v>OFFEN</v>
      </c>
      <c r="V42" s="147"/>
    </row>
    <row r="43" spans="1:223" ht="15" customHeight="1" thickBot="1">
      <c r="A43" s="78"/>
      <c r="B43" s="65"/>
      <c r="C43" s="71"/>
      <c r="D43" s="71"/>
      <c r="E43" s="71"/>
      <c r="F43" s="71"/>
      <c r="G43" s="76"/>
      <c r="H43" s="77"/>
      <c r="I43" s="71"/>
      <c r="J43" s="71"/>
      <c r="K43" s="71"/>
      <c r="L43" s="71"/>
      <c r="M43" s="71"/>
      <c r="N43" s="71"/>
      <c r="O43" s="71"/>
      <c r="P43" s="1729"/>
      <c r="Q43" s="1730"/>
      <c r="R43" s="1730"/>
      <c r="S43" s="1730"/>
      <c r="T43" s="137"/>
      <c r="U43" s="1732"/>
      <c r="V43" s="147"/>
    </row>
    <row r="44" spans="1:223" ht="15" customHeight="1">
      <c r="A44" s="78"/>
      <c r="B44" s="73"/>
      <c r="C44" s="74"/>
      <c r="D44" s="74"/>
      <c r="E44" s="74"/>
      <c r="F44" s="74"/>
      <c r="G44" s="74"/>
      <c r="H44" s="74"/>
      <c r="I44" s="74"/>
      <c r="J44" s="74"/>
      <c r="K44" s="74"/>
      <c r="L44" s="71"/>
      <c r="M44" s="71"/>
      <c r="N44" s="71"/>
      <c r="O44" s="71"/>
      <c r="P44" s="1600" t="s">
        <v>206</v>
      </c>
      <c r="Q44" s="1601"/>
      <c r="R44" s="1601"/>
      <c r="S44" s="1601"/>
      <c r="T44" s="1601"/>
      <c r="U44" s="1601"/>
      <c r="V44" s="2006">
        <f>SUM(V11:V39)</f>
        <v>0</v>
      </c>
    </row>
    <row r="45" spans="1:223" ht="15" customHeight="1" thickBot="1">
      <c r="A45" s="72"/>
      <c r="B45" s="73"/>
      <c r="C45" s="74"/>
      <c r="D45" s="74"/>
      <c r="E45" s="74"/>
      <c r="F45" s="74"/>
      <c r="G45" s="74"/>
      <c r="H45" s="74"/>
      <c r="I45" s="74"/>
      <c r="J45" s="74"/>
      <c r="K45" s="74"/>
      <c r="L45" s="71"/>
      <c r="M45" s="71"/>
      <c r="N45" s="71"/>
      <c r="O45" s="71"/>
      <c r="P45" s="1603"/>
      <c r="Q45" s="1604"/>
      <c r="R45" s="1604"/>
      <c r="S45" s="1604"/>
      <c r="T45" s="1604"/>
      <c r="U45" s="1604"/>
      <c r="V45" s="2007"/>
    </row>
    <row r="46" spans="1:223" s="442" customFormat="1" ht="12" customHeight="1">
      <c r="A46" s="448"/>
      <c r="B46" s="449"/>
      <c r="C46" s="277"/>
      <c r="D46" s="277"/>
      <c r="E46" s="277"/>
      <c r="F46" s="277"/>
      <c r="G46" s="277"/>
      <c r="H46" s="277"/>
      <c r="I46" s="277"/>
      <c r="J46" s="277"/>
      <c r="K46" s="277"/>
      <c r="L46" s="252"/>
      <c r="M46" s="149"/>
      <c r="N46" s="149"/>
      <c r="O46" s="278" t="s">
        <v>16</v>
      </c>
      <c r="P46" s="149"/>
      <c r="Q46" s="149"/>
      <c r="R46" s="149"/>
      <c r="S46" s="149"/>
      <c r="T46" s="279"/>
      <c r="U46" s="149"/>
      <c r="V46" s="149"/>
      <c r="W46" s="246"/>
      <c r="X46" s="246"/>
      <c r="Y46" s="1237"/>
      <c r="Z46" s="1237"/>
      <c r="AA46" s="246"/>
      <c r="AB46" s="246"/>
      <c r="AC46" s="246"/>
      <c r="AD46" s="246"/>
      <c r="AE46" s="246"/>
      <c r="AF46" s="246"/>
      <c r="AG46" s="441"/>
      <c r="AH46" s="441"/>
      <c r="AI46" s="441"/>
      <c r="AJ46" s="441"/>
      <c r="AK46" s="441"/>
      <c r="AL46" s="441"/>
      <c r="AM46" s="441"/>
      <c r="AN46" s="441"/>
      <c r="AO46" s="441"/>
      <c r="AP46" s="441"/>
      <c r="AQ46" s="441"/>
      <c r="AR46" s="441"/>
      <c r="AS46" s="441"/>
      <c r="AT46" s="441"/>
      <c r="AU46" s="441"/>
      <c r="AV46" s="441"/>
      <c r="AW46" s="441"/>
      <c r="AX46" s="441"/>
      <c r="AY46" s="441"/>
      <c r="AZ46" s="441"/>
      <c r="BA46" s="441"/>
      <c r="BB46" s="441"/>
      <c r="BC46" s="441"/>
      <c r="BD46" s="441"/>
      <c r="BE46" s="441"/>
      <c r="BF46" s="441"/>
      <c r="BG46" s="441"/>
      <c r="BH46" s="441"/>
      <c r="BI46" s="441"/>
      <c r="BJ46" s="441"/>
      <c r="BK46" s="441"/>
      <c r="BL46" s="441"/>
      <c r="BM46" s="441"/>
      <c r="BN46" s="441"/>
      <c r="BO46" s="441"/>
      <c r="BP46" s="441"/>
      <c r="BQ46" s="441"/>
      <c r="BR46" s="441"/>
      <c r="BS46" s="441"/>
      <c r="BT46" s="441"/>
      <c r="BU46" s="441"/>
      <c r="BV46" s="441"/>
      <c r="BW46" s="441"/>
      <c r="BX46" s="441"/>
      <c r="BY46" s="441"/>
      <c r="BZ46" s="441"/>
      <c r="CA46" s="441"/>
      <c r="CB46" s="441"/>
      <c r="CC46" s="441"/>
      <c r="CD46" s="441"/>
      <c r="CE46" s="441"/>
      <c r="CF46" s="441"/>
      <c r="CG46" s="441"/>
      <c r="CH46" s="441"/>
      <c r="CI46" s="441"/>
      <c r="CJ46" s="441"/>
      <c r="CK46" s="441"/>
      <c r="CL46" s="441"/>
      <c r="CM46" s="441"/>
      <c r="CN46" s="441"/>
      <c r="CO46" s="441"/>
      <c r="CP46" s="441"/>
      <c r="CQ46" s="441"/>
      <c r="CR46" s="441"/>
      <c r="CS46" s="441"/>
      <c r="CT46" s="441"/>
      <c r="CU46" s="441"/>
      <c r="CV46" s="441"/>
      <c r="CW46" s="441"/>
      <c r="CX46" s="441"/>
      <c r="CY46" s="441"/>
      <c r="CZ46" s="441"/>
      <c r="DA46" s="441"/>
      <c r="DB46" s="441"/>
      <c r="DC46" s="441"/>
      <c r="DD46" s="441"/>
      <c r="DE46" s="441"/>
      <c r="DF46" s="441"/>
      <c r="DG46" s="441"/>
      <c r="DH46" s="441"/>
      <c r="DI46" s="441"/>
      <c r="DJ46" s="441"/>
      <c r="DK46" s="441"/>
      <c r="DL46" s="441"/>
      <c r="DM46" s="441"/>
      <c r="DN46" s="441"/>
      <c r="DO46" s="441"/>
      <c r="DP46" s="441"/>
      <c r="DQ46" s="441"/>
      <c r="DR46" s="441"/>
      <c r="DS46" s="441"/>
      <c r="DT46" s="441"/>
      <c r="DU46" s="441"/>
      <c r="DV46" s="441"/>
      <c r="DW46" s="441"/>
      <c r="DX46" s="441"/>
      <c r="DY46" s="441"/>
      <c r="DZ46" s="441"/>
      <c r="EA46" s="441"/>
      <c r="EB46" s="441"/>
      <c r="EC46" s="441"/>
      <c r="ED46" s="441"/>
      <c r="EE46" s="441"/>
      <c r="EF46" s="441"/>
      <c r="EG46" s="441"/>
      <c r="EH46" s="441"/>
      <c r="EI46" s="441"/>
      <c r="EJ46" s="441"/>
      <c r="EK46" s="441"/>
      <c r="EL46" s="441"/>
      <c r="EM46" s="441"/>
      <c r="EN46" s="441"/>
      <c r="EO46" s="441"/>
      <c r="EP46" s="441"/>
      <c r="EQ46" s="441"/>
      <c r="ER46" s="441"/>
      <c r="ES46" s="441"/>
      <c r="ET46" s="441"/>
      <c r="EU46" s="441"/>
      <c r="EV46" s="441"/>
      <c r="EW46" s="441"/>
      <c r="EX46" s="441"/>
      <c r="EY46" s="441"/>
      <c r="EZ46" s="441"/>
      <c r="FA46" s="441"/>
      <c r="FB46" s="441"/>
      <c r="FC46" s="441"/>
      <c r="FD46" s="441"/>
      <c r="FE46" s="441"/>
      <c r="FF46" s="441"/>
      <c r="FG46" s="441"/>
      <c r="FH46" s="441"/>
      <c r="FI46" s="441"/>
      <c r="FJ46" s="441"/>
      <c r="FK46" s="441"/>
      <c r="FL46" s="441"/>
      <c r="FM46" s="441"/>
      <c r="FN46" s="441"/>
      <c r="FO46" s="441"/>
      <c r="FP46" s="441"/>
      <c r="FQ46" s="441"/>
      <c r="FR46" s="441"/>
      <c r="FS46" s="441"/>
      <c r="FT46" s="441"/>
      <c r="FU46" s="441"/>
      <c r="FV46" s="441"/>
      <c r="FW46" s="441"/>
      <c r="FX46" s="441"/>
      <c r="FY46" s="441"/>
      <c r="FZ46" s="441"/>
      <c r="GA46" s="441"/>
      <c r="GB46" s="441"/>
      <c r="GC46" s="441"/>
      <c r="GD46" s="441"/>
      <c r="GE46" s="441"/>
      <c r="GF46" s="441"/>
      <c r="GG46" s="441"/>
      <c r="GH46" s="441"/>
      <c r="GI46" s="441"/>
      <c r="GJ46" s="441"/>
      <c r="GK46" s="441"/>
      <c r="GL46" s="441"/>
      <c r="GM46" s="441"/>
      <c r="GN46" s="441"/>
      <c r="GO46" s="441"/>
      <c r="GP46" s="441"/>
      <c r="GQ46" s="441"/>
      <c r="GR46" s="441"/>
      <c r="GS46" s="441"/>
      <c r="GT46" s="441"/>
      <c r="GU46" s="441"/>
      <c r="GV46" s="441"/>
      <c r="GW46" s="441"/>
      <c r="GX46" s="441"/>
      <c r="GY46" s="441"/>
      <c r="GZ46" s="441"/>
      <c r="HA46" s="441"/>
      <c r="HB46" s="441"/>
      <c r="HC46" s="441"/>
      <c r="HD46" s="441"/>
      <c r="HE46" s="441"/>
      <c r="HF46" s="441"/>
      <c r="HG46" s="441"/>
      <c r="HH46" s="441"/>
      <c r="HI46" s="441"/>
      <c r="HJ46" s="441"/>
      <c r="HK46" s="441"/>
      <c r="HL46" s="441"/>
      <c r="HM46" s="441"/>
      <c r="HN46" s="441"/>
      <c r="HO46" s="441"/>
    </row>
    <row r="47" spans="1:223">
      <c r="A47" s="135" t="s">
        <v>185</v>
      </c>
      <c r="B47" s="135"/>
      <c r="C47" s="1531" t="s">
        <v>186</v>
      </c>
      <c r="D47" s="1531"/>
      <c r="E47" s="1531"/>
      <c r="F47" s="1531"/>
      <c r="G47" s="1531"/>
      <c r="H47" s="1531"/>
      <c r="I47" s="1531"/>
      <c r="J47" s="1531"/>
      <c r="K47" s="1531"/>
      <c r="L47" s="10"/>
      <c r="M47" s="13"/>
      <c r="N47" s="13"/>
      <c r="O47" s="203"/>
      <c r="P47" s="13"/>
      <c r="Q47" s="13"/>
      <c r="R47" s="13"/>
      <c r="S47" s="13"/>
      <c r="T47" s="54"/>
      <c r="U47" s="13"/>
      <c r="V47" s="13"/>
    </row>
    <row r="48" spans="1:223" ht="12.75" customHeight="1">
      <c r="A48" s="72" t="s">
        <v>187</v>
      </c>
      <c r="B48" s="72"/>
      <c r="C48" s="1482" t="s">
        <v>189</v>
      </c>
      <c r="D48" s="1482"/>
      <c r="E48" s="1482"/>
      <c r="F48" s="1482"/>
      <c r="G48" s="1482"/>
      <c r="H48" s="1482"/>
      <c r="I48" s="1482"/>
      <c r="J48" s="1482"/>
      <c r="K48" s="1482"/>
      <c r="L48" s="13"/>
      <c r="M48" s="10"/>
      <c r="N48" s="13"/>
      <c r="O48" s="379"/>
      <c r="P48" s="379"/>
      <c r="Q48" s="13"/>
      <c r="R48" s="13"/>
      <c r="S48" s="13"/>
      <c r="T48" s="54"/>
      <c r="U48" s="13"/>
      <c r="V48" s="13"/>
    </row>
    <row r="49" spans="1:223" ht="12.75" customHeight="1">
      <c r="A49" s="72" t="s">
        <v>188</v>
      </c>
      <c r="B49" s="72"/>
      <c r="C49" s="1482" t="s">
        <v>190</v>
      </c>
      <c r="D49" s="1482"/>
      <c r="E49" s="1482"/>
      <c r="F49" s="1482"/>
      <c r="G49" s="1482"/>
      <c r="H49" s="1482"/>
      <c r="I49" s="1482"/>
      <c r="J49" s="1482"/>
      <c r="K49" s="1482"/>
      <c r="L49" s="13"/>
      <c r="M49" s="10"/>
      <c r="N49" s="13"/>
      <c r="O49" s="13"/>
      <c r="P49" s="13"/>
      <c r="Q49" s="13"/>
      <c r="R49" s="13"/>
      <c r="S49" s="13"/>
      <c r="T49" s="54"/>
      <c r="U49" s="13"/>
      <c r="V49" s="13"/>
    </row>
    <row r="50" spans="1:223" ht="12.75" customHeight="1">
      <c r="A50" s="72" t="s">
        <v>277</v>
      </c>
      <c r="B50" s="72"/>
      <c r="C50" s="1482" t="s">
        <v>191</v>
      </c>
      <c r="D50" s="1482"/>
      <c r="E50" s="1482"/>
      <c r="F50" s="1482"/>
      <c r="G50" s="1482"/>
      <c r="H50" s="1482"/>
      <c r="I50" s="1482"/>
      <c r="J50" s="1482"/>
      <c r="K50" s="1482"/>
      <c r="L50" s="13"/>
      <c r="M50" s="10"/>
      <c r="N50" s="13"/>
      <c r="O50" s="13"/>
      <c r="P50" s="13"/>
      <c r="Q50" s="13"/>
      <c r="R50" s="13"/>
      <c r="S50" s="13"/>
      <c r="T50" s="54"/>
      <c r="U50" s="13"/>
      <c r="V50" s="13"/>
    </row>
    <row r="51" spans="1:223" ht="12.75" customHeight="1">
      <c r="A51" s="72"/>
      <c r="B51" s="72"/>
      <c r="C51" s="78"/>
      <c r="D51" s="72"/>
      <c r="E51" s="72"/>
      <c r="F51" s="72"/>
      <c r="G51" s="72"/>
      <c r="H51" s="72"/>
      <c r="I51" s="72"/>
      <c r="J51" s="72"/>
      <c r="K51" s="426"/>
      <c r="L51" s="13"/>
      <c r="M51" s="10"/>
      <c r="N51" s="13"/>
      <c r="O51" s="13"/>
      <c r="P51" s="13"/>
      <c r="Q51" s="13"/>
      <c r="R51" s="13"/>
      <c r="S51" s="13"/>
      <c r="T51" s="54"/>
      <c r="U51" s="13"/>
      <c r="V51" s="13"/>
    </row>
    <row r="52" spans="1:223" ht="12.75" customHeight="1">
      <c r="A52" s="437" t="s">
        <v>213</v>
      </c>
      <c r="B52" s="272"/>
      <c r="C52" s="78"/>
      <c r="D52" s="72"/>
      <c r="E52" s="72"/>
      <c r="F52" s="72"/>
      <c r="G52" s="72"/>
      <c r="H52" s="72"/>
      <c r="I52" s="72"/>
      <c r="J52" s="78"/>
      <c r="K52" s="426"/>
      <c r="L52" s="13"/>
      <c r="M52" s="10"/>
      <c r="N52" s="13"/>
      <c r="O52" s="13"/>
      <c r="P52" s="13"/>
      <c r="Q52" s="13"/>
      <c r="R52" s="13"/>
      <c r="S52" s="13"/>
      <c r="T52" s="54"/>
      <c r="U52" s="13"/>
      <c r="V52" s="13"/>
    </row>
    <row r="53" spans="1:223" ht="12.75" customHeight="1">
      <c r="A53" s="272" t="s">
        <v>211</v>
      </c>
      <c r="B53" s="272"/>
      <c r="C53" s="270"/>
      <c r="D53" s="270"/>
      <c r="E53" s="270"/>
      <c r="F53" s="270"/>
      <c r="G53" s="270"/>
      <c r="H53" s="270"/>
      <c r="I53" s="270"/>
      <c r="J53" s="270"/>
      <c r="K53" s="270"/>
      <c r="L53" s="270"/>
      <c r="M53" s="270"/>
      <c r="N53" s="270"/>
      <c r="O53" s="270"/>
      <c r="P53" s="71"/>
      <c r="Q53" s="71"/>
      <c r="R53" s="71"/>
      <c r="S53" s="78"/>
      <c r="T53" s="78"/>
      <c r="U53" s="78"/>
      <c r="V53" s="78"/>
      <c r="HB53" s="80"/>
      <c r="HC53" s="80"/>
      <c r="HD53" s="80"/>
      <c r="HE53" s="80"/>
      <c r="HF53" s="80"/>
      <c r="HG53" s="80"/>
      <c r="HH53" s="80"/>
      <c r="HI53" s="80"/>
      <c r="HJ53" s="80"/>
      <c r="HK53" s="80"/>
      <c r="HL53" s="80"/>
      <c r="HM53" s="80"/>
      <c r="HN53" s="80"/>
      <c r="HO53" s="80"/>
    </row>
    <row r="54" spans="1:223" s="69" customFormat="1" ht="12.75" customHeight="1">
      <c r="A54" s="272" t="s">
        <v>214</v>
      </c>
      <c r="B54" s="272"/>
      <c r="C54" s="272"/>
      <c r="D54" s="272"/>
      <c r="E54" s="272"/>
      <c r="F54" s="272"/>
      <c r="G54" s="272"/>
      <c r="H54" s="272"/>
      <c r="I54" s="272"/>
      <c r="J54" s="272"/>
      <c r="K54" s="272"/>
      <c r="L54" s="272"/>
      <c r="M54" s="272"/>
      <c r="N54" s="272"/>
      <c r="O54" s="272"/>
      <c r="P54" s="71"/>
      <c r="Q54" s="71"/>
      <c r="R54" s="71"/>
      <c r="S54" s="78"/>
      <c r="T54" s="78"/>
      <c r="U54" s="78"/>
      <c r="V54" s="78"/>
      <c r="W54" s="246"/>
      <c r="X54" s="246"/>
      <c r="Y54" s="1237"/>
      <c r="Z54" s="1237"/>
      <c r="AA54" s="246"/>
      <c r="AB54" s="246"/>
      <c r="AC54" s="246"/>
      <c r="AD54" s="246"/>
      <c r="AE54" s="246"/>
      <c r="AF54" s="246"/>
      <c r="AG54" s="439"/>
      <c r="AH54" s="439"/>
      <c r="AI54" s="439"/>
      <c r="AJ54" s="439"/>
      <c r="AK54" s="439"/>
      <c r="AL54" s="439"/>
      <c r="AM54" s="439"/>
      <c r="AN54" s="439"/>
      <c r="AO54" s="439"/>
      <c r="AP54" s="439"/>
      <c r="AQ54" s="439"/>
      <c r="AR54" s="439"/>
      <c r="AS54" s="439"/>
      <c r="AT54" s="439"/>
      <c r="AU54" s="439"/>
      <c r="AV54" s="439"/>
      <c r="AW54" s="439"/>
      <c r="AX54" s="439"/>
      <c r="AY54" s="439"/>
      <c r="AZ54" s="439"/>
      <c r="BA54" s="439"/>
      <c r="BB54" s="439"/>
      <c r="BC54" s="439"/>
      <c r="BD54" s="439"/>
      <c r="BE54" s="439"/>
      <c r="BF54" s="439"/>
      <c r="BG54" s="439"/>
      <c r="BH54" s="439"/>
      <c r="BI54" s="78"/>
      <c r="BJ54" s="78"/>
      <c r="BK54" s="78"/>
      <c r="BL54" s="78"/>
      <c r="BM54" s="78"/>
      <c r="BN54" s="78"/>
      <c r="BO54" s="78"/>
      <c r="BP54" s="78"/>
      <c r="BQ54" s="78"/>
      <c r="BR54" s="78"/>
      <c r="BS54" s="78"/>
      <c r="BT54" s="78"/>
      <c r="BU54" s="78"/>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c r="EO54" s="78"/>
      <c r="EP54" s="78"/>
      <c r="EQ54" s="78"/>
      <c r="ER54" s="78"/>
      <c r="ES54" s="78"/>
      <c r="ET54" s="78"/>
      <c r="EU54" s="78"/>
      <c r="EV54" s="78"/>
      <c r="EW54" s="78"/>
      <c r="EX54" s="78"/>
      <c r="EY54" s="78"/>
      <c r="EZ54" s="78"/>
      <c r="FA54" s="78"/>
      <c r="FB54" s="78"/>
      <c r="FC54" s="78"/>
      <c r="FD54" s="78"/>
      <c r="FE54" s="78"/>
      <c r="FF54" s="78"/>
      <c r="FG54" s="78"/>
      <c r="FH54" s="78"/>
      <c r="FI54" s="78"/>
      <c r="FJ54" s="78"/>
      <c r="FK54" s="78"/>
      <c r="FL54" s="78"/>
      <c r="FM54" s="78"/>
      <c r="FN54" s="78"/>
      <c r="FO54" s="78"/>
      <c r="FP54" s="78"/>
      <c r="FQ54" s="78"/>
      <c r="FR54" s="78"/>
      <c r="FS54" s="78"/>
      <c r="FT54" s="78"/>
      <c r="FU54" s="78"/>
      <c r="FV54" s="78"/>
      <c r="FW54" s="78"/>
      <c r="FX54" s="78"/>
      <c r="FY54" s="78"/>
      <c r="FZ54" s="78"/>
      <c r="GA54" s="78"/>
      <c r="GB54" s="78"/>
      <c r="GC54" s="78"/>
      <c r="GD54" s="78"/>
      <c r="GE54" s="78"/>
      <c r="GF54" s="78"/>
      <c r="GG54" s="78"/>
      <c r="GH54" s="78"/>
      <c r="GI54" s="78"/>
      <c r="GJ54" s="78"/>
      <c r="GK54" s="78"/>
      <c r="GL54" s="78"/>
      <c r="GM54" s="78"/>
      <c r="GN54" s="78"/>
      <c r="GO54" s="78"/>
      <c r="GP54" s="78"/>
      <c r="GQ54" s="78"/>
      <c r="GR54" s="78"/>
      <c r="GS54" s="78"/>
      <c r="GT54" s="78"/>
      <c r="GU54" s="78"/>
      <c r="GV54" s="78"/>
      <c r="GW54" s="78"/>
      <c r="GX54" s="78"/>
      <c r="GY54" s="78"/>
      <c r="GZ54" s="78"/>
      <c r="HA54" s="78"/>
    </row>
    <row r="55" spans="1:223" s="69" customFormat="1" ht="12.75" customHeight="1">
      <c r="A55" s="57"/>
      <c r="B55" s="66"/>
      <c r="C55" s="272"/>
      <c r="D55" s="272"/>
      <c r="E55" s="272"/>
      <c r="F55" s="272"/>
      <c r="G55" s="272"/>
      <c r="H55" s="272"/>
      <c r="I55" s="272"/>
      <c r="J55" s="272"/>
      <c r="K55" s="272"/>
      <c r="L55" s="272"/>
      <c r="M55" s="272"/>
      <c r="N55" s="272"/>
      <c r="O55" s="272"/>
      <c r="P55" s="1056"/>
      <c r="Q55" s="1056"/>
      <c r="R55" s="1056"/>
      <c r="S55" s="270"/>
      <c r="T55" s="270"/>
      <c r="U55" s="270"/>
      <c r="V55" s="78"/>
      <c r="W55" s="246"/>
      <c r="X55" s="246"/>
      <c r="Y55" s="1237"/>
      <c r="Z55" s="1237"/>
      <c r="AA55" s="246"/>
      <c r="AB55" s="246"/>
      <c r="AC55" s="246"/>
      <c r="AD55" s="246"/>
      <c r="AE55" s="246"/>
      <c r="AF55" s="246"/>
      <c r="AG55" s="439"/>
      <c r="AH55" s="439"/>
      <c r="AI55" s="439"/>
      <c r="AJ55" s="439"/>
      <c r="AK55" s="439"/>
      <c r="AL55" s="439"/>
      <c r="AM55" s="439"/>
      <c r="AN55" s="439"/>
      <c r="AO55" s="439"/>
      <c r="AP55" s="439"/>
      <c r="AQ55" s="439"/>
      <c r="AR55" s="439"/>
      <c r="AS55" s="439"/>
      <c r="AT55" s="439"/>
      <c r="AU55" s="439"/>
      <c r="AV55" s="439"/>
      <c r="AW55" s="439"/>
      <c r="AX55" s="439"/>
      <c r="AY55" s="439"/>
      <c r="AZ55" s="439"/>
      <c r="BA55" s="439"/>
      <c r="BB55" s="439"/>
      <c r="BC55" s="439"/>
      <c r="BD55" s="439"/>
      <c r="BE55" s="439"/>
      <c r="BF55" s="439"/>
      <c r="BG55" s="439"/>
      <c r="BH55" s="439"/>
      <c r="BI55" s="78"/>
      <c r="BJ55" s="78"/>
      <c r="BK55" s="78"/>
      <c r="BL55" s="78"/>
      <c r="BM55" s="78"/>
      <c r="BN55" s="78"/>
      <c r="BO55" s="78"/>
      <c r="BP55" s="78"/>
      <c r="BQ55" s="78"/>
      <c r="BR55" s="78"/>
      <c r="BS55" s="78"/>
      <c r="BT55" s="78"/>
      <c r="BU55" s="78"/>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c r="EO55" s="78"/>
      <c r="EP55" s="78"/>
      <c r="EQ55" s="78"/>
      <c r="ER55" s="78"/>
      <c r="ES55" s="78"/>
      <c r="ET55" s="78"/>
      <c r="EU55" s="78"/>
      <c r="EV55" s="78"/>
      <c r="EW55" s="78"/>
      <c r="EX55" s="78"/>
      <c r="EY55" s="78"/>
      <c r="EZ55" s="78"/>
      <c r="FA55" s="78"/>
      <c r="FB55" s="78"/>
      <c r="FC55" s="78"/>
      <c r="FD55" s="78"/>
      <c r="FE55" s="78"/>
      <c r="FF55" s="78"/>
      <c r="FG55" s="78"/>
      <c r="FH55" s="78"/>
      <c r="FI55" s="78"/>
      <c r="FJ55" s="78"/>
      <c r="FK55" s="78"/>
      <c r="FL55" s="78"/>
      <c r="FM55" s="78"/>
      <c r="FN55" s="78"/>
      <c r="FO55" s="78"/>
      <c r="FP55" s="78"/>
      <c r="FQ55" s="78"/>
      <c r="FR55" s="78"/>
      <c r="FS55" s="78"/>
      <c r="FT55" s="78"/>
      <c r="FU55" s="78"/>
      <c r="FV55" s="78"/>
      <c r="FW55" s="78"/>
      <c r="FX55" s="78"/>
      <c r="FY55" s="78"/>
      <c r="FZ55" s="78"/>
      <c r="GA55" s="78"/>
      <c r="GB55" s="78"/>
      <c r="GC55" s="78"/>
      <c r="GD55" s="78"/>
      <c r="GE55" s="78"/>
      <c r="GF55" s="78"/>
      <c r="GG55" s="78"/>
      <c r="GH55" s="78"/>
      <c r="GI55" s="78"/>
      <c r="GJ55" s="78"/>
      <c r="GK55" s="78"/>
      <c r="GL55" s="78"/>
      <c r="GM55" s="78"/>
      <c r="GN55" s="78"/>
      <c r="GO55" s="78"/>
      <c r="GP55" s="78"/>
      <c r="GQ55" s="78"/>
      <c r="GR55" s="78"/>
      <c r="GS55" s="78"/>
      <c r="GT55" s="78"/>
      <c r="GU55" s="78"/>
      <c r="GV55" s="78"/>
      <c r="GW55" s="78"/>
      <c r="GX55" s="78"/>
      <c r="GY55" s="78"/>
      <c r="GZ55" s="78"/>
      <c r="HA55" s="78"/>
    </row>
    <row r="56" spans="1:223" s="238" customFormat="1" ht="14.25">
      <c r="A56" s="438" t="s">
        <v>223</v>
      </c>
      <c r="B56" s="333"/>
      <c r="C56" s="10"/>
      <c r="D56" s="450"/>
      <c r="E56" s="450"/>
      <c r="F56" s="450"/>
      <c r="G56" s="450"/>
      <c r="H56" s="450"/>
      <c r="I56" s="450"/>
      <c r="J56" s="450"/>
      <c r="K56" s="450"/>
      <c r="L56" s="13"/>
      <c r="M56" s="10"/>
      <c r="N56" s="13"/>
      <c r="O56" s="13"/>
      <c r="P56" s="13"/>
      <c r="Q56" s="13"/>
      <c r="R56" s="13"/>
      <c r="S56" s="13"/>
      <c r="T56" s="54"/>
      <c r="U56" s="13"/>
      <c r="V56" s="13"/>
      <c r="W56" s="246"/>
      <c r="X56" s="246"/>
      <c r="Y56" s="1237"/>
      <c r="Z56" s="1237"/>
      <c r="AA56" s="246"/>
      <c r="AB56" s="246"/>
      <c r="AC56" s="246"/>
      <c r="AD56" s="246"/>
      <c r="AE56" s="246"/>
      <c r="AF56" s="246"/>
      <c r="AG56" s="441"/>
      <c r="AH56" s="441"/>
      <c r="AI56" s="441"/>
      <c r="AJ56" s="441"/>
      <c r="AK56" s="441"/>
      <c r="AL56" s="441"/>
      <c r="AM56" s="441"/>
      <c r="AN56" s="441"/>
      <c r="AO56" s="441"/>
      <c r="AP56" s="441"/>
      <c r="AQ56" s="441"/>
      <c r="AR56" s="441"/>
      <c r="AS56" s="441"/>
      <c r="AT56" s="441"/>
      <c r="AU56" s="441"/>
      <c r="AV56" s="441"/>
      <c r="AW56" s="441"/>
      <c r="AX56" s="441"/>
      <c r="AY56" s="441"/>
      <c r="AZ56" s="441"/>
      <c r="BA56" s="441"/>
      <c r="BB56" s="441"/>
      <c r="BC56" s="441"/>
      <c r="BD56" s="441"/>
      <c r="BE56" s="441"/>
      <c r="BF56" s="441"/>
      <c r="BG56" s="441"/>
      <c r="BH56" s="441"/>
    </row>
    <row r="57" spans="1:223" s="78" customFormat="1">
      <c r="A57" s="81"/>
      <c r="B57" s="66"/>
      <c r="C57" s="71"/>
      <c r="D57" s="71"/>
      <c r="E57" s="71"/>
      <c r="F57" s="71"/>
      <c r="G57" s="71"/>
      <c r="H57" s="71"/>
      <c r="I57" s="71"/>
      <c r="J57" s="71"/>
      <c r="K57" s="71"/>
      <c r="L57" s="71"/>
      <c r="M57" s="71"/>
      <c r="N57" s="334"/>
      <c r="O57" s="72"/>
      <c r="P57" s="71"/>
      <c r="Q57" s="71"/>
      <c r="R57" s="71"/>
      <c r="S57" s="71"/>
      <c r="T57" s="71"/>
      <c r="U57" s="71"/>
      <c r="V57" s="71"/>
      <c r="W57" s="246"/>
      <c r="X57" s="246"/>
      <c r="Y57" s="1237"/>
      <c r="Z57" s="1237"/>
      <c r="AA57" s="246"/>
      <c r="AB57" s="246"/>
      <c r="AC57" s="246"/>
      <c r="AD57" s="246"/>
      <c r="AE57" s="246"/>
      <c r="AF57" s="246"/>
      <c r="AG57" s="439"/>
      <c r="AH57" s="439"/>
      <c r="AI57" s="439"/>
      <c r="AJ57" s="439"/>
      <c r="AK57" s="439"/>
      <c r="AL57" s="439"/>
      <c r="AM57" s="439"/>
      <c r="AN57" s="439"/>
      <c r="AO57" s="439"/>
      <c r="AP57" s="439"/>
      <c r="AQ57" s="439"/>
      <c r="AR57" s="439"/>
      <c r="AS57" s="439"/>
      <c r="AT57" s="439"/>
      <c r="AU57" s="439"/>
      <c r="AV57" s="439"/>
      <c r="AW57" s="439"/>
      <c r="AX57" s="439"/>
      <c r="AY57" s="439"/>
      <c r="AZ57" s="439"/>
      <c r="BA57" s="439"/>
      <c r="BB57" s="439"/>
      <c r="BC57" s="439"/>
      <c r="BD57" s="439"/>
      <c r="BE57" s="439"/>
      <c r="BF57" s="439"/>
      <c r="BG57" s="439"/>
      <c r="BH57" s="439"/>
    </row>
    <row r="58" spans="1:223" s="238" customFormat="1">
      <c r="A58" s="1511" t="str">
        <f>Info!$C$8&amp;" ("&amp;Info!$A$8&amp;")"</f>
        <v>Version: 2021_V2.1 (Excel-Version vom 18.03.2024)</v>
      </c>
      <c r="B58" s="1511"/>
      <c r="C58" s="10"/>
      <c r="D58" s="10"/>
      <c r="E58" s="10"/>
      <c r="F58" s="10"/>
      <c r="G58" s="10"/>
      <c r="H58" s="10"/>
      <c r="I58" s="10"/>
      <c r="J58" s="10"/>
      <c r="K58" s="10"/>
      <c r="L58" s="13"/>
      <c r="M58" s="10"/>
      <c r="N58" s="13"/>
      <c r="O58" s="13"/>
      <c r="P58" s="13"/>
      <c r="Q58" s="13"/>
      <c r="R58" s="13"/>
      <c r="S58" s="13"/>
      <c r="T58" s="54"/>
      <c r="U58" s="13"/>
      <c r="V58" s="13"/>
      <c r="W58" s="246"/>
      <c r="X58" s="246"/>
      <c r="Y58" s="1237"/>
      <c r="Z58" s="1237"/>
      <c r="AA58" s="246"/>
      <c r="AB58" s="246"/>
      <c r="AC58" s="246"/>
      <c r="AD58" s="246"/>
      <c r="AE58" s="246"/>
      <c r="AF58" s="246"/>
      <c r="AG58" s="441"/>
      <c r="AH58" s="441"/>
      <c r="AI58" s="441"/>
      <c r="AJ58" s="441"/>
      <c r="AK58" s="441"/>
      <c r="AL58" s="441"/>
      <c r="AM58" s="441"/>
      <c r="AN58" s="441"/>
      <c r="AO58" s="441"/>
      <c r="AP58" s="441"/>
      <c r="AQ58" s="441"/>
      <c r="AR58" s="441"/>
      <c r="AS58" s="441"/>
      <c r="AT58" s="441"/>
      <c r="AU58" s="441"/>
      <c r="AV58" s="441"/>
      <c r="AW58" s="441"/>
      <c r="AX58" s="441"/>
      <c r="AY58" s="441"/>
      <c r="AZ58" s="441"/>
      <c r="BA58" s="441"/>
      <c r="BB58" s="441"/>
      <c r="BC58" s="441"/>
      <c r="BD58" s="441"/>
      <c r="BE58" s="441"/>
      <c r="BF58" s="441"/>
      <c r="BG58" s="441"/>
      <c r="BH58" s="441"/>
    </row>
    <row r="59" spans="1:223" s="238" customFormat="1">
      <c r="A59" s="81"/>
      <c r="B59" s="66"/>
      <c r="C59" s="10"/>
      <c r="D59" s="10"/>
      <c r="E59" s="10"/>
      <c r="F59" s="10"/>
      <c r="G59" s="10"/>
      <c r="H59" s="10"/>
      <c r="I59" s="10"/>
      <c r="J59" s="10"/>
      <c r="K59" s="10"/>
      <c r="L59" s="13"/>
      <c r="M59" s="10"/>
      <c r="N59" s="13"/>
      <c r="O59" s="13"/>
      <c r="P59" s="13"/>
      <c r="Q59" s="13"/>
      <c r="R59" s="13"/>
      <c r="S59" s="13"/>
      <c r="T59" s="54"/>
      <c r="U59" s="13"/>
      <c r="V59" s="13"/>
      <c r="W59" s="246"/>
      <c r="X59" s="246"/>
      <c r="Y59" s="1237"/>
      <c r="Z59" s="1237"/>
      <c r="AA59" s="246"/>
      <c r="AB59" s="246"/>
      <c r="AC59" s="246"/>
      <c r="AD59" s="246"/>
      <c r="AE59" s="246"/>
      <c r="AF59" s="246"/>
      <c r="AG59" s="441"/>
      <c r="AH59" s="441"/>
      <c r="AI59" s="441"/>
      <c r="AJ59" s="441"/>
      <c r="AK59" s="441"/>
      <c r="AL59" s="441"/>
      <c r="AM59" s="441"/>
      <c r="AN59" s="441"/>
      <c r="AO59" s="441"/>
      <c r="AP59" s="441"/>
      <c r="AQ59" s="441"/>
      <c r="AR59" s="441"/>
      <c r="AS59" s="441"/>
      <c r="AT59" s="441"/>
      <c r="AU59" s="441"/>
      <c r="AV59" s="441"/>
      <c r="AW59" s="441"/>
      <c r="AX59" s="441"/>
      <c r="AY59" s="441"/>
      <c r="AZ59" s="441"/>
      <c r="BA59" s="441"/>
      <c r="BB59" s="441"/>
      <c r="BC59" s="441"/>
      <c r="BD59" s="441"/>
      <c r="BE59" s="441"/>
      <c r="BF59" s="441"/>
      <c r="BG59" s="441"/>
      <c r="BH59" s="441"/>
    </row>
    <row r="60" spans="1:223" s="238" customFormat="1">
      <c r="A60" s="81"/>
      <c r="B60" s="66"/>
      <c r="C60" s="10"/>
      <c r="D60" s="10"/>
      <c r="E60" s="10"/>
      <c r="F60" s="10"/>
      <c r="G60" s="10"/>
      <c r="H60" s="10"/>
      <c r="I60" s="10"/>
      <c r="J60" s="10"/>
      <c r="K60" s="10"/>
      <c r="L60" s="13"/>
      <c r="M60" s="10"/>
      <c r="N60" s="13"/>
      <c r="O60" s="13"/>
      <c r="P60" s="13"/>
      <c r="Q60" s="13"/>
      <c r="R60" s="13"/>
      <c r="S60" s="13"/>
      <c r="T60" s="54"/>
      <c r="U60" s="13"/>
      <c r="V60" s="13"/>
      <c r="W60" s="246">
        <f>SUM(W11:W59)</f>
        <v>0</v>
      </c>
      <c r="X60" s="246"/>
      <c r="Y60" s="1237"/>
      <c r="Z60" s="1237">
        <f>ROUNDUP(SUM(Z11:Z59),0)</f>
        <v>0</v>
      </c>
      <c r="AA60" s="246"/>
      <c r="AB60" s="246"/>
      <c r="AC60" s="246"/>
      <c r="AD60" s="246"/>
      <c r="AE60" s="246"/>
      <c r="AF60" s="246"/>
      <c r="AG60" s="441"/>
      <c r="AH60" s="441"/>
      <c r="AI60" s="441"/>
      <c r="AJ60" s="441"/>
      <c r="AK60" s="441"/>
      <c r="AL60" s="441"/>
      <c r="AM60" s="441"/>
      <c r="AN60" s="441"/>
      <c r="AO60" s="441"/>
      <c r="AP60" s="441"/>
      <c r="AQ60" s="441"/>
      <c r="AR60" s="441"/>
      <c r="AS60" s="441"/>
      <c r="AT60" s="441"/>
      <c r="AU60" s="441"/>
      <c r="AV60" s="441"/>
      <c r="AW60" s="441"/>
      <c r="AX60" s="441"/>
      <c r="AY60" s="441"/>
      <c r="AZ60" s="441"/>
      <c r="BA60" s="441"/>
      <c r="BB60" s="441"/>
      <c r="BC60" s="441"/>
      <c r="BD60" s="441"/>
      <c r="BE60" s="441"/>
      <c r="BF60" s="441"/>
      <c r="BG60" s="441"/>
      <c r="BH60" s="441"/>
    </row>
    <row r="61" spans="1:223" s="238" customFormat="1">
      <c r="A61" s="81"/>
      <c r="B61" s="66"/>
      <c r="C61" s="10"/>
      <c r="D61" s="10"/>
      <c r="E61" s="10"/>
      <c r="F61" s="10"/>
      <c r="G61" s="10"/>
      <c r="H61" s="10"/>
      <c r="I61" s="10"/>
      <c r="J61" s="10"/>
      <c r="K61" s="10"/>
      <c r="L61" s="13"/>
      <c r="M61" s="10"/>
      <c r="N61" s="13"/>
      <c r="O61" s="13"/>
      <c r="P61" s="13"/>
      <c r="Q61" s="13"/>
      <c r="R61" s="13"/>
      <c r="S61" s="13"/>
      <c r="T61" s="54"/>
      <c r="U61" s="13"/>
      <c r="V61" s="13"/>
      <c r="W61" s="246"/>
      <c r="X61" s="246"/>
      <c r="Y61" s="1237"/>
      <c r="Z61" s="1237"/>
      <c r="AA61" s="246"/>
      <c r="AB61" s="246"/>
      <c r="AC61" s="246"/>
      <c r="AD61" s="246"/>
      <c r="AE61" s="246"/>
      <c r="AF61" s="246"/>
      <c r="AG61" s="441"/>
      <c r="AH61" s="441"/>
      <c r="AI61" s="441"/>
      <c r="AJ61" s="441"/>
      <c r="AK61" s="441"/>
      <c r="AL61" s="441"/>
      <c r="AM61" s="441"/>
      <c r="AN61" s="441"/>
      <c r="AO61" s="441"/>
      <c r="AP61" s="441"/>
      <c r="AQ61" s="441"/>
      <c r="AR61" s="441"/>
      <c r="AS61" s="441"/>
      <c r="AT61" s="441"/>
      <c r="AU61" s="441"/>
      <c r="AV61" s="441"/>
      <c r="AW61" s="441"/>
      <c r="AX61" s="441"/>
      <c r="AY61" s="441"/>
      <c r="AZ61" s="441"/>
      <c r="BA61" s="441"/>
      <c r="BB61" s="441"/>
      <c r="BC61" s="441"/>
      <c r="BD61" s="441"/>
      <c r="BE61" s="441"/>
      <c r="BF61" s="441"/>
      <c r="BG61" s="441"/>
      <c r="BH61" s="441"/>
    </row>
    <row r="62" spans="1:223" s="238" customFormat="1">
      <c r="A62" s="81"/>
      <c r="B62" s="66"/>
      <c r="C62" s="10"/>
      <c r="D62" s="10"/>
      <c r="E62" s="10"/>
      <c r="F62" s="10"/>
      <c r="G62" s="10"/>
      <c r="H62" s="10"/>
      <c r="I62" s="10"/>
      <c r="J62" s="10"/>
      <c r="K62" s="10"/>
      <c r="L62" s="13"/>
      <c r="M62" s="10"/>
      <c r="N62" s="13"/>
      <c r="O62" s="13"/>
      <c r="P62" s="13"/>
      <c r="Q62" s="13"/>
      <c r="R62" s="13"/>
      <c r="S62" s="13"/>
      <c r="T62" s="54"/>
      <c r="U62" s="13"/>
      <c r="V62" s="13"/>
      <c r="W62" s="246"/>
      <c r="X62" s="246"/>
      <c r="Y62" s="1237"/>
      <c r="Z62" s="1237"/>
      <c r="AA62" s="246"/>
      <c r="AB62" s="246"/>
      <c r="AC62" s="246"/>
      <c r="AD62" s="246"/>
      <c r="AE62" s="246"/>
      <c r="AF62" s="246"/>
      <c r="AG62" s="441"/>
      <c r="AH62" s="441"/>
      <c r="AI62" s="441"/>
      <c r="AJ62" s="441"/>
      <c r="AK62" s="441"/>
      <c r="AL62" s="441"/>
      <c r="AM62" s="441"/>
      <c r="AN62" s="441"/>
      <c r="AO62" s="441"/>
      <c r="AP62" s="441"/>
      <c r="AQ62" s="441"/>
      <c r="AR62" s="441"/>
      <c r="AS62" s="441"/>
      <c r="AT62" s="441"/>
      <c r="AU62" s="441"/>
      <c r="AV62" s="441"/>
      <c r="AW62" s="441"/>
      <c r="AX62" s="441"/>
      <c r="AY62" s="441"/>
      <c r="AZ62" s="441"/>
      <c r="BA62" s="441"/>
      <c r="BB62" s="441"/>
      <c r="BC62" s="441"/>
      <c r="BD62" s="441"/>
      <c r="BE62" s="441"/>
      <c r="BF62" s="441"/>
      <c r="BG62" s="441"/>
      <c r="BH62" s="441"/>
    </row>
    <row r="63" spans="1:223" s="238" customFormat="1">
      <c r="A63" s="81"/>
      <c r="B63" s="66"/>
      <c r="C63" s="10"/>
      <c r="D63" s="10"/>
      <c r="E63" s="10"/>
      <c r="F63" s="10"/>
      <c r="G63" s="10"/>
      <c r="H63" s="10"/>
      <c r="I63" s="10"/>
      <c r="J63" s="10"/>
      <c r="K63" s="10"/>
      <c r="L63" s="13"/>
      <c r="M63" s="10"/>
      <c r="N63" s="13"/>
      <c r="O63" s="13"/>
      <c r="P63" s="13"/>
      <c r="Q63" s="13"/>
      <c r="R63" s="13"/>
      <c r="S63" s="13"/>
      <c r="T63" s="54"/>
      <c r="U63" s="13"/>
      <c r="V63" s="13"/>
      <c r="W63" s="246"/>
      <c r="X63" s="246"/>
      <c r="Y63" s="1237"/>
      <c r="Z63" s="1237"/>
      <c r="AA63" s="246"/>
      <c r="AB63" s="246"/>
      <c r="AC63" s="246"/>
      <c r="AD63" s="246"/>
      <c r="AE63" s="246"/>
      <c r="AF63" s="246"/>
      <c r="AG63" s="441"/>
      <c r="AH63" s="441"/>
      <c r="AI63" s="441"/>
      <c r="AJ63" s="441"/>
      <c r="AK63" s="441"/>
      <c r="AL63" s="441"/>
      <c r="AM63" s="441"/>
      <c r="AN63" s="441"/>
      <c r="AO63" s="441"/>
      <c r="AP63" s="441"/>
      <c r="AQ63" s="441"/>
      <c r="AR63" s="441"/>
      <c r="AS63" s="441"/>
      <c r="AT63" s="441"/>
      <c r="AU63" s="441"/>
      <c r="AV63" s="441"/>
      <c r="AW63" s="441"/>
      <c r="AX63" s="441"/>
      <c r="AY63" s="441"/>
      <c r="AZ63" s="441"/>
      <c r="BA63" s="441"/>
      <c r="BB63" s="441"/>
      <c r="BC63" s="441"/>
      <c r="BD63" s="441"/>
      <c r="BE63" s="441"/>
      <c r="BF63" s="441"/>
      <c r="BG63" s="441"/>
      <c r="BH63" s="441"/>
    </row>
    <row r="64" spans="1:223" s="238" customFormat="1">
      <c r="A64" s="81"/>
      <c r="B64" s="66"/>
      <c r="C64" s="10"/>
      <c r="D64" s="10"/>
      <c r="E64" s="10"/>
      <c r="F64" s="10"/>
      <c r="G64" s="10"/>
      <c r="H64" s="10"/>
      <c r="I64" s="10"/>
      <c r="J64" s="10"/>
      <c r="K64" s="10"/>
      <c r="L64" s="13"/>
      <c r="M64" s="10"/>
      <c r="N64" s="13"/>
      <c r="O64" s="13"/>
      <c r="P64" s="13"/>
      <c r="Q64" s="13"/>
      <c r="R64" s="13"/>
      <c r="S64" s="13"/>
      <c r="T64" s="54"/>
      <c r="U64" s="13"/>
      <c r="V64" s="13"/>
      <c r="W64" s="246"/>
      <c r="X64" s="246"/>
      <c r="Y64" s="1237"/>
      <c r="Z64" s="1237"/>
      <c r="AA64" s="246"/>
      <c r="AB64" s="246"/>
      <c r="AC64" s="246"/>
      <c r="AD64" s="246"/>
      <c r="AE64" s="246"/>
      <c r="AF64" s="246"/>
      <c r="AG64" s="441"/>
      <c r="AH64" s="441"/>
      <c r="AI64" s="441"/>
      <c r="AJ64" s="441"/>
      <c r="AK64" s="441"/>
      <c r="AL64" s="441"/>
      <c r="AM64" s="441"/>
      <c r="AN64" s="441"/>
      <c r="AO64" s="441"/>
      <c r="AP64" s="441"/>
      <c r="AQ64" s="441"/>
      <c r="AR64" s="441"/>
      <c r="AS64" s="441"/>
      <c r="AT64" s="441"/>
      <c r="AU64" s="441"/>
      <c r="AV64" s="441"/>
      <c r="AW64" s="441"/>
      <c r="AX64" s="441"/>
      <c r="AY64" s="441"/>
      <c r="AZ64" s="441"/>
      <c r="BA64" s="441"/>
      <c r="BB64" s="441"/>
      <c r="BC64" s="441"/>
      <c r="BD64" s="441"/>
      <c r="BE64" s="441"/>
      <c r="BF64" s="441"/>
      <c r="BG64" s="441"/>
      <c r="BH64" s="441"/>
    </row>
    <row r="65" spans="1:60" s="238" customFormat="1">
      <c r="A65" s="81"/>
      <c r="B65" s="66"/>
      <c r="C65" s="10"/>
      <c r="D65" s="10"/>
      <c r="E65" s="10"/>
      <c r="F65" s="10"/>
      <c r="G65" s="10"/>
      <c r="H65" s="10"/>
      <c r="I65" s="10"/>
      <c r="J65" s="10"/>
      <c r="K65" s="10"/>
      <c r="L65" s="13"/>
      <c r="M65" s="10"/>
      <c r="N65" s="13"/>
      <c r="O65" s="13"/>
      <c r="P65" s="13"/>
      <c r="Q65" s="13"/>
      <c r="R65" s="13"/>
      <c r="S65" s="13"/>
      <c r="T65" s="54"/>
      <c r="U65" s="13"/>
      <c r="V65" s="13"/>
      <c r="W65" s="246"/>
      <c r="X65" s="246"/>
      <c r="Y65" s="1237"/>
      <c r="Z65" s="1237"/>
      <c r="AA65" s="246"/>
      <c r="AB65" s="246"/>
      <c r="AC65" s="246"/>
      <c r="AD65" s="246"/>
      <c r="AE65" s="246"/>
      <c r="AF65" s="246"/>
      <c r="AG65" s="441"/>
      <c r="AH65" s="441"/>
      <c r="AI65" s="441"/>
      <c r="AJ65" s="441"/>
      <c r="AK65" s="441"/>
      <c r="AL65" s="441"/>
      <c r="AM65" s="441"/>
      <c r="AN65" s="441"/>
      <c r="AO65" s="441"/>
      <c r="AP65" s="441"/>
      <c r="AQ65" s="441"/>
      <c r="AR65" s="441"/>
      <c r="AS65" s="441"/>
      <c r="AT65" s="441"/>
      <c r="AU65" s="441"/>
      <c r="AV65" s="441"/>
      <c r="AW65" s="441"/>
      <c r="AX65" s="441"/>
      <c r="AY65" s="441"/>
      <c r="AZ65" s="441"/>
      <c r="BA65" s="441"/>
      <c r="BB65" s="441"/>
      <c r="BC65" s="441"/>
      <c r="BD65" s="441"/>
      <c r="BE65" s="441"/>
      <c r="BF65" s="441"/>
      <c r="BG65" s="441"/>
      <c r="BH65" s="441"/>
    </row>
    <row r="66" spans="1:60" s="238" customFormat="1">
      <c r="A66" s="81"/>
      <c r="B66" s="66"/>
      <c r="C66" s="10"/>
      <c r="D66" s="10"/>
      <c r="E66" s="10"/>
      <c r="F66" s="10"/>
      <c r="G66" s="10"/>
      <c r="H66" s="10"/>
      <c r="I66" s="10"/>
      <c r="J66" s="10"/>
      <c r="K66" s="10"/>
      <c r="L66" s="13"/>
      <c r="M66" s="10"/>
      <c r="N66" s="13"/>
      <c r="O66" s="13"/>
      <c r="P66" s="13"/>
      <c r="Q66" s="13"/>
      <c r="R66" s="13"/>
      <c r="S66" s="13"/>
      <c r="T66" s="54"/>
      <c r="U66" s="13"/>
      <c r="V66" s="13"/>
      <c r="W66" s="246"/>
      <c r="X66" s="246"/>
      <c r="Y66" s="1237"/>
      <c r="Z66" s="1237"/>
      <c r="AA66" s="246"/>
      <c r="AB66" s="246"/>
      <c r="AC66" s="246"/>
      <c r="AD66" s="246"/>
      <c r="AE66" s="246"/>
      <c r="AF66" s="246"/>
      <c r="AG66" s="441"/>
      <c r="AH66" s="441"/>
      <c r="AI66" s="441"/>
      <c r="AJ66" s="441"/>
      <c r="AK66" s="441"/>
      <c r="AL66" s="441"/>
      <c r="AM66" s="441"/>
      <c r="AN66" s="441"/>
      <c r="AO66" s="441"/>
      <c r="AP66" s="441"/>
      <c r="AQ66" s="441"/>
      <c r="AR66" s="441"/>
      <c r="AS66" s="441"/>
      <c r="AT66" s="441"/>
      <c r="AU66" s="441"/>
      <c r="AV66" s="441"/>
      <c r="AW66" s="441"/>
      <c r="AX66" s="441"/>
      <c r="AY66" s="441"/>
      <c r="AZ66" s="441"/>
      <c r="BA66" s="441"/>
      <c r="BB66" s="441"/>
      <c r="BC66" s="441"/>
      <c r="BD66" s="441"/>
      <c r="BE66" s="441"/>
      <c r="BF66" s="441"/>
      <c r="BG66" s="441"/>
      <c r="BH66" s="441"/>
    </row>
    <row r="67" spans="1:60" s="238" customFormat="1">
      <c r="A67" s="81"/>
      <c r="B67" s="66"/>
      <c r="C67" s="10"/>
      <c r="D67" s="10"/>
      <c r="E67" s="10"/>
      <c r="F67" s="10"/>
      <c r="G67" s="10"/>
      <c r="H67" s="10"/>
      <c r="I67" s="10"/>
      <c r="J67" s="10"/>
      <c r="K67" s="10"/>
      <c r="L67" s="13"/>
      <c r="M67" s="10"/>
      <c r="N67" s="13"/>
      <c r="O67" s="13"/>
      <c r="P67" s="13"/>
      <c r="Q67" s="13"/>
      <c r="R67" s="13"/>
      <c r="S67" s="13"/>
      <c r="T67" s="54"/>
      <c r="U67" s="13"/>
      <c r="V67" s="13"/>
      <c r="W67" s="246"/>
      <c r="X67" s="246"/>
      <c r="Y67" s="1237"/>
      <c r="Z67" s="1237"/>
      <c r="AA67" s="246"/>
      <c r="AB67" s="246"/>
      <c r="AC67" s="246"/>
      <c r="AD67" s="246"/>
      <c r="AE67" s="246"/>
      <c r="AF67" s="246"/>
      <c r="AG67" s="441"/>
      <c r="AH67" s="441"/>
      <c r="AI67" s="441"/>
      <c r="AJ67" s="441"/>
      <c r="AK67" s="441"/>
      <c r="AL67" s="441"/>
      <c r="AM67" s="441"/>
      <c r="AN67" s="441"/>
      <c r="AO67" s="441"/>
      <c r="AP67" s="441"/>
      <c r="AQ67" s="441"/>
      <c r="AR67" s="441"/>
      <c r="AS67" s="441"/>
      <c r="AT67" s="441"/>
      <c r="AU67" s="441"/>
      <c r="AV67" s="441"/>
      <c r="AW67" s="441"/>
      <c r="AX67" s="441"/>
      <c r="AY67" s="441"/>
      <c r="AZ67" s="441"/>
      <c r="BA67" s="441"/>
      <c r="BB67" s="441"/>
      <c r="BC67" s="441"/>
      <c r="BD67" s="441"/>
      <c r="BE67" s="441"/>
      <c r="BF67" s="441"/>
      <c r="BG67" s="441"/>
      <c r="BH67" s="441"/>
    </row>
    <row r="68" spans="1:60" s="238" customFormat="1">
      <c r="A68" s="81"/>
      <c r="B68" s="66"/>
      <c r="C68" s="10"/>
      <c r="D68" s="10"/>
      <c r="E68" s="10"/>
      <c r="F68" s="10"/>
      <c r="G68" s="10"/>
      <c r="H68" s="10"/>
      <c r="I68" s="10"/>
      <c r="J68" s="10"/>
      <c r="K68" s="10"/>
      <c r="L68" s="13"/>
      <c r="M68" s="10"/>
      <c r="N68" s="13"/>
      <c r="O68" s="13"/>
      <c r="P68" s="13"/>
      <c r="Q68" s="13"/>
      <c r="R68" s="13"/>
      <c r="S68" s="13"/>
      <c r="T68" s="54"/>
      <c r="U68" s="13"/>
      <c r="V68" s="13"/>
      <c r="W68" s="246"/>
      <c r="X68" s="246"/>
      <c r="Y68" s="1237"/>
      <c r="Z68" s="1237"/>
      <c r="AA68" s="246"/>
      <c r="AB68" s="246"/>
      <c r="AC68" s="246"/>
      <c r="AD68" s="246"/>
      <c r="AE68" s="246"/>
      <c r="AF68" s="246"/>
      <c r="AG68" s="441"/>
      <c r="AH68" s="441"/>
      <c r="AI68" s="441"/>
      <c r="AJ68" s="441"/>
      <c r="AK68" s="441"/>
      <c r="AL68" s="441"/>
      <c r="AM68" s="441"/>
      <c r="AN68" s="441"/>
      <c r="AO68" s="441"/>
      <c r="AP68" s="441"/>
      <c r="AQ68" s="441"/>
      <c r="AR68" s="441"/>
      <c r="AS68" s="441"/>
      <c r="AT68" s="441"/>
      <c r="AU68" s="441"/>
      <c r="AV68" s="441"/>
      <c r="AW68" s="441"/>
      <c r="AX68" s="441"/>
      <c r="AY68" s="441"/>
      <c r="AZ68" s="441"/>
      <c r="BA68" s="441"/>
      <c r="BB68" s="441"/>
      <c r="BC68" s="441"/>
      <c r="BD68" s="441"/>
      <c r="BE68" s="441"/>
      <c r="BF68" s="441"/>
      <c r="BG68" s="441"/>
      <c r="BH68" s="441"/>
    </row>
    <row r="69" spans="1:60" s="238" customFormat="1">
      <c r="A69" s="81"/>
      <c r="B69" s="66"/>
      <c r="C69" s="10"/>
      <c r="D69" s="10"/>
      <c r="E69" s="10"/>
      <c r="F69" s="10"/>
      <c r="G69" s="10"/>
      <c r="H69" s="10"/>
      <c r="I69" s="10"/>
      <c r="J69" s="10"/>
      <c r="K69" s="10"/>
      <c r="L69" s="13"/>
      <c r="M69" s="10"/>
      <c r="N69" s="13"/>
      <c r="O69" s="13"/>
      <c r="P69" s="13"/>
      <c r="Q69" s="13"/>
      <c r="R69" s="13"/>
      <c r="S69" s="13"/>
      <c r="T69" s="54"/>
      <c r="U69" s="13"/>
      <c r="V69" s="13"/>
      <c r="W69" s="246"/>
      <c r="X69" s="246"/>
      <c r="Y69" s="1237"/>
      <c r="Z69" s="1237"/>
      <c r="AA69" s="246"/>
      <c r="AB69" s="246"/>
      <c r="AC69" s="246"/>
      <c r="AD69" s="246"/>
      <c r="AE69" s="246"/>
      <c r="AF69" s="246"/>
      <c r="AG69" s="441"/>
      <c r="AH69" s="441"/>
      <c r="AI69" s="441"/>
      <c r="AJ69" s="441"/>
      <c r="AK69" s="441"/>
      <c r="AL69" s="441"/>
      <c r="AM69" s="441"/>
      <c r="AN69" s="441"/>
      <c r="AO69" s="441"/>
      <c r="AP69" s="441"/>
      <c r="AQ69" s="441"/>
      <c r="AR69" s="441"/>
      <c r="AS69" s="441"/>
      <c r="AT69" s="441"/>
      <c r="AU69" s="441"/>
      <c r="AV69" s="441"/>
      <c r="AW69" s="441"/>
      <c r="AX69" s="441"/>
      <c r="AY69" s="441"/>
      <c r="AZ69" s="441"/>
      <c r="BA69" s="441"/>
      <c r="BB69" s="441"/>
      <c r="BC69" s="441"/>
      <c r="BD69" s="441"/>
      <c r="BE69" s="441"/>
      <c r="BF69" s="441"/>
      <c r="BG69" s="441"/>
      <c r="BH69" s="441"/>
    </row>
    <row r="70" spans="1:60" s="238" customFormat="1">
      <c r="A70" s="81"/>
      <c r="B70" s="66"/>
      <c r="C70" s="10"/>
      <c r="D70" s="10"/>
      <c r="E70" s="10"/>
      <c r="F70" s="10"/>
      <c r="G70" s="10"/>
      <c r="H70" s="10"/>
      <c r="I70" s="10"/>
      <c r="J70" s="10"/>
      <c r="K70" s="10"/>
      <c r="L70" s="13"/>
      <c r="M70" s="10"/>
      <c r="N70" s="13"/>
      <c r="O70" s="13"/>
      <c r="P70" s="13"/>
      <c r="Q70" s="13"/>
      <c r="R70" s="13"/>
      <c r="S70" s="13"/>
      <c r="T70" s="54"/>
      <c r="U70" s="13"/>
      <c r="V70" s="13"/>
      <c r="W70" s="246"/>
      <c r="X70" s="246"/>
      <c r="Y70" s="1237"/>
      <c r="Z70" s="1237"/>
      <c r="AA70" s="246"/>
      <c r="AB70" s="246"/>
      <c r="AC70" s="246"/>
      <c r="AD70" s="246"/>
      <c r="AE70" s="246"/>
      <c r="AF70" s="246"/>
      <c r="AG70" s="441"/>
      <c r="AH70" s="441"/>
      <c r="AI70" s="441"/>
      <c r="AJ70" s="441"/>
      <c r="AK70" s="441"/>
      <c r="AL70" s="441"/>
      <c r="AM70" s="441"/>
      <c r="AN70" s="441"/>
      <c r="AO70" s="441"/>
      <c r="AP70" s="441"/>
      <c r="AQ70" s="441"/>
      <c r="AR70" s="441"/>
      <c r="AS70" s="441"/>
      <c r="AT70" s="441"/>
      <c r="AU70" s="441"/>
      <c r="AV70" s="441"/>
      <c r="AW70" s="441"/>
      <c r="AX70" s="441"/>
      <c r="AY70" s="441"/>
      <c r="AZ70" s="441"/>
      <c r="BA70" s="441"/>
      <c r="BB70" s="441"/>
      <c r="BC70" s="441"/>
      <c r="BD70" s="441"/>
      <c r="BE70" s="441"/>
      <c r="BF70" s="441"/>
      <c r="BG70" s="441"/>
      <c r="BH70" s="441"/>
    </row>
    <row r="71" spans="1:60" s="238" customFormat="1">
      <c r="A71" s="81"/>
      <c r="B71" s="66"/>
      <c r="C71" s="10"/>
      <c r="D71" s="10"/>
      <c r="E71" s="10"/>
      <c r="F71" s="10"/>
      <c r="G71" s="10"/>
      <c r="H71" s="10"/>
      <c r="I71" s="10"/>
      <c r="J71" s="10"/>
      <c r="K71" s="10"/>
      <c r="L71" s="13"/>
      <c r="M71" s="10"/>
      <c r="N71" s="13"/>
      <c r="O71" s="13"/>
      <c r="P71" s="13"/>
      <c r="Q71" s="13"/>
      <c r="R71" s="13"/>
      <c r="S71" s="13"/>
      <c r="T71" s="54"/>
      <c r="U71" s="13"/>
      <c r="V71" s="13"/>
      <c r="W71" s="246"/>
      <c r="X71" s="246"/>
      <c r="Y71" s="1237"/>
      <c r="Z71" s="1237"/>
      <c r="AA71" s="246"/>
      <c r="AB71" s="246"/>
      <c r="AC71" s="246"/>
      <c r="AD71" s="246"/>
      <c r="AE71" s="246"/>
      <c r="AF71" s="246"/>
      <c r="AG71" s="441"/>
      <c r="AH71" s="441"/>
      <c r="AI71" s="441"/>
      <c r="AJ71" s="441"/>
      <c r="AK71" s="441"/>
      <c r="AL71" s="441"/>
      <c r="AM71" s="441"/>
      <c r="AN71" s="441"/>
      <c r="AO71" s="441"/>
      <c r="AP71" s="441"/>
      <c r="AQ71" s="441"/>
      <c r="AR71" s="441"/>
      <c r="AS71" s="441"/>
      <c r="AT71" s="441"/>
      <c r="AU71" s="441"/>
      <c r="AV71" s="441"/>
      <c r="AW71" s="441"/>
      <c r="AX71" s="441"/>
      <c r="AY71" s="441"/>
      <c r="AZ71" s="441"/>
      <c r="BA71" s="441"/>
      <c r="BB71" s="441"/>
      <c r="BC71" s="441"/>
      <c r="BD71" s="441"/>
      <c r="BE71" s="441"/>
      <c r="BF71" s="441"/>
      <c r="BG71" s="441"/>
      <c r="BH71" s="441"/>
    </row>
    <row r="72" spans="1:60" s="238" customFormat="1">
      <c r="A72" s="81"/>
      <c r="B72" s="66"/>
      <c r="C72" s="10"/>
      <c r="D72" s="10"/>
      <c r="E72" s="10"/>
      <c r="F72" s="10"/>
      <c r="G72" s="10"/>
      <c r="H72" s="10"/>
      <c r="I72" s="10"/>
      <c r="J72" s="10"/>
      <c r="K72" s="10"/>
      <c r="L72" s="13"/>
      <c r="M72" s="10"/>
      <c r="N72" s="13"/>
      <c r="O72" s="13"/>
      <c r="P72" s="13"/>
      <c r="Q72" s="13"/>
      <c r="R72" s="13"/>
      <c r="S72" s="13"/>
      <c r="T72" s="54"/>
      <c r="U72" s="13"/>
      <c r="V72" s="13"/>
      <c r="W72" s="246"/>
      <c r="X72" s="246"/>
      <c r="Y72" s="1237"/>
      <c r="Z72" s="1237"/>
      <c r="AA72" s="246"/>
      <c r="AB72" s="246"/>
      <c r="AC72" s="246"/>
      <c r="AD72" s="246"/>
      <c r="AE72" s="246"/>
      <c r="AF72" s="246"/>
      <c r="AG72" s="441"/>
      <c r="AH72" s="441"/>
      <c r="AI72" s="441"/>
      <c r="AJ72" s="441"/>
      <c r="AK72" s="441"/>
      <c r="AL72" s="441"/>
      <c r="AM72" s="441"/>
      <c r="AN72" s="441"/>
      <c r="AO72" s="441"/>
      <c r="AP72" s="441"/>
      <c r="AQ72" s="441"/>
      <c r="AR72" s="441"/>
      <c r="AS72" s="441"/>
      <c r="AT72" s="441"/>
      <c r="AU72" s="441"/>
      <c r="AV72" s="441"/>
      <c r="AW72" s="441"/>
      <c r="AX72" s="441"/>
      <c r="AY72" s="441"/>
      <c r="AZ72" s="441"/>
      <c r="BA72" s="441"/>
      <c r="BB72" s="441"/>
      <c r="BC72" s="441"/>
      <c r="BD72" s="441"/>
      <c r="BE72" s="441"/>
      <c r="BF72" s="441"/>
      <c r="BG72" s="441"/>
      <c r="BH72" s="441"/>
    </row>
    <row r="73" spans="1:60" s="441" customFormat="1">
      <c r="A73" s="81"/>
      <c r="B73" s="66"/>
      <c r="C73" s="10"/>
      <c r="D73" s="10"/>
      <c r="E73" s="10"/>
      <c r="F73" s="10"/>
      <c r="G73" s="10"/>
      <c r="H73" s="10"/>
      <c r="I73" s="10"/>
      <c r="J73" s="10"/>
      <c r="K73" s="10"/>
      <c r="L73" s="13"/>
      <c r="M73" s="10"/>
      <c r="N73" s="13"/>
      <c r="O73" s="13"/>
      <c r="P73" s="13"/>
      <c r="Q73" s="13"/>
      <c r="R73" s="13"/>
      <c r="S73" s="13"/>
      <c r="T73" s="54"/>
      <c r="U73" s="13"/>
      <c r="V73" s="13"/>
      <c r="W73" s="246"/>
      <c r="X73" s="246"/>
      <c r="Y73" s="1237"/>
      <c r="Z73" s="1237"/>
      <c r="AA73" s="246"/>
      <c r="AB73" s="246"/>
      <c r="AC73" s="246"/>
      <c r="AD73" s="246"/>
      <c r="AE73" s="246"/>
      <c r="AF73" s="246"/>
    </row>
    <row r="74" spans="1:60" s="441" customFormat="1">
      <c r="A74" s="81"/>
      <c r="B74" s="66"/>
      <c r="C74" s="10"/>
      <c r="D74" s="10"/>
      <c r="E74" s="10"/>
      <c r="F74" s="10"/>
      <c r="G74" s="10"/>
      <c r="H74" s="10"/>
      <c r="I74" s="10"/>
      <c r="J74" s="10"/>
      <c r="K74" s="10"/>
      <c r="L74" s="13"/>
      <c r="M74" s="10"/>
      <c r="N74" s="13"/>
      <c r="O74" s="13"/>
      <c r="P74" s="13"/>
      <c r="Q74" s="13"/>
      <c r="R74" s="13"/>
      <c r="S74" s="13"/>
      <c r="T74" s="54"/>
      <c r="U74" s="13"/>
      <c r="V74" s="13"/>
      <c r="W74" s="246"/>
      <c r="X74" s="246"/>
      <c r="Y74" s="1237"/>
      <c r="Z74" s="1237"/>
      <c r="AA74" s="246"/>
      <c r="AB74" s="246"/>
      <c r="AC74" s="246"/>
      <c r="AD74" s="246"/>
      <c r="AE74" s="246"/>
      <c r="AF74" s="246"/>
    </row>
    <row r="75" spans="1:60" s="441" customFormat="1">
      <c r="A75" s="81"/>
      <c r="B75" s="66"/>
      <c r="C75" s="10"/>
      <c r="D75" s="10"/>
      <c r="E75" s="10"/>
      <c r="F75" s="10"/>
      <c r="G75" s="10"/>
      <c r="H75" s="10"/>
      <c r="I75" s="10"/>
      <c r="J75" s="10"/>
      <c r="K75" s="10"/>
      <c r="L75" s="13"/>
      <c r="M75" s="10"/>
      <c r="N75" s="13"/>
      <c r="O75" s="13"/>
      <c r="P75" s="13"/>
      <c r="Q75" s="13"/>
      <c r="R75" s="13"/>
      <c r="S75" s="13"/>
      <c r="T75" s="54"/>
      <c r="U75" s="13"/>
      <c r="V75" s="13"/>
      <c r="W75" s="246"/>
      <c r="X75" s="246"/>
      <c r="Y75" s="1237"/>
      <c r="Z75" s="1237"/>
      <c r="AA75" s="246"/>
      <c r="AB75" s="246"/>
      <c r="AC75" s="246"/>
      <c r="AD75" s="246"/>
      <c r="AE75" s="246"/>
      <c r="AF75" s="246"/>
    </row>
    <row r="76" spans="1:60" s="441" customFormat="1">
      <c r="A76" s="81"/>
      <c r="B76" s="66"/>
      <c r="C76" s="10"/>
      <c r="D76" s="10"/>
      <c r="E76" s="10"/>
      <c r="F76" s="10"/>
      <c r="G76" s="10"/>
      <c r="H76" s="10"/>
      <c r="I76" s="10"/>
      <c r="J76" s="10"/>
      <c r="K76" s="10"/>
      <c r="L76" s="13"/>
      <c r="M76" s="10"/>
      <c r="N76" s="13"/>
      <c r="O76" s="13"/>
      <c r="P76" s="13"/>
      <c r="Q76" s="13"/>
      <c r="R76" s="13"/>
      <c r="S76" s="13"/>
      <c r="T76" s="54"/>
      <c r="U76" s="13"/>
      <c r="V76" s="13"/>
      <c r="W76" s="246"/>
      <c r="X76" s="246"/>
      <c r="Y76" s="1237"/>
      <c r="Z76" s="1237"/>
      <c r="AA76" s="246"/>
      <c r="AB76" s="246"/>
      <c r="AC76" s="246"/>
      <c r="AD76" s="246"/>
      <c r="AE76" s="246"/>
      <c r="AF76" s="246"/>
    </row>
    <row r="77" spans="1:60" s="441" customFormat="1">
      <c r="A77" s="81"/>
      <c r="B77" s="66"/>
      <c r="C77" s="10"/>
      <c r="D77" s="10"/>
      <c r="E77" s="10"/>
      <c r="F77" s="10"/>
      <c r="G77" s="10"/>
      <c r="H77" s="10"/>
      <c r="I77" s="10"/>
      <c r="J77" s="10"/>
      <c r="K77" s="10"/>
      <c r="L77" s="13"/>
      <c r="M77" s="10"/>
      <c r="N77" s="13"/>
      <c r="O77" s="13"/>
      <c r="P77" s="13"/>
      <c r="Q77" s="13"/>
      <c r="R77" s="13"/>
      <c r="S77" s="13"/>
      <c r="T77" s="54"/>
      <c r="U77" s="13"/>
      <c r="V77" s="13"/>
      <c r="W77" s="246"/>
      <c r="X77" s="246"/>
      <c r="Y77" s="1237"/>
      <c r="Z77" s="1237"/>
      <c r="AA77" s="246"/>
      <c r="AB77" s="246"/>
      <c r="AC77" s="246"/>
      <c r="AD77" s="246"/>
      <c r="AE77" s="246"/>
      <c r="AF77" s="246"/>
    </row>
    <row r="78" spans="1:60" s="441" customFormat="1">
      <c r="A78" s="81"/>
      <c r="B78" s="66"/>
      <c r="C78" s="10"/>
      <c r="D78" s="10"/>
      <c r="E78" s="10"/>
      <c r="F78" s="10"/>
      <c r="G78" s="10"/>
      <c r="H78" s="10"/>
      <c r="I78" s="10"/>
      <c r="J78" s="10"/>
      <c r="K78" s="10"/>
      <c r="L78" s="13"/>
      <c r="M78" s="10"/>
      <c r="N78" s="13"/>
      <c r="O78" s="13"/>
      <c r="P78" s="13"/>
      <c r="Q78" s="13"/>
      <c r="R78" s="13"/>
      <c r="S78" s="13"/>
      <c r="T78" s="54"/>
      <c r="U78" s="13"/>
      <c r="V78" s="13"/>
      <c r="W78" s="246"/>
      <c r="X78" s="246"/>
      <c r="Y78" s="1237"/>
      <c r="Z78" s="1237"/>
      <c r="AA78" s="246"/>
      <c r="AB78" s="246"/>
      <c r="AC78" s="246"/>
      <c r="AD78" s="246"/>
      <c r="AE78" s="246"/>
      <c r="AF78" s="246"/>
    </row>
    <row r="79" spans="1:60" s="441" customFormat="1">
      <c r="A79" s="81"/>
      <c r="B79" s="66"/>
      <c r="C79" s="10"/>
      <c r="D79" s="10"/>
      <c r="E79" s="10"/>
      <c r="F79" s="10"/>
      <c r="G79" s="10"/>
      <c r="H79" s="10"/>
      <c r="I79" s="10"/>
      <c r="J79" s="10"/>
      <c r="K79" s="10"/>
      <c r="L79" s="13"/>
      <c r="M79" s="10"/>
      <c r="N79" s="13"/>
      <c r="O79" s="13"/>
      <c r="P79" s="13"/>
      <c r="Q79" s="13"/>
      <c r="R79" s="13"/>
      <c r="S79" s="13"/>
      <c r="T79" s="54"/>
      <c r="U79" s="13"/>
      <c r="V79" s="13"/>
      <c r="W79" s="246"/>
      <c r="X79" s="246"/>
      <c r="Y79" s="1237"/>
      <c r="Z79" s="1237"/>
      <c r="AA79" s="246"/>
      <c r="AB79" s="246"/>
      <c r="AC79" s="246"/>
      <c r="AD79" s="246"/>
      <c r="AE79" s="246"/>
      <c r="AF79" s="246"/>
    </row>
    <row r="80" spans="1:60" s="441" customFormat="1">
      <c r="A80" s="81"/>
      <c r="B80" s="66"/>
      <c r="C80" s="10"/>
      <c r="D80" s="10"/>
      <c r="E80" s="10"/>
      <c r="F80" s="10"/>
      <c r="G80" s="10"/>
      <c r="H80" s="10"/>
      <c r="I80" s="10"/>
      <c r="J80" s="10"/>
      <c r="K80" s="10"/>
      <c r="L80" s="13"/>
      <c r="M80" s="10"/>
      <c r="N80" s="13"/>
      <c r="O80" s="13"/>
      <c r="P80" s="13"/>
      <c r="Q80" s="13"/>
      <c r="R80" s="13"/>
      <c r="S80" s="13"/>
      <c r="T80" s="54"/>
      <c r="U80" s="13"/>
      <c r="V80" s="13"/>
      <c r="W80" s="246"/>
      <c r="X80" s="246"/>
      <c r="Y80" s="1237"/>
      <c r="Z80" s="1237"/>
      <c r="AA80" s="246"/>
      <c r="AB80" s="246"/>
      <c r="AC80" s="246"/>
      <c r="AD80" s="246"/>
      <c r="AE80" s="246"/>
      <c r="AF80" s="246"/>
    </row>
    <row r="81" spans="1:60" s="441" customFormat="1">
      <c r="A81" s="81"/>
      <c r="B81" s="66"/>
      <c r="C81" s="10"/>
      <c r="D81" s="10"/>
      <c r="E81" s="10"/>
      <c r="F81" s="10"/>
      <c r="G81" s="10"/>
      <c r="H81" s="10"/>
      <c r="I81" s="10"/>
      <c r="J81" s="10"/>
      <c r="K81" s="10"/>
      <c r="L81" s="13"/>
      <c r="M81" s="10"/>
      <c r="N81" s="13"/>
      <c r="O81" s="13"/>
      <c r="P81" s="13"/>
      <c r="Q81" s="13"/>
      <c r="R81" s="13"/>
      <c r="S81" s="13"/>
      <c r="T81" s="54"/>
      <c r="U81" s="13"/>
      <c r="V81" s="13"/>
      <c r="W81" s="246"/>
      <c r="X81" s="246"/>
      <c r="Y81" s="1237"/>
      <c r="Z81" s="1237"/>
      <c r="AA81" s="246"/>
      <c r="AB81" s="246"/>
      <c r="AC81" s="246"/>
      <c r="AD81" s="246"/>
      <c r="AE81" s="246"/>
      <c r="AF81" s="246"/>
    </row>
    <row r="82" spans="1:60" s="441" customFormat="1">
      <c r="A82" s="81"/>
      <c r="B82" s="66"/>
      <c r="C82" s="10"/>
      <c r="D82" s="10"/>
      <c r="E82" s="10"/>
      <c r="F82" s="10"/>
      <c r="G82" s="10"/>
      <c r="H82" s="10"/>
      <c r="I82" s="10"/>
      <c r="J82" s="10"/>
      <c r="K82" s="10"/>
      <c r="L82" s="13"/>
      <c r="M82" s="10"/>
      <c r="N82" s="13"/>
      <c r="O82" s="13"/>
      <c r="P82" s="13"/>
      <c r="Q82" s="13"/>
      <c r="R82" s="13"/>
      <c r="S82" s="13"/>
      <c r="T82" s="54"/>
      <c r="U82" s="13"/>
      <c r="V82" s="13"/>
      <c r="W82" s="246"/>
      <c r="X82" s="246"/>
      <c r="Y82" s="1237"/>
      <c r="Z82" s="1237"/>
      <c r="AA82" s="246"/>
      <c r="AB82" s="246"/>
      <c r="AC82" s="246"/>
      <c r="AD82" s="246"/>
      <c r="AE82" s="246"/>
      <c r="AF82" s="246"/>
    </row>
    <row r="83" spans="1:60" s="441" customFormat="1">
      <c r="A83" s="81"/>
      <c r="B83" s="66"/>
      <c r="C83" s="10"/>
      <c r="D83" s="10"/>
      <c r="E83" s="10"/>
      <c r="F83" s="10"/>
      <c r="G83" s="10"/>
      <c r="H83" s="10"/>
      <c r="I83" s="10"/>
      <c r="J83" s="10"/>
      <c r="K83" s="10"/>
      <c r="L83" s="13"/>
      <c r="M83" s="10"/>
      <c r="N83" s="13"/>
      <c r="O83" s="13"/>
      <c r="P83" s="13"/>
      <c r="Q83" s="13"/>
      <c r="R83" s="13"/>
      <c r="S83" s="13"/>
      <c r="T83" s="54"/>
      <c r="U83" s="13"/>
      <c r="V83" s="13"/>
      <c r="W83" s="246"/>
      <c r="X83" s="246"/>
      <c r="Y83" s="1237"/>
      <c r="Z83" s="1237"/>
      <c r="AA83" s="246"/>
      <c r="AB83" s="246"/>
      <c r="AC83" s="246"/>
      <c r="AD83" s="246"/>
      <c r="AE83" s="246"/>
      <c r="AF83" s="246"/>
    </row>
    <row r="84" spans="1:60" s="441" customFormat="1">
      <c r="A84" s="81"/>
      <c r="B84" s="66"/>
      <c r="C84" s="10"/>
      <c r="D84" s="10"/>
      <c r="E84" s="10"/>
      <c r="F84" s="10"/>
      <c r="G84" s="10"/>
      <c r="H84" s="10"/>
      <c r="I84" s="10"/>
      <c r="J84" s="10"/>
      <c r="K84" s="10"/>
      <c r="L84" s="13"/>
      <c r="M84" s="10"/>
      <c r="N84" s="13"/>
      <c r="O84" s="13"/>
      <c r="P84" s="13"/>
      <c r="Q84" s="13"/>
      <c r="R84" s="13"/>
      <c r="S84" s="13"/>
      <c r="T84" s="54"/>
      <c r="U84" s="13"/>
      <c r="V84" s="13"/>
      <c r="W84" s="246"/>
      <c r="X84" s="246"/>
      <c r="Y84" s="1237"/>
      <c r="Z84" s="1237"/>
      <c r="AA84" s="246"/>
      <c r="AB84" s="246"/>
      <c r="AC84" s="246"/>
      <c r="AD84" s="246"/>
      <c r="AE84" s="246"/>
      <c r="AF84" s="246"/>
    </row>
    <row r="85" spans="1:60" s="441" customFormat="1">
      <c r="A85" s="81"/>
      <c r="B85" s="66"/>
      <c r="C85" s="10"/>
      <c r="D85" s="10"/>
      <c r="E85" s="10"/>
      <c r="F85" s="10"/>
      <c r="G85" s="10"/>
      <c r="H85" s="10"/>
      <c r="I85" s="10"/>
      <c r="J85" s="10"/>
      <c r="K85" s="10"/>
      <c r="L85" s="13"/>
      <c r="M85" s="10"/>
      <c r="N85" s="13"/>
      <c r="O85" s="13"/>
      <c r="P85" s="13"/>
      <c r="Q85" s="13"/>
      <c r="R85" s="13"/>
      <c r="S85" s="13"/>
      <c r="T85" s="54"/>
      <c r="U85" s="13"/>
      <c r="V85" s="13"/>
      <c r="W85" s="246"/>
      <c r="X85" s="246"/>
      <c r="Y85" s="1237"/>
      <c r="Z85" s="1237"/>
      <c r="AA85" s="246"/>
      <c r="AB85" s="246"/>
      <c r="AC85" s="246"/>
      <c r="AD85" s="246"/>
      <c r="AE85" s="246"/>
      <c r="AF85" s="246"/>
    </row>
    <row r="86" spans="1:60" s="441" customFormat="1">
      <c r="A86" s="81"/>
      <c r="B86" s="57"/>
      <c r="C86" s="10"/>
      <c r="D86" s="10"/>
      <c r="E86" s="10"/>
      <c r="F86" s="10"/>
      <c r="G86" s="10"/>
      <c r="H86" s="10"/>
      <c r="I86" s="10"/>
      <c r="J86" s="10"/>
      <c r="K86" s="10"/>
      <c r="L86" s="13"/>
      <c r="M86" s="10"/>
      <c r="N86" s="13"/>
      <c r="O86" s="13"/>
      <c r="P86" s="13"/>
      <c r="Q86" s="13"/>
      <c r="R86" s="13"/>
      <c r="S86" s="13"/>
      <c r="T86" s="54"/>
      <c r="U86" s="13"/>
      <c r="V86" s="13"/>
      <c r="W86" s="246"/>
      <c r="X86" s="246"/>
      <c r="Y86" s="1237"/>
      <c r="Z86" s="1237"/>
      <c r="AA86" s="246"/>
      <c r="AB86" s="246"/>
      <c r="AC86" s="246"/>
      <c r="AD86" s="246"/>
      <c r="AE86" s="246"/>
      <c r="AF86" s="246"/>
    </row>
    <row r="87" spans="1:60" s="441" customFormat="1">
      <c r="A87" s="81"/>
      <c r="B87" s="66"/>
      <c r="C87" s="10"/>
      <c r="D87" s="10"/>
      <c r="E87" s="10"/>
      <c r="F87" s="10"/>
      <c r="G87" s="10"/>
      <c r="H87" s="10"/>
      <c r="I87" s="10"/>
      <c r="J87" s="10"/>
      <c r="K87" s="10"/>
      <c r="L87" s="13"/>
      <c r="M87" s="10"/>
      <c r="N87" s="13"/>
      <c r="O87" s="13"/>
      <c r="P87" s="13"/>
      <c r="Q87" s="13"/>
      <c r="R87" s="13"/>
      <c r="S87" s="13"/>
      <c r="T87" s="54"/>
      <c r="U87" s="13"/>
      <c r="V87" s="13"/>
      <c r="W87" s="246"/>
      <c r="X87" s="246"/>
      <c r="Y87" s="1237"/>
      <c r="Z87" s="1237"/>
      <c r="AA87" s="246"/>
      <c r="AB87" s="246"/>
      <c r="AC87" s="246"/>
      <c r="AD87" s="246"/>
      <c r="AE87" s="246"/>
      <c r="AF87" s="246"/>
    </row>
    <row r="88" spans="1:60" s="441" customFormat="1">
      <c r="A88" s="81"/>
      <c r="B88" s="66"/>
      <c r="C88" s="10"/>
      <c r="D88" s="10"/>
      <c r="E88" s="10"/>
      <c r="F88" s="10"/>
      <c r="G88" s="10"/>
      <c r="H88" s="10"/>
      <c r="I88" s="10"/>
      <c r="J88" s="10"/>
      <c r="K88" s="10"/>
      <c r="L88" s="13"/>
      <c r="M88" s="10"/>
      <c r="N88" s="13"/>
      <c r="O88" s="13"/>
      <c r="P88" s="13"/>
      <c r="Q88" s="13"/>
      <c r="R88" s="13"/>
      <c r="S88" s="13"/>
      <c r="T88" s="54"/>
      <c r="U88" s="13"/>
      <c r="V88" s="13"/>
      <c r="W88" s="246"/>
      <c r="X88" s="246"/>
      <c r="Y88" s="1237"/>
      <c r="Z88" s="1237"/>
      <c r="AA88" s="246"/>
      <c r="AB88" s="246"/>
      <c r="AC88" s="246"/>
      <c r="AD88" s="246"/>
      <c r="AE88" s="246"/>
      <c r="AF88" s="246"/>
    </row>
    <row r="89" spans="1:60" s="441" customFormat="1">
      <c r="A89" s="81"/>
      <c r="B89" s="66"/>
      <c r="C89" s="10"/>
      <c r="D89" s="10"/>
      <c r="E89" s="10"/>
      <c r="F89" s="10"/>
      <c r="G89" s="10"/>
      <c r="H89" s="10"/>
      <c r="I89" s="10"/>
      <c r="J89" s="10"/>
      <c r="K89" s="10"/>
      <c r="L89" s="13"/>
      <c r="M89" s="10"/>
      <c r="N89" s="13"/>
      <c r="O89" s="13"/>
      <c r="P89" s="13"/>
      <c r="Q89" s="13"/>
      <c r="R89" s="13"/>
      <c r="S89" s="13"/>
      <c r="T89" s="54"/>
      <c r="U89" s="13"/>
      <c r="V89" s="13"/>
      <c r="W89" s="246"/>
      <c r="X89" s="246"/>
      <c r="Y89" s="1237"/>
      <c r="Z89" s="1237"/>
      <c r="AA89" s="246"/>
      <c r="AB89" s="246"/>
      <c r="AC89" s="246"/>
      <c r="AD89" s="246"/>
      <c r="AE89" s="246"/>
      <c r="AF89" s="246"/>
    </row>
    <row r="90" spans="1:60" s="238" customFormat="1">
      <c r="A90" s="81"/>
      <c r="B90" s="66"/>
      <c r="C90" s="10"/>
      <c r="D90" s="10"/>
      <c r="E90" s="10"/>
      <c r="F90" s="10"/>
      <c r="G90" s="10"/>
      <c r="H90" s="10"/>
      <c r="I90" s="10"/>
      <c r="J90" s="10"/>
      <c r="K90" s="10"/>
      <c r="L90" s="13"/>
      <c r="M90" s="10"/>
      <c r="N90" s="13"/>
      <c r="O90" s="13"/>
      <c r="P90" s="13"/>
      <c r="Q90" s="13"/>
      <c r="R90" s="13"/>
      <c r="S90" s="13"/>
      <c r="T90" s="54"/>
      <c r="U90" s="13"/>
      <c r="V90" s="13"/>
      <c r="W90" s="246"/>
      <c r="X90" s="246"/>
      <c r="Y90" s="1237"/>
      <c r="Z90" s="1237"/>
      <c r="AA90" s="246"/>
      <c r="AB90" s="246"/>
      <c r="AC90" s="246"/>
      <c r="AD90" s="246"/>
      <c r="AE90" s="246"/>
      <c r="AF90" s="246"/>
      <c r="AG90" s="441"/>
      <c r="AH90" s="441"/>
      <c r="AI90" s="441"/>
      <c r="AJ90" s="441"/>
      <c r="AK90" s="441"/>
      <c r="AL90" s="441"/>
      <c r="AM90" s="441"/>
      <c r="AN90" s="441"/>
      <c r="AO90" s="441"/>
      <c r="AP90" s="441"/>
      <c r="AQ90" s="441"/>
      <c r="AR90" s="441"/>
      <c r="AS90" s="441"/>
      <c r="AT90" s="441"/>
      <c r="AU90" s="441"/>
      <c r="AV90" s="441"/>
      <c r="AW90" s="441"/>
      <c r="AX90" s="441"/>
      <c r="AY90" s="441"/>
      <c r="AZ90" s="441"/>
      <c r="BA90" s="441"/>
      <c r="BB90" s="441"/>
      <c r="BC90" s="441"/>
      <c r="BD90" s="441"/>
      <c r="BE90" s="441"/>
      <c r="BF90" s="441"/>
      <c r="BG90" s="441"/>
      <c r="BH90" s="441"/>
    </row>
    <row r="91" spans="1:60" s="238" customFormat="1">
      <c r="A91" s="81"/>
      <c r="B91" s="66"/>
      <c r="C91" s="10"/>
      <c r="D91" s="10"/>
      <c r="E91" s="10"/>
      <c r="F91" s="10"/>
      <c r="G91" s="10"/>
      <c r="H91" s="10"/>
      <c r="I91" s="10"/>
      <c r="J91" s="10"/>
      <c r="K91" s="10"/>
      <c r="L91" s="13"/>
      <c r="M91" s="10"/>
      <c r="N91" s="13"/>
      <c r="O91" s="13"/>
      <c r="P91" s="13"/>
      <c r="Q91" s="13"/>
      <c r="R91" s="13"/>
      <c r="S91" s="13"/>
      <c r="T91" s="54"/>
      <c r="U91" s="13"/>
      <c r="V91" s="13"/>
      <c r="W91" s="246"/>
      <c r="X91" s="246"/>
      <c r="Y91" s="1237"/>
      <c r="Z91" s="1237"/>
      <c r="AA91" s="246"/>
      <c r="AB91" s="246"/>
      <c r="AC91" s="246"/>
      <c r="AD91" s="246"/>
      <c r="AE91" s="246"/>
      <c r="AF91" s="246"/>
      <c r="AG91" s="441"/>
      <c r="AH91" s="441"/>
      <c r="AI91" s="441"/>
      <c r="AJ91" s="441"/>
      <c r="AK91" s="441"/>
      <c r="AL91" s="441"/>
      <c r="AM91" s="441"/>
      <c r="AN91" s="441"/>
      <c r="AO91" s="441"/>
      <c r="AP91" s="441"/>
      <c r="AQ91" s="441"/>
      <c r="AR91" s="441"/>
      <c r="AS91" s="441"/>
      <c r="AT91" s="441"/>
      <c r="AU91" s="441"/>
      <c r="AV91" s="441"/>
      <c r="AW91" s="441"/>
      <c r="AX91" s="441"/>
      <c r="AY91" s="441"/>
      <c r="AZ91" s="441"/>
      <c r="BA91" s="441"/>
      <c r="BB91" s="441"/>
      <c r="BC91" s="441"/>
      <c r="BD91" s="441"/>
      <c r="BE91" s="441"/>
      <c r="BF91" s="441"/>
      <c r="BG91" s="441"/>
      <c r="BH91" s="441"/>
    </row>
    <row r="92" spans="1:60" s="238" customFormat="1">
      <c r="A92" s="81"/>
      <c r="B92" s="66"/>
      <c r="C92" s="10"/>
      <c r="D92" s="10"/>
      <c r="E92" s="10"/>
      <c r="F92" s="10"/>
      <c r="G92" s="10"/>
      <c r="H92" s="10"/>
      <c r="I92" s="10"/>
      <c r="J92" s="10"/>
      <c r="K92" s="10"/>
      <c r="L92" s="13"/>
      <c r="M92" s="10"/>
      <c r="N92" s="13"/>
      <c r="O92" s="13"/>
      <c r="P92" s="13"/>
      <c r="Q92" s="13"/>
      <c r="R92" s="13"/>
      <c r="S92" s="13"/>
      <c r="T92" s="54"/>
      <c r="U92" s="13"/>
      <c r="V92" s="13"/>
      <c r="W92" s="246"/>
      <c r="X92" s="246"/>
      <c r="Y92" s="1237"/>
      <c r="Z92" s="1237"/>
      <c r="AA92" s="246"/>
      <c r="AB92" s="246"/>
      <c r="AC92" s="246"/>
      <c r="AD92" s="246"/>
      <c r="AE92" s="246"/>
      <c r="AF92" s="246"/>
      <c r="AG92" s="441"/>
      <c r="AH92" s="441"/>
      <c r="AI92" s="441"/>
      <c r="AJ92" s="441"/>
      <c r="AK92" s="441"/>
      <c r="AL92" s="441"/>
      <c r="AM92" s="441"/>
      <c r="AN92" s="441"/>
      <c r="AO92" s="441"/>
      <c r="AP92" s="441"/>
      <c r="AQ92" s="441"/>
      <c r="AR92" s="441"/>
      <c r="AS92" s="441"/>
      <c r="AT92" s="441"/>
      <c r="AU92" s="441"/>
      <c r="AV92" s="441"/>
      <c r="AW92" s="441"/>
      <c r="AX92" s="441"/>
      <c r="AY92" s="441"/>
      <c r="AZ92" s="441"/>
      <c r="BA92" s="441"/>
      <c r="BB92" s="441"/>
      <c r="BC92" s="441"/>
      <c r="BD92" s="441"/>
      <c r="BE92" s="441"/>
      <c r="BF92" s="441"/>
      <c r="BG92" s="441"/>
      <c r="BH92" s="441"/>
    </row>
    <row r="93" spans="1:60" s="238" customFormat="1">
      <c r="A93" s="81"/>
      <c r="B93" s="66"/>
      <c r="C93" s="10"/>
      <c r="D93" s="10"/>
      <c r="E93" s="10"/>
      <c r="F93" s="10"/>
      <c r="G93" s="10"/>
      <c r="H93" s="10"/>
      <c r="I93" s="10"/>
      <c r="J93" s="10"/>
      <c r="K93" s="10"/>
      <c r="L93" s="13"/>
      <c r="M93" s="10"/>
      <c r="N93" s="13"/>
      <c r="O93" s="13"/>
      <c r="P93" s="13"/>
      <c r="Q93" s="13"/>
      <c r="R93" s="13"/>
      <c r="S93" s="13"/>
      <c r="T93" s="54"/>
      <c r="U93" s="13"/>
      <c r="V93" s="13"/>
      <c r="W93" s="246"/>
      <c r="X93" s="246"/>
      <c r="Y93" s="1237"/>
      <c r="Z93" s="1237"/>
      <c r="AA93" s="246"/>
      <c r="AB93" s="246"/>
      <c r="AC93" s="246"/>
      <c r="AD93" s="246"/>
      <c r="AE93" s="246"/>
      <c r="AF93" s="246"/>
      <c r="AG93" s="441"/>
      <c r="AH93" s="441"/>
      <c r="AI93" s="441"/>
      <c r="AJ93" s="441"/>
      <c r="AK93" s="441"/>
      <c r="AL93" s="441"/>
      <c r="AM93" s="441"/>
      <c r="AN93" s="441"/>
      <c r="AO93" s="441"/>
      <c r="AP93" s="441"/>
      <c r="AQ93" s="441"/>
      <c r="AR93" s="441"/>
      <c r="AS93" s="441"/>
      <c r="AT93" s="441"/>
      <c r="AU93" s="441"/>
      <c r="AV93" s="441"/>
      <c r="AW93" s="441"/>
      <c r="AX93" s="441"/>
      <c r="AY93" s="441"/>
      <c r="AZ93" s="441"/>
      <c r="BA93" s="441"/>
      <c r="BB93" s="441"/>
      <c r="BC93" s="441"/>
      <c r="BD93" s="441"/>
      <c r="BE93" s="441"/>
      <c r="BF93" s="441"/>
      <c r="BG93" s="441"/>
      <c r="BH93" s="441"/>
    </row>
    <row r="94" spans="1:60" s="238" customFormat="1">
      <c r="A94" s="81"/>
      <c r="B94" s="66"/>
      <c r="C94" s="10"/>
      <c r="D94" s="10"/>
      <c r="E94" s="10"/>
      <c r="F94" s="10"/>
      <c r="G94" s="10"/>
      <c r="H94" s="10"/>
      <c r="I94" s="10"/>
      <c r="J94" s="10"/>
      <c r="K94" s="10"/>
      <c r="L94" s="13"/>
      <c r="M94" s="10"/>
      <c r="N94" s="13"/>
      <c r="O94" s="13"/>
      <c r="P94" s="13"/>
      <c r="Q94" s="13"/>
      <c r="R94" s="13"/>
      <c r="S94" s="13"/>
      <c r="T94" s="54"/>
      <c r="U94" s="13"/>
      <c r="V94" s="13"/>
      <c r="W94" s="246"/>
      <c r="X94" s="246"/>
      <c r="Y94" s="1237"/>
      <c r="Z94" s="1237"/>
      <c r="AA94" s="246"/>
      <c r="AB94" s="246"/>
      <c r="AC94" s="246"/>
      <c r="AD94" s="246"/>
      <c r="AE94" s="246"/>
      <c r="AF94" s="246"/>
      <c r="AG94" s="441"/>
      <c r="AH94" s="441"/>
      <c r="AI94" s="441"/>
      <c r="AJ94" s="441"/>
      <c r="AK94" s="441"/>
      <c r="AL94" s="441"/>
      <c r="AM94" s="441"/>
      <c r="AN94" s="441"/>
      <c r="AO94" s="441"/>
      <c r="AP94" s="441"/>
      <c r="AQ94" s="441"/>
      <c r="AR94" s="441"/>
      <c r="AS94" s="441"/>
      <c r="AT94" s="441"/>
      <c r="AU94" s="441"/>
      <c r="AV94" s="441"/>
      <c r="AW94" s="441"/>
      <c r="AX94" s="441"/>
      <c r="AY94" s="441"/>
      <c r="AZ94" s="441"/>
      <c r="BA94" s="441"/>
      <c r="BB94" s="441"/>
      <c r="BC94" s="441"/>
      <c r="BD94" s="441"/>
      <c r="BE94" s="441"/>
      <c r="BF94" s="441"/>
      <c r="BG94" s="441"/>
      <c r="BH94" s="441"/>
    </row>
    <row r="95" spans="1:60" s="238" customFormat="1">
      <c r="A95" s="81"/>
      <c r="B95" s="66"/>
      <c r="C95" s="10"/>
      <c r="D95" s="10"/>
      <c r="E95" s="10"/>
      <c r="F95" s="10"/>
      <c r="G95" s="10"/>
      <c r="H95" s="10"/>
      <c r="I95" s="10"/>
      <c r="J95" s="10"/>
      <c r="K95" s="10"/>
      <c r="L95" s="13"/>
      <c r="M95" s="10"/>
      <c r="N95" s="13"/>
      <c r="O95" s="13"/>
      <c r="P95" s="13"/>
      <c r="Q95" s="13"/>
      <c r="R95" s="13"/>
      <c r="S95" s="13"/>
      <c r="T95" s="54"/>
      <c r="U95" s="13"/>
      <c r="V95" s="13"/>
      <c r="W95" s="246"/>
      <c r="X95" s="246"/>
      <c r="Y95" s="1237"/>
      <c r="Z95" s="1237"/>
      <c r="AA95" s="246"/>
      <c r="AB95" s="246"/>
      <c r="AC95" s="246"/>
      <c r="AD95" s="246"/>
      <c r="AE95" s="246"/>
      <c r="AF95" s="246"/>
      <c r="AG95" s="441"/>
      <c r="AH95" s="441"/>
      <c r="AI95" s="441"/>
      <c r="AJ95" s="441"/>
      <c r="AK95" s="441"/>
      <c r="AL95" s="441"/>
      <c r="AM95" s="441"/>
      <c r="AN95" s="441"/>
      <c r="AO95" s="441"/>
      <c r="AP95" s="441"/>
      <c r="AQ95" s="441"/>
      <c r="AR95" s="441"/>
      <c r="AS95" s="441"/>
      <c r="AT95" s="441"/>
      <c r="AU95" s="441"/>
      <c r="AV95" s="441"/>
      <c r="AW95" s="441"/>
      <c r="AX95" s="441"/>
      <c r="AY95" s="441"/>
      <c r="AZ95" s="441"/>
      <c r="BA95" s="441"/>
      <c r="BB95" s="441"/>
      <c r="BC95" s="441"/>
      <c r="BD95" s="441"/>
      <c r="BE95" s="441"/>
      <c r="BF95" s="441"/>
      <c r="BG95" s="441"/>
      <c r="BH95" s="441"/>
    </row>
    <row r="96" spans="1:60" s="238" customFormat="1">
      <c r="A96" s="81"/>
      <c r="B96" s="66"/>
      <c r="C96" s="10"/>
      <c r="D96" s="10"/>
      <c r="E96" s="10"/>
      <c r="F96" s="10"/>
      <c r="G96" s="10"/>
      <c r="H96" s="10"/>
      <c r="I96" s="10"/>
      <c r="J96" s="10"/>
      <c r="K96" s="10"/>
      <c r="L96" s="13"/>
      <c r="M96" s="10"/>
      <c r="N96" s="13"/>
      <c r="O96" s="13"/>
      <c r="P96" s="13"/>
      <c r="Q96" s="13"/>
      <c r="R96" s="13"/>
      <c r="S96" s="13"/>
      <c r="T96" s="54"/>
      <c r="U96" s="13"/>
      <c r="V96" s="13"/>
      <c r="W96" s="246"/>
      <c r="X96" s="246"/>
      <c r="Y96" s="1237"/>
      <c r="Z96" s="1237"/>
      <c r="AA96" s="246"/>
      <c r="AB96" s="246"/>
      <c r="AC96" s="246"/>
      <c r="AD96" s="246"/>
      <c r="AE96" s="246"/>
      <c r="AF96" s="246"/>
      <c r="AG96" s="441"/>
      <c r="AH96" s="441"/>
      <c r="AI96" s="441"/>
      <c r="AJ96" s="441"/>
      <c r="AK96" s="441"/>
      <c r="AL96" s="441"/>
      <c r="AM96" s="441"/>
      <c r="AN96" s="441"/>
      <c r="AO96" s="441"/>
      <c r="AP96" s="441"/>
      <c r="AQ96" s="441"/>
      <c r="AR96" s="441"/>
      <c r="AS96" s="441"/>
      <c r="AT96" s="441"/>
      <c r="AU96" s="441"/>
      <c r="AV96" s="441"/>
      <c r="AW96" s="441"/>
      <c r="AX96" s="441"/>
      <c r="AY96" s="441"/>
      <c r="AZ96" s="441"/>
      <c r="BA96" s="441"/>
      <c r="BB96" s="441"/>
      <c r="BC96" s="441"/>
      <c r="BD96" s="441"/>
      <c r="BE96" s="441"/>
      <c r="BF96" s="441"/>
      <c r="BG96" s="441"/>
      <c r="BH96" s="441"/>
    </row>
    <row r="97" spans="1:60" s="238" customFormat="1">
      <c r="A97" s="81"/>
      <c r="B97" s="66"/>
      <c r="C97" s="10"/>
      <c r="D97" s="10"/>
      <c r="E97" s="10"/>
      <c r="F97" s="10"/>
      <c r="G97" s="10"/>
      <c r="H97" s="10"/>
      <c r="I97" s="10"/>
      <c r="J97" s="10"/>
      <c r="K97" s="10"/>
      <c r="L97" s="13"/>
      <c r="M97" s="10"/>
      <c r="N97" s="13"/>
      <c r="O97" s="13"/>
      <c r="P97" s="13"/>
      <c r="Q97" s="13"/>
      <c r="R97" s="13"/>
      <c r="S97" s="13"/>
      <c r="T97" s="54"/>
      <c r="U97" s="13"/>
      <c r="V97" s="13"/>
      <c r="W97" s="246"/>
      <c r="X97" s="246"/>
      <c r="Y97" s="1237"/>
      <c r="Z97" s="1237"/>
      <c r="AA97" s="246"/>
      <c r="AB97" s="246"/>
      <c r="AC97" s="246"/>
      <c r="AD97" s="246"/>
      <c r="AE97" s="246"/>
      <c r="AF97" s="246"/>
      <c r="AG97" s="441"/>
      <c r="AH97" s="441"/>
      <c r="AI97" s="441"/>
      <c r="AJ97" s="441"/>
      <c r="AK97" s="441"/>
      <c r="AL97" s="441"/>
      <c r="AM97" s="441"/>
      <c r="AN97" s="441"/>
      <c r="AO97" s="441"/>
      <c r="AP97" s="441"/>
      <c r="AQ97" s="441"/>
      <c r="AR97" s="441"/>
      <c r="AS97" s="441"/>
      <c r="AT97" s="441"/>
      <c r="AU97" s="441"/>
      <c r="AV97" s="441"/>
      <c r="AW97" s="441"/>
      <c r="AX97" s="441"/>
      <c r="AY97" s="441"/>
      <c r="AZ97" s="441"/>
      <c r="BA97" s="441"/>
      <c r="BB97" s="441"/>
      <c r="BC97" s="441"/>
      <c r="BD97" s="441"/>
      <c r="BE97" s="441"/>
      <c r="BF97" s="441"/>
      <c r="BG97" s="441"/>
      <c r="BH97" s="441"/>
    </row>
    <row r="98" spans="1:60" s="238" customFormat="1">
      <c r="A98" s="81"/>
      <c r="B98" s="66"/>
      <c r="C98" s="10"/>
      <c r="D98" s="10"/>
      <c r="E98" s="10"/>
      <c r="F98" s="10"/>
      <c r="G98" s="10"/>
      <c r="H98" s="10"/>
      <c r="I98" s="10"/>
      <c r="J98" s="10"/>
      <c r="K98" s="10"/>
      <c r="L98" s="13"/>
      <c r="M98" s="10"/>
      <c r="N98" s="13"/>
      <c r="O98" s="13"/>
      <c r="P98" s="13"/>
      <c r="Q98" s="13"/>
      <c r="R98" s="13"/>
      <c r="S98" s="13"/>
      <c r="T98" s="54"/>
      <c r="U98" s="13"/>
      <c r="V98" s="13"/>
      <c r="W98" s="246"/>
      <c r="X98" s="246"/>
      <c r="Y98" s="1237"/>
      <c r="Z98" s="1237"/>
      <c r="AA98" s="246"/>
      <c r="AB98" s="246"/>
      <c r="AC98" s="246"/>
      <c r="AD98" s="246"/>
      <c r="AE98" s="246"/>
      <c r="AF98" s="246"/>
      <c r="AG98" s="441"/>
      <c r="AH98" s="441"/>
      <c r="AI98" s="441"/>
      <c r="AJ98" s="441"/>
      <c r="AK98" s="441"/>
      <c r="AL98" s="441"/>
      <c r="AM98" s="441"/>
      <c r="AN98" s="441"/>
      <c r="AO98" s="441"/>
      <c r="AP98" s="441"/>
      <c r="AQ98" s="441"/>
      <c r="AR98" s="441"/>
      <c r="AS98" s="441"/>
      <c r="AT98" s="441"/>
      <c r="AU98" s="441"/>
      <c r="AV98" s="441"/>
      <c r="AW98" s="441"/>
      <c r="AX98" s="441"/>
      <c r="AY98" s="441"/>
      <c r="AZ98" s="441"/>
      <c r="BA98" s="441"/>
      <c r="BB98" s="441"/>
      <c r="BC98" s="441"/>
      <c r="BD98" s="441"/>
      <c r="BE98" s="441"/>
      <c r="BF98" s="441"/>
      <c r="BG98" s="441"/>
      <c r="BH98" s="441"/>
    </row>
    <row r="99" spans="1:60" s="238" customFormat="1">
      <c r="A99" s="81"/>
      <c r="B99" s="66"/>
      <c r="C99" s="10"/>
      <c r="D99" s="10"/>
      <c r="E99" s="10"/>
      <c r="F99" s="10"/>
      <c r="G99" s="10"/>
      <c r="H99" s="10"/>
      <c r="I99" s="10"/>
      <c r="J99" s="10"/>
      <c r="K99" s="10"/>
      <c r="L99" s="13"/>
      <c r="M99" s="10"/>
      <c r="N99" s="13"/>
      <c r="O99" s="13"/>
      <c r="P99" s="13"/>
      <c r="Q99" s="13"/>
      <c r="R99" s="13"/>
      <c r="S99" s="13"/>
      <c r="T99" s="54"/>
      <c r="U99" s="13"/>
      <c r="V99" s="13"/>
      <c r="W99" s="246"/>
      <c r="X99" s="246"/>
      <c r="Y99" s="1237"/>
      <c r="Z99" s="1237"/>
      <c r="AA99" s="246"/>
      <c r="AB99" s="246"/>
      <c r="AC99" s="246"/>
      <c r="AD99" s="246"/>
      <c r="AE99" s="246"/>
      <c r="AF99" s="246"/>
      <c r="AG99" s="441"/>
      <c r="AH99" s="441"/>
      <c r="AI99" s="441"/>
      <c r="AJ99" s="441"/>
      <c r="AK99" s="441"/>
      <c r="AL99" s="441"/>
      <c r="AM99" s="441"/>
      <c r="AN99" s="441"/>
      <c r="AO99" s="441"/>
      <c r="AP99" s="441"/>
      <c r="AQ99" s="441"/>
      <c r="AR99" s="441"/>
      <c r="AS99" s="441"/>
      <c r="AT99" s="441"/>
      <c r="AU99" s="441"/>
      <c r="AV99" s="441"/>
      <c r="AW99" s="441"/>
      <c r="AX99" s="441"/>
      <c r="AY99" s="441"/>
      <c r="AZ99" s="441"/>
      <c r="BA99" s="441"/>
      <c r="BB99" s="441"/>
      <c r="BC99" s="441"/>
      <c r="BD99" s="441"/>
      <c r="BE99" s="441"/>
      <c r="BF99" s="441"/>
      <c r="BG99" s="441"/>
      <c r="BH99" s="441"/>
    </row>
    <row r="100" spans="1:60" s="238" customFormat="1">
      <c r="A100" s="81"/>
      <c r="B100" s="66"/>
      <c r="C100" s="10"/>
      <c r="D100" s="10"/>
      <c r="E100" s="10"/>
      <c r="F100" s="10"/>
      <c r="G100" s="10"/>
      <c r="H100" s="10"/>
      <c r="I100" s="10"/>
      <c r="J100" s="10"/>
      <c r="K100" s="10"/>
      <c r="L100" s="13"/>
      <c r="M100" s="10"/>
      <c r="N100" s="13"/>
      <c r="O100" s="13"/>
      <c r="P100" s="13"/>
      <c r="Q100" s="13"/>
      <c r="R100" s="13"/>
      <c r="S100" s="13"/>
      <c r="T100" s="54"/>
      <c r="U100" s="13"/>
      <c r="V100" s="13"/>
      <c r="W100" s="246"/>
      <c r="X100" s="246"/>
      <c r="Y100" s="1237"/>
      <c r="Z100" s="1237"/>
      <c r="AA100" s="246"/>
      <c r="AB100" s="246"/>
      <c r="AC100" s="246"/>
      <c r="AD100" s="246"/>
      <c r="AE100" s="246"/>
      <c r="AF100" s="246"/>
      <c r="AG100" s="441"/>
      <c r="AH100" s="441"/>
      <c r="AI100" s="441"/>
      <c r="AJ100" s="441"/>
      <c r="AK100" s="441"/>
      <c r="AL100" s="441"/>
      <c r="AM100" s="441"/>
      <c r="AN100" s="441"/>
      <c r="AO100" s="441"/>
      <c r="AP100" s="441"/>
      <c r="AQ100" s="441"/>
      <c r="AR100" s="441"/>
      <c r="AS100" s="441"/>
      <c r="AT100" s="441"/>
      <c r="AU100" s="441"/>
      <c r="AV100" s="441"/>
      <c r="AW100" s="441"/>
      <c r="AX100" s="441"/>
      <c r="AY100" s="441"/>
      <c r="AZ100" s="441"/>
      <c r="BA100" s="441"/>
      <c r="BB100" s="441"/>
      <c r="BC100" s="441"/>
      <c r="BD100" s="441"/>
      <c r="BE100" s="441"/>
      <c r="BF100" s="441"/>
      <c r="BG100" s="441"/>
      <c r="BH100" s="441"/>
    </row>
    <row r="101" spans="1:60" s="238" customFormat="1">
      <c r="A101" s="81"/>
      <c r="B101" s="66"/>
      <c r="C101" s="10"/>
      <c r="D101" s="10"/>
      <c r="E101" s="10"/>
      <c r="F101" s="10"/>
      <c r="G101" s="10"/>
      <c r="H101" s="10"/>
      <c r="I101" s="10"/>
      <c r="J101" s="10"/>
      <c r="K101" s="10"/>
      <c r="L101" s="13"/>
      <c r="M101" s="10"/>
      <c r="N101" s="13"/>
      <c r="O101" s="13"/>
      <c r="P101" s="13"/>
      <c r="Q101" s="13"/>
      <c r="R101" s="13"/>
      <c r="S101" s="13"/>
      <c r="T101" s="54"/>
      <c r="U101" s="13"/>
      <c r="V101" s="13"/>
      <c r="W101" s="246"/>
      <c r="X101" s="246"/>
      <c r="Y101" s="1237"/>
      <c r="Z101" s="1237"/>
      <c r="AA101" s="246"/>
      <c r="AB101" s="246"/>
      <c r="AC101" s="246"/>
      <c r="AD101" s="246"/>
      <c r="AE101" s="246"/>
      <c r="AF101" s="246"/>
      <c r="AG101" s="441"/>
      <c r="AH101" s="441"/>
      <c r="AI101" s="441"/>
      <c r="AJ101" s="441"/>
      <c r="AK101" s="441"/>
      <c r="AL101" s="441"/>
      <c r="AM101" s="441"/>
      <c r="AN101" s="441"/>
      <c r="AO101" s="441"/>
      <c r="AP101" s="441"/>
      <c r="AQ101" s="441"/>
      <c r="AR101" s="441"/>
      <c r="AS101" s="441"/>
      <c r="AT101" s="441"/>
      <c r="AU101" s="441"/>
      <c r="AV101" s="441"/>
      <c r="AW101" s="441"/>
      <c r="AX101" s="441"/>
      <c r="AY101" s="441"/>
      <c r="AZ101" s="441"/>
      <c r="BA101" s="441"/>
      <c r="BB101" s="441"/>
      <c r="BC101" s="441"/>
      <c r="BD101" s="441"/>
      <c r="BE101" s="441"/>
      <c r="BF101" s="441"/>
      <c r="BG101" s="441"/>
      <c r="BH101" s="441"/>
    </row>
    <row r="102" spans="1:60" s="238" customFormat="1">
      <c r="A102" s="81"/>
      <c r="B102" s="66"/>
      <c r="C102" s="10"/>
      <c r="D102" s="10"/>
      <c r="E102" s="10"/>
      <c r="F102" s="10"/>
      <c r="G102" s="10"/>
      <c r="H102" s="10"/>
      <c r="I102" s="10"/>
      <c r="J102" s="10"/>
      <c r="K102" s="10"/>
      <c r="L102" s="13"/>
      <c r="M102" s="10"/>
      <c r="N102" s="13"/>
      <c r="O102" s="13"/>
      <c r="P102" s="13"/>
      <c r="Q102" s="13"/>
      <c r="R102" s="13"/>
      <c r="S102" s="13"/>
      <c r="T102" s="54"/>
      <c r="U102" s="13"/>
      <c r="V102" s="13"/>
      <c r="W102" s="246"/>
      <c r="X102" s="246"/>
      <c r="Y102" s="1237"/>
      <c r="Z102" s="1237"/>
      <c r="AA102" s="246"/>
      <c r="AB102" s="246"/>
      <c r="AC102" s="246"/>
      <c r="AD102" s="246"/>
      <c r="AE102" s="246"/>
      <c r="AF102" s="246"/>
      <c r="AG102" s="441"/>
      <c r="AH102" s="441"/>
      <c r="AI102" s="441"/>
      <c r="AJ102" s="441"/>
      <c r="AK102" s="441"/>
      <c r="AL102" s="441"/>
      <c r="AM102" s="441"/>
      <c r="AN102" s="441"/>
      <c r="AO102" s="441"/>
      <c r="AP102" s="441"/>
      <c r="AQ102" s="441"/>
      <c r="AR102" s="441"/>
      <c r="AS102" s="441"/>
      <c r="AT102" s="441"/>
      <c r="AU102" s="441"/>
      <c r="AV102" s="441"/>
      <c r="AW102" s="441"/>
      <c r="AX102" s="441"/>
      <c r="AY102" s="441"/>
      <c r="AZ102" s="441"/>
      <c r="BA102" s="441"/>
      <c r="BB102" s="441"/>
      <c r="BC102" s="441"/>
      <c r="BD102" s="441"/>
      <c r="BE102" s="441"/>
      <c r="BF102" s="441"/>
      <c r="BG102" s="441"/>
      <c r="BH102" s="441"/>
    </row>
    <row r="103" spans="1:60" s="238" customFormat="1">
      <c r="A103" s="81"/>
      <c r="B103" s="66"/>
      <c r="C103" s="10"/>
      <c r="D103" s="10"/>
      <c r="E103" s="10"/>
      <c r="F103" s="10"/>
      <c r="G103" s="10"/>
      <c r="H103" s="10"/>
      <c r="I103" s="10"/>
      <c r="J103" s="10"/>
      <c r="K103" s="10"/>
      <c r="L103" s="13"/>
      <c r="M103" s="10"/>
      <c r="N103" s="13"/>
      <c r="O103" s="13"/>
      <c r="P103" s="13"/>
      <c r="Q103" s="13"/>
      <c r="R103" s="13"/>
      <c r="S103" s="13"/>
      <c r="T103" s="54"/>
      <c r="U103" s="13"/>
      <c r="V103" s="13"/>
      <c r="W103" s="246"/>
      <c r="X103" s="246"/>
      <c r="Y103" s="1237"/>
      <c r="Z103" s="1237"/>
      <c r="AA103" s="246"/>
      <c r="AB103" s="246"/>
      <c r="AC103" s="246"/>
      <c r="AD103" s="246"/>
      <c r="AE103" s="246"/>
      <c r="AF103" s="246"/>
      <c r="AG103" s="441"/>
      <c r="AH103" s="441"/>
      <c r="AI103" s="441"/>
      <c r="AJ103" s="441"/>
      <c r="AK103" s="441"/>
      <c r="AL103" s="441"/>
      <c r="AM103" s="441"/>
      <c r="AN103" s="441"/>
      <c r="AO103" s="441"/>
      <c r="AP103" s="441"/>
      <c r="AQ103" s="441"/>
      <c r="AR103" s="441"/>
      <c r="AS103" s="441"/>
      <c r="AT103" s="441"/>
      <c r="AU103" s="441"/>
      <c r="AV103" s="441"/>
      <c r="AW103" s="441"/>
      <c r="AX103" s="441"/>
      <c r="AY103" s="441"/>
      <c r="AZ103" s="441"/>
      <c r="BA103" s="441"/>
      <c r="BB103" s="441"/>
      <c r="BC103" s="441"/>
      <c r="BD103" s="441"/>
      <c r="BE103" s="441"/>
      <c r="BF103" s="441"/>
      <c r="BG103" s="441"/>
      <c r="BH103" s="441"/>
    </row>
    <row r="104" spans="1:60" s="238" customFormat="1">
      <c r="A104" s="81"/>
      <c r="B104" s="66"/>
      <c r="C104" s="10"/>
      <c r="D104" s="10"/>
      <c r="E104" s="10"/>
      <c r="F104" s="10"/>
      <c r="G104" s="10"/>
      <c r="H104" s="10"/>
      <c r="I104" s="10"/>
      <c r="J104" s="10"/>
      <c r="K104" s="10"/>
      <c r="L104" s="13"/>
      <c r="M104" s="10"/>
      <c r="N104" s="13"/>
      <c r="O104" s="13"/>
      <c r="P104" s="13"/>
      <c r="Q104" s="13"/>
      <c r="R104" s="13"/>
      <c r="S104" s="13"/>
      <c r="T104" s="54"/>
      <c r="U104" s="13"/>
      <c r="V104" s="13"/>
      <c r="W104" s="246"/>
      <c r="X104" s="246"/>
      <c r="Y104" s="1237"/>
      <c r="Z104" s="1237"/>
      <c r="AA104" s="246"/>
      <c r="AB104" s="246"/>
      <c r="AC104" s="246"/>
      <c r="AD104" s="246"/>
      <c r="AE104" s="246"/>
      <c r="AF104" s="246"/>
      <c r="AG104" s="441"/>
      <c r="AH104" s="441"/>
      <c r="AI104" s="441"/>
      <c r="AJ104" s="441"/>
      <c r="AK104" s="441"/>
      <c r="AL104" s="441"/>
      <c r="AM104" s="441"/>
      <c r="AN104" s="441"/>
      <c r="AO104" s="441"/>
      <c r="AP104" s="441"/>
      <c r="AQ104" s="441"/>
      <c r="AR104" s="441"/>
      <c r="AS104" s="441"/>
      <c r="AT104" s="441"/>
      <c r="AU104" s="441"/>
      <c r="AV104" s="441"/>
      <c r="AW104" s="441"/>
      <c r="AX104" s="441"/>
      <c r="AY104" s="441"/>
      <c r="AZ104" s="441"/>
      <c r="BA104" s="441"/>
      <c r="BB104" s="441"/>
      <c r="BC104" s="441"/>
      <c r="BD104" s="441"/>
      <c r="BE104" s="441"/>
      <c r="BF104" s="441"/>
      <c r="BG104" s="441"/>
      <c r="BH104" s="441"/>
    </row>
    <row r="105" spans="1:60" s="238" customFormat="1">
      <c r="A105" s="81"/>
      <c r="B105" s="66"/>
      <c r="C105" s="10"/>
      <c r="D105" s="10"/>
      <c r="E105" s="10"/>
      <c r="F105" s="10"/>
      <c r="G105" s="10"/>
      <c r="H105" s="10"/>
      <c r="I105" s="10"/>
      <c r="J105" s="10"/>
      <c r="K105" s="10"/>
      <c r="L105" s="13"/>
      <c r="M105" s="10"/>
      <c r="N105" s="13"/>
      <c r="O105" s="13"/>
      <c r="P105" s="13"/>
      <c r="Q105" s="13"/>
      <c r="R105" s="13"/>
      <c r="S105" s="13"/>
      <c r="T105" s="54"/>
      <c r="U105" s="13"/>
      <c r="V105" s="13"/>
      <c r="W105" s="246"/>
      <c r="X105" s="246"/>
      <c r="Y105" s="1237"/>
      <c r="Z105" s="1237"/>
      <c r="AA105" s="246"/>
      <c r="AB105" s="246"/>
      <c r="AC105" s="246"/>
      <c r="AD105" s="246"/>
      <c r="AE105" s="246"/>
      <c r="AF105" s="246"/>
      <c r="AG105" s="441"/>
      <c r="AH105" s="441"/>
      <c r="AI105" s="441"/>
      <c r="AJ105" s="441"/>
      <c r="AK105" s="441"/>
      <c r="AL105" s="441"/>
      <c r="AM105" s="441"/>
      <c r="AN105" s="441"/>
      <c r="AO105" s="441"/>
      <c r="AP105" s="441"/>
      <c r="AQ105" s="441"/>
      <c r="AR105" s="441"/>
      <c r="AS105" s="441"/>
      <c r="AT105" s="441"/>
      <c r="AU105" s="441"/>
      <c r="AV105" s="441"/>
      <c r="AW105" s="441"/>
      <c r="AX105" s="441"/>
      <c r="AY105" s="441"/>
      <c r="AZ105" s="441"/>
      <c r="BA105" s="441"/>
      <c r="BB105" s="441"/>
      <c r="BC105" s="441"/>
      <c r="BD105" s="441"/>
      <c r="BE105" s="441"/>
      <c r="BF105" s="441"/>
      <c r="BG105" s="441"/>
      <c r="BH105" s="441"/>
    </row>
    <row r="106" spans="1:60" s="238" customFormat="1">
      <c r="A106" s="81"/>
      <c r="B106" s="66"/>
      <c r="C106" s="10"/>
      <c r="D106" s="10"/>
      <c r="E106" s="10"/>
      <c r="F106" s="10"/>
      <c r="G106" s="10"/>
      <c r="H106" s="10"/>
      <c r="I106" s="10"/>
      <c r="J106" s="10"/>
      <c r="K106" s="10"/>
      <c r="L106" s="13"/>
      <c r="M106" s="10"/>
      <c r="N106" s="13"/>
      <c r="O106" s="13"/>
      <c r="P106" s="13"/>
      <c r="Q106" s="13"/>
      <c r="R106" s="13"/>
      <c r="S106" s="13"/>
      <c r="T106" s="54"/>
      <c r="U106" s="13"/>
      <c r="V106" s="13"/>
      <c r="W106" s="246"/>
      <c r="X106" s="246"/>
      <c r="Y106" s="1237"/>
      <c r="Z106" s="1237"/>
      <c r="AA106" s="246"/>
      <c r="AB106" s="246"/>
      <c r="AC106" s="246"/>
      <c r="AD106" s="246"/>
      <c r="AE106" s="246"/>
      <c r="AF106" s="246"/>
      <c r="AG106" s="441"/>
      <c r="AH106" s="441"/>
      <c r="AI106" s="441"/>
      <c r="AJ106" s="441"/>
      <c r="AK106" s="441"/>
      <c r="AL106" s="441"/>
      <c r="AM106" s="441"/>
      <c r="AN106" s="441"/>
      <c r="AO106" s="441"/>
      <c r="AP106" s="441"/>
      <c r="AQ106" s="441"/>
      <c r="AR106" s="441"/>
      <c r="AS106" s="441"/>
      <c r="AT106" s="441"/>
      <c r="AU106" s="441"/>
      <c r="AV106" s="441"/>
      <c r="AW106" s="441"/>
      <c r="AX106" s="441"/>
      <c r="AY106" s="441"/>
      <c r="AZ106" s="441"/>
      <c r="BA106" s="441"/>
      <c r="BB106" s="441"/>
      <c r="BC106" s="441"/>
      <c r="BD106" s="441"/>
      <c r="BE106" s="441"/>
      <c r="BF106" s="441"/>
      <c r="BG106" s="441"/>
      <c r="BH106" s="441"/>
    </row>
    <row r="107" spans="1:60" s="238" customFormat="1">
      <c r="A107" s="81"/>
      <c r="B107" s="66"/>
      <c r="C107" s="10"/>
      <c r="D107" s="10"/>
      <c r="E107" s="10"/>
      <c r="F107" s="10"/>
      <c r="G107" s="10"/>
      <c r="H107" s="10"/>
      <c r="I107" s="10"/>
      <c r="J107" s="10"/>
      <c r="K107" s="10"/>
      <c r="L107" s="13"/>
      <c r="M107" s="10"/>
      <c r="N107" s="13"/>
      <c r="O107" s="13"/>
      <c r="P107" s="13"/>
      <c r="Q107" s="13"/>
      <c r="R107" s="13"/>
      <c r="S107" s="13"/>
      <c r="T107" s="54"/>
      <c r="U107" s="13"/>
      <c r="V107" s="13"/>
      <c r="W107" s="246"/>
      <c r="X107" s="246"/>
      <c r="Y107" s="1237"/>
      <c r="Z107" s="1237"/>
      <c r="AA107" s="246"/>
      <c r="AB107" s="246"/>
      <c r="AC107" s="246"/>
      <c r="AD107" s="246"/>
      <c r="AE107" s="246"/>
      <c r="AF107" s="246"/>
      <c r="AG107" s="441"/>
      <c r="AH107" s="441"/>
      <c r="AI107" s="441"/>
      <c r="AJ107" s="441"/>
      <c r="AK107" s="441"/>
      <c r="AL107" s="441"/>
      <c r="AM107" s="441"/>
      <c r="AN107" s="441"/>
      <c r="AO107" s="441"/>
      <c r="AP107" s="441"/>
      <c r="AQ107" s="441"/>
      <c r="AR107" s="441"/>
      <c r="AS107" s="441"/>
      <c r="AT107" s="441"/>
      <c r="AU107" s="441"/>
      <c r="AV107" s="441"/>
      <c r="AW107" s="441"/>
      <c r="AX107" s="441"/>
      <c r="AY107" s="441"/>
      <c r="AZ107" s="441"/>
      <c r="BA107" s="441"/>
      <c r="BB107" s="441"/>
      <c r="BC107" s="441"/>
      <c r="BD107" s="441"/>
      <c r="BE107" s="441"/>
      <c r="BF107" s="441"/>
      <c r="BG107" s="441"/>
      <c r="BH107" s="441"/>
    </row>
    <row r="108" spans="1:60" s="238" customFormat="1">
      <c r="A108" s="81"/>
      <c r="B108" s="66"/>
      <c r="C108" s="10"/>
      <c r="D108" s="10"/>
      <c r="E108" s="10"/>
      <c r="F108" s="10"/>
      <c r="G108" s="10"/>
      <c r="H108" s="10"/>
      <c r="I108" s="10"/>
      <c r="J108" s="10"/>
      <c r="K108" s="10"/>
      <c r="L108" s="13"/>
      <c r="M108" s="10"/>
      <c r="N108" s="13"/>
      <c r="O108" s="13"/>
      <c r="P108" s="13"/>
      <c r="Q108" s="13"/>
      <c r="R108" s="13"/>
      <c r="S108" s="13"/>
      <c r="T108" s="54"/>
      <c r="U108" s="13"/>
      <c r="V108" s="13"/>
      <c r="W108" s="246"/>
      <c r="X108" s="246"/>
      <c r="Y108" s="1237"/>
      <c r="Z108" s="1237"/>
      <c r="AA108" s="246"/>
      <c r="AB108" s="246"/>
      <c r="AC108" s="246"/>
      <c r="AD108" s="246"/>
      <c r="AE108" s="246"/>
      <c r="AF108" s="246"/>
      <c r="AG108" s="441"/>
      <c r="AH108" s="441"/>
      <c r="AI108" s="441"/>
      <c r="AJ108" s="441"/>
      <c r="AK108" s="441"/>
      <c r="AL108" s="441"/>
      <c r="AM108" s="441"/>
      <c r="AN108" s="441"/>
      <c r="AO108" s="441"/>
      <c r="AP108" s="441"/>
      <c r="AQ108" s="441"/>
      <c r="AR108" s="441"/>
      <c r="AS108" s="441"/>
      <c r="AT108" s="441"/>
      <c r="AU108" s="441"/>
      <c r="AV108" s="441"/>
      <c r="AW108" s="441"/>
      <c r="AX108" s="441"/>
      <c r="AY108" s="441"/>
      <c r="AZ108" s="441"/>
      <c r="BA108" s="441"/>
      <c r="BB108" s="441"/>
      <c r="BC108" s="441"/>
      <c r="BD108" s="441"/>
      <c r="BE108" s="441"/>
      <c r="BF108" s="441"/>
      <c r="BG108" s="441"/>
      <c r="BH108" s="441"/>
    </row>
    <row r="109" spans="1:60" s="238" customFormat="1">
      <c r="A109" s="81"/>
      <c r="B109" s="66"/>
      <c r="C109" s="10"/>
      <c r="D109" s="10"/>
      <c r="E109" s="10"/>
      <c r="F109" s="10"/>
      <c r="G109" s="10"/>
      <c r="H109" s="10"/>
      <c r="I109" s="10"/>
      <c r="J109" s="10"/>
      <c r="K109" s="10"/>
      <c r="L109" s="13"/>
      <c r="M109" s="10"/>
      <c r="N109" s="13"/>
      <c r="O109" s="13"/>
      <c r="P109" s="13"/>
      <c r="Q109" s="13"/>
      <c r="R109" s="13"/>
      <c r="S109" s="13"/>
      <c r="T109" s="54"/>
      <c r="U109" s="13"/>
      <c r="V109" s="13"/>
      <c r="W109" s="246"/>
      <c r="X109" s="246"/>
      <c r="Y109" s="1237"/>
      <c r="Z109" s="1237"/>
      <c r="AA109" s="246"/>
      <c r="AB109" s="246"/>
      <c r="AC109" s="246"/>
      <c r="AD109" s="246"/>
      <c r="AE109" s="246"/>
      <c r="AF109" s="246"/>
      <c r="AG109" s="441"/>
      <c r="AH109" s="441"/>
      <c r="AI109" s="441"/>
      <c r="AJ109" s="441"/>
      <c r="AK109" s="441"/>
      <c r="AL109" s="441"/>
      <c r="AM109" s="441"/>
      <c r="AN109" s="441"/>
      <c r="AO109" s="441"/>
      <c r="AP109" s="441"/>
      <c r="AQ109" s="441"/>
      <c r="AR109" s="441"/>
      <c r="AS109" s="441"/>
      <c r="AT109" s="441"/>
      <c r="AU109" s="441"/>
      <c r="AV109" s="441"/>
      <c r="AW109" s="441"/>
      <c r="AX109" s="441"/>
      <c r="AY109" s="441"/>
      <c r="AZ109" s="441"/>
      <c r="BA109" s="441"/>
      <c r="BB109" s="441"/>
      <c r="BC109" s="441"/>
      <c r="BD109" s="441"/>
      <c r="BE109" s="441"/>
      <c r="BF109" s="441"/>
      <c r="BG109" s="441"/>
      <c r="BH109" s="441"/>
    </row>
    <row r="110" spans="1:60" s="238" customFormat="1">
      <c r="A110" s="81"/>
      <c r="B110" s="66"/>
      <c r="C110" s="10"/>
      <c r="D110" s="10"/>
      <c r="E110" s="10"/>
      <c r="F110" s="10"/>
      <c r="G110" s="10"/>
      <c r="H110" s="10"/>
      <c r="I110" s="10"/>
      <c r="J110" s="10"/>
      <c r="K110" s="10"/>
      <c r="L110" s="13"/>
      <c r="M110" s="10"/>
      <c r="N110" s="13"/>
      <c r="O110" s="13"/>
      <c r="P110" s="13"/>
      <c r="Q110" s="13"/>
      <c r="R110" s="13"/>
      <c r="S110" s="13"/>
      <c r="T110" s="54"/>
      <c r="U110" s="13"/>
      <c r="V110" s="13"/>
      <c r="W110" s="246"/>
      <c r="X110" s="246"/>
      <c r="Y110" s="1237"/>
      <c r="Z110" s="1237"/>
      <c r="AA110" s="246"/>
      <c r="AB110" s="246"/>
      <c r="AC110" s="246"/>
      <c r="AD110" s="246"/>
      <c r="AE110" s="246"/>
      <c r="AF110" s="246"/>
      <c r="AG110" s="441"/>
      <c r="AH110" s="441"/>
      <c r="AI110" s="441"/>
      <c r="AJ110" s="441"/>
      <c r="AK110" s="441"/>
      <c r="AL110" s="441"/>
      <c r="AM110" s="441"/>
      <c r="AN110" s="441"/>
      <c r="AO110" s="441"/>
      <c r="AP110" s="441"/>
      <c r="AQ110" s="441"/>
      <c r="AR110" s="441"/>
      <c r="AS110" s="441"/>
      <c r="AT110" s="441"/>
      <c r="AU110" s="441"/>
      <c r="AV110" s="441"/>
      <c r="AW110" s="441"/>
      <c r="AX110" s="441"/>
      <c r="AY110" s="441"/>
      <c r="AZ110" s="441"/>
      <c r="BA110" s="441"/>
      <c r="BB110" s="441"/>
      <c r="BC110" s="441"/>
      <c r="BD110" s="441"/>
      <c r="BE110" s="441"/>
      <c r="BF110" s="441"/>
      <c r="BG110" s="441"/>
      <c r="BH110" s="441"/>
    </row>
    <row r="111" spans="1:60" s="238" customFormat="1">
      <c r="A111" s="81"/>
      <c r="B111" s="66"/>
      <c r="C111" s="10"/>
      <c r="D111" s="10"/>
      <c r="E111" s="10"/>
      <c r="F111" s="10"/>
      <c r="G111" s="10"/>
      <c r="H111" s="10"/>
      <c r="I111" s="10"/>
      <c r="J111" s="10"/>
      <c r="K111" s="10"/>
      <c r="L111" s="13"/>
      <c r="M111" s="10"/>
      <c r="N111" s="13"/>
      <c r="O111" s="13"/>
      <c r="P111" s="13"/>
      <c r="Q111" s="13"/>
      <c r="R111" s="13"/>
      <c r="S111" s="13"/>
      <c r="T111" s="54"/>
      <c r="U111" s="13"/>
      <c r="V111" s="13"/>
      <c r="W111" s="246"/>
      <c r="X111" s="246"/>
      <c r="Y111" s="1237"/>
      <c r="Z111" s="1237"/>
      <c r="AA111" s="246"/>
      <c r="AB111" s="246"/>
      <c r="AC111" s="246"/>
      <c r="AD111" s="246"/>
      <c r="AE111" s="246"/>
      <c r="AF111" s="246"/>
      <c r="AG111" s="441"/>
      <c r="AH111" s="441"/>
      <c r="AI111" s="441"/>
      <c r="AJ111" s="441"/>
      <c r="AK111" s="441"/>
      <c r="AL111" s="441"/>
      <c r="AM111" s="441"/>
      <c r="AN111" s="441"/>
      <c r="AO111" s="441"/>
      <c r="AP111" s="441"/>
      <c r="AQ111" s="441"/>
      <c r="AR111" s="441"/>
      <c r="AS111" s="441"/>
      <c r="AT111" s="441"/>
      <c r="AU111" s="441"/>
      <c r="AV111" s="441"/>
      <c r="AW111" s="441"/>
      <c r="AX111" s="441"/>
      <c r="AY111" s="441"/>
      <c r="AZ111" s="441"/>
      <c r="BA111" s="441"/>
      <c r="BB111" s="441"/>
      <c r="BC111" s="441"/>
      <c r="BD111" s="441"/>
      <c r="BE111" s="441"/>
      <c r="BF111" s="441"/>
      <c r="BG111" s="441"/>
      <c r="BH111" s="441"/>
    </row>
    <row r="112" spans="1:60" s="238" customFormat="1">
      <c r="A112" s="81"/>
      <c r="B112" s="66"/>
      <c r="C112" s="10"/>
      <c r="D112" s="10"/>
      <c r="E112" s="10"/>
      <c r="F112" s="10"/>
      <c r="G112" s="10"/>
      <c r="H112" s="10"/>
      <c r="I112" s="10"/>
      <c r="J112" s="10"/>
      <c r="K112" s="10"/>
      <c r="L112" s="13"/>
      <c r="M112" s="10"/>
      <c r="N112" s="13"/>
      <c r="O112" s="13"/>
      <c r="P112" s="13"/>
      <c r="Q112" s="13"/>
      <c r="R112" s="13"/>
      <c r="S112" s="13"/>
      <c r="T112" s="54"/>
      <c r="U112" s="13"/>
      <c r="V112" s="13"/>
      <c r="W112" s="246"/>
      <c r="X112" s="246"/>
      <c r="Y112" s="1237"/>
      <c r="Z112" s="1237"/>
      <c r="AA112" s="246"/>
      <c r="AB112" s="246"/>
      <c r="AC112" s="246"/>
      <c r="AD112" s="246"/>
      <c r="AE112" s="246"/>
      <c r="AF112" s="246"/>
      <c r="AG112" s="441"/>
      <c r="AH112" s="441"/>
      <c r="AI112" s="441"/>
      <c r="AJ112" s="441"/>
      <c r="AK112" s="441"/>
      <c r="AL112" s="441"/>
      <c r="AM112" s="441"/>
      <c r="AN112" s="441"/>
      <c r="AO112" s="441"/>
      <c r="AP112" s="441"/>
      <c r="AQ112" s="441"/>
      <c r="AR112" s="441"/>
      <c r="AS112" s="441"/>
      <c r="AT112" s="441"/>
      <c r="AU112" s="441"/>
      <c r="AV112" s="441"/>
      <c r="AW112" s="441"/>
      <c r="AX112" s="441"/>
      <c r="AY112" s="441"/>
      <c r="AZ112" s="441"/>
      <c r="BA112" s="441"/>
      <c r="BB112" s="441"/>
      <c r="BC112" s="441"/>
      <c r="BD112" s="441"/>
      <c r="BE112" s="441"/>
      <c r="BF112" s="441"/>
      <c r="BG112" s="441"/>
      <c r="BH112" s="441"/>
    </row>
    <row r="113" spans="1:60" s="238" customFormat="1">
      <c r="A113" s="81"/>
      <c r="B113" s="66"/>
      <c r="C113" s="10"/>
      <c r="D113" s="10"/>
      <c r="E113" s="10"/>
      <c r="F113" s="10"/>
      <c r="G113" s="10"/>
      <c r="H113" s="10"/>
      <c r="I113" s="10"/>
      <c r="J113" s="10"/>
      <c r="K113" s="10"/>
      <c r="L113" s="13"/>
      <c r="M113" s="10"/>
      <c r="N113" s="13"/>
      <c r="O113" s="13"/>
      <c r="P113" s="13"/>
      <c r="Q113" s="13"/>
      <c r="R113" s="13"/>
      <c r="S113" s="13"/>
      <c r="T113" s="54"/>
      <c r="U113" s="13"/>
      <c r="V113" s="13"/>
      <c r="W113" s="246"/>
      <c r="X113" s="246"/>
      <c r="Y113" s="1237"/>
      <c r="Z113" s="1237"/>
      <c r="AA113" s="246"/>
      <c r="AB113" s="246"/>
      <c r="AC113" s="246"/>
      <c r="AD113" s="246"/>
      <c r="AE113" s="246"/>
      <c r="AF113" s="246"/>
      <c r="AG113" s="441"/>
      <c r="AH113" s="441"/>
      <c r="AI113" s="441"/>
      <c r="AJ113" s="441"/>
      <c r="AK113" s="441"/>
      <c r="AL113" s="441"/>
      <c r="AM113" s="441"/>
      <c r="AN113" s="441"/>
      <c r="AO113" s="441"/>
      <c r="AP113" s="441"/>
      <c r="AQ113" s="441"/>
      <c r="AR113" s="441"/>
      <c r="AS113" s="441"/>
      <c r="AT113" s="441"/>
      <c r="AU113" s="441"/>
      <c r="AV113" s="441"/>
      <c r="AW113" s="441"/>
      <c r="AX113" s="441"/>
      <c r="AY113" s="441"/>
      <c r="AZ113" s="441"/>
      <c r="BA113" s="441"/>
      <c r="BB113" s="441"/>
      <c r="BC113" s="441"/>
      <c r="BD113" s="441"/>
      <c r="BE113" s="441"/>
      <c r="BF113" s="441"/>
      <c r="BG113" s="441"/>
      <c r="BH113" s="441"/>
    </row>
    <row r="114" spans="1:60" s="238" customFormat="1">
      <c r="A114" s="81"/>
      <c r="B114" s="66"/>
      <c r="C114" s="10"/>
      <c r="D114" s="10"/>
      <c r="E114" s="10"/>
      <c r="F114" s="10"/>
      <c r="G114" s="10"/>
      <c r="H114" s="10"/>
      <c r="I114" s="10"/>
      <c r="J114" s="10"/>
      <c r="K114" s="10"/>
      <c r="L114" s="13"/>
      <c r="M114" s="10"/>
      <c r="N114" s="13"/>
      <c r="O114" s="13"/>
      <c r="P114" s="13"/>
      <c r="Q114" s="13"/>
      <c r="R114" s="13"/>
      <c r="S114" s="13"/>
      <c r="T114" s="54"/>
      <c r="U114" s="13"/>
      <c r="V114" s="13"/>
      <c r="W114" s="246"/>
      <c r="X114" s="246"/>
      <c r="Y114" s="1237"/>
      <c r="Z114" s="1237"/>
      <c r="AA114" s="246"/>
      <c r="AB114" s="246"/>
      <c r="AC114" s="246"/>
      <c r="AD114" s="246"/>
      <c r="AE114" s="246"/>
      <c r="AF114" s="246"/>
      <c r="AG114" s="441"/>
      <c r="AH114" s="441"/>
      <c r="AI114" s="441"/>
      <c r="AJ114" s="441"/>
      <c r="AK114" s="441"/>
      <c r="AL114" s="441"/>
      <c r="AM114" s="441"/>
      <c r="AN114" s="441"/>
      <c r="AO114" s="441"/>
      <c r="AP114" s="441"/>
      <c r="AQ114" s="441"/>
      <c r="AR114" s="441"/>
      <c r="AS114" s="441"/>
      <c r="AT114" s="441"/>
      <c r="AU114" s="441"/>
      <c r="AV114" s="441"/>
      <c r="AW114" s="441"/>
      <c r="AX114" s="441"/>
      <c r="AY114" s="441"/>
      <c r="AZ114" s="441"/>
      <c r="BA114" s="441"/>
      <c r="BB114" s="441"/>
      <c r="BC114" s="441"/>
      <c r="BD114" s="441"/>
      <c r="BE114" s="441"/>
      <c r="BF114" s="441"/>
      <c r="BG114" s="441"/>
      <c r="BH114" s="441"/>
    </row>
    <row r="115" spans="1:60" s="238" customFormat="1">
      <c r="A115" s="81"/>
      <c r="B115" s="66"/>
      <c r="C115" s="10"/>
      <c r="D115" s="10"/>
      <c r="E115" s="10"/>
      <c r="F115" s="10"/>
      <c r="G115" s="10"/>
      <c r="H115" s="10"/>
      <c r="I115" s="10"/>
      <c r="J115" s="10"/>
      <c r="K115" s="10"/>
      <c r="L115" s="13"/>
      <c r="M115" s="10"/>
      <c r="N115" s="13"/>
      <c r="O115" s="13"/>
      <c r="P115" s="13"/>
      <c r="Q115" s="13"/>
      <c r="R115" s="13"/>
      <c r="S115" s="13"/>
      <c r="T115" s="54"/>
      <c r="U115" s="13"/>
      <c r="V115" s="13"/>
      <c r="W115" s="246"/>
      <c r="X115" s="246"/>
      <c r="Y115" s="1237"/>
      <c r="Z115" s="1237"/>
      <c r="AA115" s="246"/>
      <c r="AB115" s="246"/>
      <c r="AC115" s="246"/>
      <c r="AD115" s="246"/>
      <c r="AE115" s="246"/>
      <c r="AF115" s="246"/>
      <c r="AG115" s="441"/>
      <c r="AH115" s="441"/>
      <c r="AI115" s="441"/>
      <c r="AJ115" s="441"/>
      <c r="AK115" s="441"/>
      <c r="AL115" s="441"/>
      <c r="AM115" s="441"/>
      <c r="AN115" s="441"/>
      <c r="AO115" s="441"/>
      <c r="AP115" s="441"/>
      <c r="AQ115" s="441"/>
      <c r="AR115" s="441"/>
      <c r="AS115" s="441"/>
      <c r="AT115" s="441"/>
      <c r="AU115" s="441"/>
      <c r="AV115" s="441"/>
      <c r="AW115" s="441"/>
      <c r="AX115" s="441"/>
      <c r="AY115" s="441"/>
      <c r="AZ115" s="441"/>
      <c r="BA115" s="441"/>
      <c r="BB115" s="441"/>
      <c r="BC115" s="441"/>
      <c r="BD115" s="441"/>
      <c r="BE115" s="441"/>
      <c r="BF115" s="441"/>
      <c r="BG115" s="441"/>
      <c r="BH115" s="441"/>
    </row>
    <row r="116" spans="1:60" s="238" customFormat="1">
      <c r="A116" s="81"/>
      <c r="B116" s="66"/>
      <c r="C116" s="10"/>
      <c r="D116" s="10"/>
      <c r="E116" s="10"/>
      <c r="F116" s="10"/>
      <c r="G116" s="10"/>
      <c r="H116" s="10"/>
      <c r="I116" s="10"/>
      <c r="J116" s="10"/>
      <c r="K116" s="10"/>
      <c r="L116" s="13"/>
      <c r="M116" s="10"/>
      <c r="N116" s="13"/>
      <c r="O116" s="13"/>
      <c r="P116" s="13"/>
      <c r="Q116" s="13"/>
      <c r="R116" s="13"/>
      <c r="S116" s="13"/>
      <c r="T116" s="54"/>
      <c r="U116" s="13"/>
      <c r="V116" s="13"/>
      <c r="W116" s="246"/>
      <c r="X116" s="246"/>
      <c r="Y116" s="1237"/>
      <c r="Z116" s="1237"/>
      <c r="AA116" s="246"/>
      <c r="AB116" s="246"/>
      <c r="AC116" s="246"/>
      <c r="AD116" s="246"/>
      <c r="AE116" s="246"/>
      <c r="AF116" s="246"/>
      <c r="AG116" s="441"/>
      <c r="AH116" s="441"/>
      <c r="AI116" s="441"/>
      <c r="AJ116" s="441"/>
      <c r="AK116" s="441"/>
      <c r="AL116" s="441"/>
      <c r="AM116" s="441"/>
      <c r="AN116" s="441"/>
      <c r="AO116" s="441"/>
      <c r="AP116" s="441"/>
      <c r="AQ116" s="441"/>
      <c r="AR116" s="441"/>
      <c r="AS116" s="441"/>
      <c r="AT116" s="441"/>
      <c r="AU116" s="441"/>
      <c r="AV116" s="441"/>
      <c r="AW116" s="441"/>
      <c r="AX116" s="441"/>
      <c r="AY116" s="441"/>
      <c r="AZ116" s="441"/>
      <c r="BA116" s="441"/>
      <c r="BB116" s="441"/>
      <c r="BC116" s="441"/>
      <c r="BD116" s="441"/>
      <c r="BE116" s="441"/>
      <c r="BF116" s="441"/>
      <c r="BG116" s="441"/>
      <c r="BH116" s="441"/>
    </row>
    <row r="117" spans="1:60" s="238" customFormat="1">
      <c r="A117" s="81"/>
      <c r="B117" s="66"/>
      <c r="C117" s="10"/>
      <c r="D117" s="10"/>
      <c r="E117" s="10"/>
      <c r="F117" s="10"/>
      <c r="G117" s="10"/>
      <c r="H117" s="10"/>
      <c r="I117" s="10"/>
      <c r="J117" s="10"/>
      <c r="K117" s="10"/>
      <c r="L117" s="13"/>
      <c r="M117" s="10"/>
      <c r="N117" s="13"/>
      <c r="O117" s="13"/>
      <c r="P117" s="13"/>
      <c r="Q117" s="13"/>
      <c r="R117" s="13"/>
      <c r="S117" s="13"/>
      <c r="T117" s="54"/>
      <c r="U117" s="13"/>
      <c r="V117" s="13"/>
      <c r="W117" s="246"/>
      <c r="X117" s="246"/>
      <c r="Y117" s="1237"/>
      <c r="Z117" s="1237"/>
      <c r="AA117" s="246"/>
      <c r="AB117" s="246"/>
      <c r="AC117" s="246"/>
      <c r="AD117" s="246"/>
      <c r="AE117" s="246"/>
      <c r="AF117" s="246"/>
      <c r="AG117" s="441"/>
      <c r="AH117" s="441"/>
      <c r="AI117" s="441"/>
      <c r="AJ117" s="441"/>
      <c r="AK117" s="441"/>
      <c r="AL117" s="441"/>
      <c r="AM117" s="441"/>
      <c r="AN117" s="441"/>
      <c r="AO117" s="441"/>
      <c r="AP117" s="441"/>
      <c r="AQ117" s="441"/>
      <c r="AR117" s="441"/>
      <c r="AS117" s="441"/>
      <c r="AT117" s="441"/>
      <c r="AU117" s="441"/>
      <c r="AV117" s="441"/>
      <c r="AW117" s="441"/>
      <c r="AX117" s="441"/>
      <c r="AY117" s="441"/>
      <c r="AZ117" s="441"/>
      <c r="BA117" s="441"/>
      <c r="BB117" s="441"/>
      <c r="BC117" s="441"/>
      <c r="BD117" s="441"/>
      <c r="BE117" s="441"/>
      <c r="BF117" s="441"/>
      <c r="BG117" s="441"/>
      <c r="BH117" s="441"/>
    </row>
    <row r="118" spans="1:60" s="238" customFormat="1">
      <c r="A118" s="81"/>
      <c r="B118" s="66"/>
      <c r="C118" s="10"/>
      <c r="D118" s="10"/>
      <c r="E118" s="10"/>
      <c r="F118" s="10"/>
      <c r="G118" s="10"/>
      <c r="H118" s="10"/>
      <c r="I118" s="10"/>
      <c r="J118" s="10"/>
      <c r="K118" s="10"/>
      <c r="L118" s="13"/>
      <c r="M118" s="10"/>
      <c r="N118" s="13"/>
      <c r="O118" s="13"/>
      <c r="P118" s="13"/>
      <c r="Q118" s="13"/>
      <c r="R118" s="13"/>
      <c r="S118" s="13"/>
      <c r="T118" s="54"/>
      <c r="U118" s="13"/>
      <c r="V118" s="13"/>
      <c r="W118" s="246"/>
      <c r="X118" s="246"/>
      <c r="Y118" s="1237"/>
      <c r="Z118" s="1237"/>
      <c r="AA118" s="246"/>
      <c r="AB118" s="246"/>
      <c r="AC118" s="246"/>
      <c r="AD118" s="246"/>
      <c r="AE118" s="246"/>
      <c r="AF118" s="246"/>
      <c r="AG118" s="441"/>
      <c r="AH118" s="441"/>
      <c r="AI118" s="441"/>
      <c r="AJ118" s="441"/>
      <c r="AK118" s="441"/>
      <c r="AL118" s="441"/>
      <c r="AM118" s="441"/>
      <c r="AN118" s="441"/>
      <c r="AO118" s="441"/>
      <c r="AP118" s="441"/>
      <c r="AQ118" s="441"/>
      <c r="AR118" s="441"/>
      <c r="AS118" s="441"/>
      <c r="AT118" s="441"/>
      <c r="AU118" s="441"/>
      <c r="AV118" s="441"/>
      <c r="AW118" s="441"/>
      <c r="AX118" s="441"/>
      <c r="AY118" s="441"/>
      <c r="AZ118" s="441"/>
      <c r="BA118" s="441"/>
      <c r="BB118" s="441"/>
      <c r="BC118" s="441"/>
      <c r="BD118" s="441"/>
      <c r="BE118" s="441"/>
      <c r="BF118" s="441"/>
      <c r="BG118" s="441"/>
      <c r="BH118" s="441"/>
    </row>
    <row r="119" spans="1:60" s="238" customFormat="1">
      <c r="A119" s="81"/>
      <c r="B119" s="66"/>
      <c r="C119" s="10"/>
      <c r="D119" s="10"/>
      <c r="E119" s="10"/>
      <c r="F119" s="10"/>
      <c r="G119" s="10"/>
      <c r="H119" s="10"/>
      <c r="I119" s="10"/>
      <c r="J119" s="10"/>
      <c r="K119" s="10"/>
      <c r="L119" s="13"/>
      <c r="M119" s="10"/>
      <c r="N119" s="13"/>
      <c r="O119" s="13"/>
      <c r="P119" s="13"/>
      <c r="Q119" s="13"/>
      <c r="R119" s="13"/>
      <c r="S119" s="13"/>
      <c r="T119" s="54"/>
      <c r="U119" s="13"/>
      <c r="V119" s="13"/>
      <c r="W119" s="246"/>
      <c r="X119" s="246"/>
      <c r="Y119" s="1237"/>
      <c r="Z119" s="1237"/>
      <c r="AA119" s="246"/>
      <c r="AB119" s="246"/>
      <c r="AC119" s="246"/>
      <c r="AD119" s="246"/>
      <c r="AE119" s="246"/>
      <c r="AF119" s="246"/>
      <c r="AG119" s="441"/>
      <c r="AH119" s="441"/>
      <c r="AI119" s="441"/>
      <c r="AJ119" s="441"/>
      <c r="AK119" s="441"/>
      <c r="AL119" s="441"/>
      <c r="AM119" s="441"/>
      <c r="AN119" s="441"/>
      <c r="AO119" s="441"/>
      <c r="AP119" s="441"/>
      <c r="AQ119" s="441"/>
      <c r="AR119" s="441"/>
      <c r="AS119" s="441"/>
      <c r="AT119" s="441"/>
      <c r="AU119" s="441"/>
      <c r="AV119" s="441"/>
      <c r="AW119" s="441"/>
      <c r="AX119" s="441"/>
      <c r="AY119" s="441"/>
      <c r="AZ119" s="441"/>
      <c r="BA119" s="441"/>
      <c r="BB119" s="441"/>
      <c r="BC119" s="441"/>
      <c r="BD119" s="441"/>
      <c r="BE119" s="441"/>
      <c r="BF119" s="441"/>
      <c r="BG119" s="441"/>
      <c r="BH119" s="441"/>
    </row>
    <row r="120" spans="1:60" s="238" customFormat="1">
      <c r="A120" s="81"/>
      <c r="B120" s="66"/>
      <c r="C120" s="10"/>
      <c r="D120" s="10"/>
      <c r="E120" s="10"/>
      <c r="F120" s="10"/>
      <c r="G120" s="10"/>
      <c r="H120" s="10"/>
      <c r="I120" s="10"/>
      <c r="J120" s="10"/>
      <c r="K120" s="10"/>
      <c r="L120" s="13"/>
      <c r="M120" s="10"/>
      <c r="N120" s="13"/>
      <c r="O120" s="13"/>
      <c r="P120" s="13"/>
      <c r="Q120" s="13"/>
      <c r="R120" s="13"/>
      <c r="S120" s="13"/>
      <c r="T120" s="54"/>
      <c r="U120" s="13"/>
      <c r="V120" s="13"/>
      <c r="W120" s="246"/>
      <c r="X120" s="246"/>
      <c r="Y120" s="1237"/>
      <c r="Z120" s="1237"/>
      <c r="AA120" s="246"/>
      <c r="AB120" s="246"/>
      <c r="AC120" s="246"/>
      <c r="AD120" s="246"/>
      <c r="AE120" s="246"/>
      <c r="AF120" s="246"/>
      <c r="AG120" s="441"/>
      <c r="AH120" s="441"/>
      <c r="AI120" s="441"/>
      <c r="AJ120" s="441"/>
      <c r="AK120" s="441"/>
      <c r="AL120" s="441"/>
      <c r="AM120" s="441"/>
      <c r="AN120" s="441"/>
      <c r="AO120" s="441"/>
      <c r="AP120" s="441"/>
      <c r="AQ120" s="441"/>
      <c r="AR120" s="441"/>
      <c r="AS120" s="441"/>
      <c r="AT120" s="441"/>
      <c r="AU120" s="441"/>
      <c r="AV120" s="441"/>
      <c r="AW120" s="441"/>
      <c r="AX120" s="441"/>
      <c r="AY120" s="441"/>
      <c r="AZ120" s="441"/>
      <c r="BA120" s="441"/>
      <c r="BB120" s="441"/>
      <c r="BC120" s="441"/>
      <c r="BD120" s="441"/>
      <c r="BE120" s="441"/>
      <c r="BF120" s="441"/>
      <c r="BG120" s="441"/>
      <c r="BH120" s="441"/>
    </row>
    <row r="121" spans="1:60" s="238" customFormat="1">
      <c r="A121" s="81"/>
      <c r="B121" s="66"/>
      <c r="C121" s="10"/>
      <c r="D121" s="10"/>
      <c r="E121" s="10"/>
      <c r="F121" s="10"/>
      <c r="G121" s="10"/>
      <c r="H121" s="10"/>
      <c r="I121" s="10"/>
      <c r="J121" s="10"/>
      <c r="K121" s="10"/>
      <c r="L121" s="13"/>
      <c r="M121" s="10"/>
      <c r="N121" s="13"/>
      <c r="O121" s="13"/>
      <c r="P121" s="13"/>
      <c r="Q121" s="13"/>
      <c r="R121" s="13"/>
      <c r="S121" s="13"/>
      <c r="T121" s="54"/>
      <c r="U121" s="13"/>
      <c r="V121" s="13"/>
      <c r="W121" s="246"/>
      <c r="X121" s="246"/>
      <c r="Y121" s="1237"/>
      <c r="Z121" s="1237"/>
      <c r="AA121" s="246"/>
      <c r="AB121" s="246"/>
      <c r="AC121" s="246"/>
      <c r="AD121" s="246"/>
      <c r="AE121" s="246"/>
      <c r="AF121" s="246"/>
      <c r="AG121" s="441"/>
      <c r="AH121" s="441"/>
      <c r="AI121" s="441"/>
      <c r="AJ121" s="441"/>
      <c r="AK121" s="441"/>
      <c r="AL121" s="441"/>
      <c r="AM121" s="441"/>
      <c r="AN121" s="441"/>
      <c r="AO121" s="441"/>
      <c r="AP121" s="441"/>
      <c r="AQ121" s="441"/>
      <c r="AR121" s="441"/>
      <c r="AS121" s="441"/>
      <c r="AT121" s="441"/>
      <c r="AU121" s="441"/>
      <c r="AV121" s="441"/>
      <c r="AW121" s="441"/>
      <c r="AX121" s="441"/>
      <c r="AY121" s="441"/>
      <c r="AZ121" s="441"/>
      <c r="BA121" s="441"/>
      <c r="BB121" s="441"/>
      <c r="BC121" s="441"/>
      <c r="BD121" s="441"/>
      <c r="BE121" s="441"/>
      <c r="BF121" s="441"/>
      <c r="BG121" s="441"/>
      <c r="BH121" s="441"/>
    </row>
    <row r="122" spans="1:60" s="238" customFormat="1">
      <c r="A122" s="81"/>
      <c r="B122" s="66"/>
      <c r="C122" s="10"/>
      <c r="D122" s="10"/>
      <c r="E122" s="10"/>
      <c r="F122" s="10"/>
      <c r="G122" s="10"/>
      <c r="H122" s="10"/>
      <c r="I122" s="10"/>
      <c r="J122" s="10"/>
      <c r="K122" s="10"/>
      <c r="L122" s="13"/>
      <c r="M122" s="10"/>
      <c r="N122" s="13"/>
      <c r="O122" s="13"/>
      <c r="P122" s="13"/>
      <c r="Q122" s="13"/>
      <c r="R122" s="13"/>
      <c r="S122" s="13"/>
      <c r="T122" s="54"/>
      <c r="U122" s="13"/>
      <c r="V122" s="13"/>
      <c r="W122" s="246"/>
      <c r="X122" s="246"/>
      <c r="Y122" s="1237"/>
      <c r="Z122" s="1237"/>
      <c r="AA122" s="246"/>
      <c r="AB122" s="246"/>
      <c r="AC122" s="246"/>
      <c r="AD122" s="246"/>
      <c r="AE122" s="246"/>
      <c r="AF122" s="246"/>
      <c r="AG122" s="441"/>
      <c r="AH122" s="441"/>
      <c r="AI122" s="441"/>
      <c r="AJ122" s="441"/>
      <c r="AK122" s="441"/>
      <c r="AL122" s="441"/>
      <c r="AM122" s="441"/>
      <c r="AN122" s="441"/>
      <c r="AO122" s="441"/>
      <c r="AP122" s="441"/>
      <c r="AQ122" s="441"/>
      <c r="AR122" s="441"/>
      <c r="AS122" s="441"/>
      <c r="AT122" s="441"/>
      <c r="AU122" s="441"/>
      <c r="AV122" s="441"/>
      <c r="AW122" s="441"/>
      <c r="AX122" s="441"/>
      <c r="AY122" s="441"/>
      <c r="AZ122" s="441"/>
      <c r="BA122" s="441"/>
      <c r="BB122" s="441"/>
      <c r="BC122" s="441"/>
      <c r="BD122" s="441"/>
      <c r="BE122" s="441"/>
      <c r="BF122" s="441"/>
      <c r="BG122" s="441"/>
      <c r="BH122" s="441"/>
    </row>
    <row r="123" spans="1:60" s="238" customFormat="1">
      <c r="A123" s="81"/>
      <c r="B123" s="66"/>
      <c r="C123" s="10"/>
      <c r="D123" s="10"/>
      <c r="E123" s="10"/>
      <c r="F123" s="10"/>
      <c r="G123" s="10"/>
      <c r="H123" s="10"/>
      <c r="I123" s="10"/>
      <c r="J123" s="10"/>
      <c r="K123" s="10"/>
      <c r="L123" s="13"/>
      <c r="M123" s="10"/>
      <c r="N123" s="13"/>
      <c r="O123" s="13"/>
      <c r="P123" s="13"/>
      <c r="Q123" s="13"/>
      <c r="R123" s="13"/>
      <c r="S123" s="13"/>
      <c r="T123" s="54"/>
      <c r="U123" s="13"/>
      <c r="V123" s="13"/>
      <c r="W123" s="246"/>
      <c r="X123" s="246"/>
      <c r="Y123" s="1237"/>
      <c r="Z123" s="1237"/>
      <c r="AA123" s="246"/>
      <c r="AB123" s="246"/>
      <c r="AC123" s="246"/>
      <c r="AD123" s="246"/>
      <c r="AE123" s="246"/>
      <c r="AF123" s="246"/>
      <c r="AG123" s="441"/>
      <c r="AH123" s="441"/>
      <c r="AI123" s="441"/>
      <c r="AJ123" s="441"/>
      <c r="AK123" s="441"/>
      <c r="AL123" s="441"/>
      <c r="AM123" s="441"/>
      <c r="AN123" s="441"/>
      <c r="AO123" s="441"/>
      <c r="AP123" s="441"/>
      <c r="AQ123" s="441"/>
      <c r="AR123" s="441"/>
      <c r="AS123" s="441"/>
      <c r="AT123" s="441"/>
      <c r="AU123" s="441"/>
      <c r="AV123" s="441"/>
      <c r="AW123" s="441"/>
      <c r="AX123" s="441"/>
      <c r="AY123" s="441"/>
      <c r="AZ123" s="441"/>
      <c r="BA123" s="441"/>
      <c r="BB123" s="441"/>
      <c r="BC123" s="441"/>
      <c r="BD123" s="441"/>
      <c r="BE123" s="441"/>
      <c r="BF123" s="441"/>
      <c r="BG123" s="441"/>
      <c r="BH123" s="441"/>
    </row>
    <row r="124" spans="1:60" s="238" customFormat="1">
      <c r="A124" s="81"/>
      <c r="B124" s="66"/>
      <c r="C124" s="10"/>
      <c r="D124" s="10"/>
      <c r="E124" s="10"/>
      <c r="F124" s="10"/>
      <c r="G124" s="10"/>
      <c r="H124" s="10"/>
      <c r="I124" s="10"/>
      <c r="J124" s="10"/>
      <c r="K124" s="10"/>
      <c r="L124" s="13"/>
      <c r="M124" s="10"/>
      <c r="N124" s="13"/>
      <c r="O124" s="13"/>
      <c r="P124" s="13"/>
      <c r="Q124" s="13"/>
      <c r="R124" s="13"/>
      <c r="S124" s="13"/>
      <c r="T124" s="54"/>
      <c r="U124" s="13"/>
      <c r="V124" s="13"/>
      <c r="W124" s="246"/>
      <c r="X124" s="246"/>
      <c r="Y124" s="1237"/>
      <c r="Z124" s="1237"/>
      <c r="AA124" s="246"/>
      <c r="AB124" s="246"/>
      <c r="AC124" s="246"/>
      <c r="AD124" s="246"/>
      <c r="AE124" s="246"/>
      <c r="AF124" s="246"/>
      <c r="AG124" s="441"/>
      <c r="AH124" s="441"/>
      <c r="AI124" s="441"/>
      <c r="AJ124" s="441"/>
      <c r="AK124" s="441"/>
      <c r="AL124" s="441"/>
      <c r="AM124" s="441"/>
      <c r="AN124" s="441"/>
      <c r="AO124" s="441"/>
      <c r="AP124" s="441"/>
      <c r="AQ124" s="441"/>
      <c r="AR124" s="441"/>
      <c r="AS124" s="441"/>
      <c r="AT124" s="441"/>
      <c r="AU124" s="441"/>
      <c r="AV124" s="441"/>
      <c r="AW124" s="441"/>
      <c r="AX124" s="441"/>
      <c r="AY124" s="441"/>
      <c r="AZ124" s="441"/>
      <c r="BA124" s="441"/>
      <c r="BB124" s="441"/>
      <c r="BC124" s="441"/>
      <c r="BD124" s="441"/>
      <c r="BE124" s="441"/>
      <c r="BF124" s="441"/>
      <c r="BG124" s="441"/>
      <c r="BH124" s="441"/>
    </row>
    <row r="125" spans="1:60" s="238" customFormat="1">
      <c r="A125" s="81"/>
      <c r="B125" s="66"/>
      <c r="C125" s="10"/>
      <c r="D125" s="10"/>
      <c r="E125" s="10"/>
      <c r="F125" s="10"/>
      <c r="G125" s="10"/>
      <c r="H125" s="10"/>
      <c r="I125" s="10"/>
      <c r="J125" s="10"/>
      <c r="K125" s="10"/>
      <c r="L125" s="13"/>
      <c r="M125" s="10"/>
      <c r="N125" s="13"/>
      <c r="O125" s="13"/>
      <c r="P125" s="13"/>
      <c r="Q125" s="13"/>
      <c r="R125" s="13"/>
      <c r="S125" s="13"/>
      <c r="T125" s="54"/>
      <c r="U125" s="13"/>
      <c r="V125" s="13"/>
      <c r="W125" s="246"/>
      <c r="X125" s="246"/>
      <c r="Y125" s="1237"/>
      <c r="Z125" s="1237"/>
      <c r="AA125" s="246"/>
      <c r="AB125" s="246"/>
      <c r="AC125" s="246"/>
      <c r="AD125" s="246"/>
      <c r="AE125" s="246"/>
      <c r="AF125" s="246"/>
      <c r="AG125" s="441"/>
      <c r="AH125" s="441"/>
      <c r="AI125" s="441"/>
      <c r="AJ125" s="441"/>
      <c r="AK125" s="441"/>
      <c r="AL125" s="441"/>
      <c r="AM125" s="441"/>
      <c r="AN125" s="441"/>
      <c r="AO125" s="441"/>
      <c r="AP125" s="441"/>
      <c r="AQ125" s="441"/>
      <c r="AR125" s="441"/>
      <c r="AS125" s="441"/>
      <c r="AT125" s="441"/>
      <c r="AU125" s="441"/>
      <c r="AV125" s="441"/>
      <c r="AW125" s="441"/>
      <c r="AX125" s="441"/>
      <c r="AY125" s="441"/>
      <c r="AZ125" s="441"/>
      <c r="BA125" s="441"/>
      <c r="BB125" s="441"/>
      <c r="BC125" s="441"/>
      <c r="BD125" s="441"/>
      <c r="BE125" s="441"/>
      <c r="BF125" s="441"/>
      <c r="BG125" s="441"/>
      <c r="BH125" s="441"/>
    </row>
    <row r="126" spans="1:60" s="238" customFormat="1">
      <c r="A126" s="81"/>
      <c r="B126" s="66"/>
      <c r="C126" s="10"/>
      <c r="D126" s="10"/>
      <c r="E126" s="10"/>
      <c r="F126" s="10"/>
      <c r="G126" s="10"/>
      <c r="H126" s="10"/>
      <c r="I126" s="10"/>
      <c r="J126" s="10"/>
      <c r="K126" s="10"/>
      <c r="L126" s="13"/>
      <c r="M126" s="10"/>
      <c r="N126" s="13"/>
      <c r="O126" s="13"/>
      <c r="P126" s="13"/>
      <c r="Q126" s="13"/>
      <c r="R126" s="13"/>
      <c r="S126" s="13"/>
      <c r="T126" s="54"/>
      <c r="U126" s="13"/>
      <c r="V126" s="13"/>
      <c r="W126" s="246"/>
      <c r="X126" s="246"/>
      <c r="Y126" s="1237"/>
      <c r="Z126" s="1237"/>
      <c r="AA126" s="246"/>
      <c r="AB126" s="246"/>
      <c r="AC126" s="246"/>
      <c r="AD126" s="246"/>
      <c r="AE126" s="246"/>
      <c r="AF126" s="246"/>
      <c r="AG126" s="441"/>
      <c r="AH126" s="441"/>
      <c r="AI126" s="441"/>
      <c r="AJ126" s="441"/>
      <c r="AK126" s="441"/>
      <c r="AL126" s="441"/>
      <c r="AM126" s="441"/>
      <c r="AN126" s="441"/>
      <c r="AO126" s="441"/>
      <c r="AP126" s="441"/>
      <c r="AQ126" s="441"/>
      <c r="AR126" s="441"/>
      <c r="AS126" s="441"/>
      <c r="AT126" s="441"/>
      <c r="AU126" s="441"/>
      <c r="AV126" s="441"/>
      <c r="AW126" s="441"/>
      <c r="AX126" s="441"/>
      <c r="AY126" s="441"/>
      <c r="AZ126" s="441"/>
      <c r="BA126" s="441"/>
      <c r="BB126" s="441"/>
      <c r="BC126" s="441"/>
      <c r="BD126" s="441"/>
      <c r="BE126" s="441"/>
      <c r="BF126" s="441"/>
      <c r="BG126" s="441"/>
      <c r="BH126" s="441"/>
    </row>
    <row r="127" spans="1:60" s="238" customFormat="1">
      <c r="A127" s="81"/>
      <c r="B127" s="66"/>
      <c r="C127" s="10"/>
      <c r="D127" s="10"/>
      <c r="E127" s="10"/>
      <c r="F127" s="10"/>
      <c r="G127" s="10"/>
      <c r="H127" s="10"/>
      <c r="I127" s="10"/>
      <c r="J127" s="10"/>
      <c r="K127" s="10"/>
      <c r="L127" s="13"/>
      <c r="M127" s="10"/>
      <c r="N127" s="13"/>
      <c r="O127" s="13"/>
      <c r="P127" s="13"/>
      <c r="Q127" s="13"/>
      <c r="R127" s="13"/>
      <c r="S127" s="13"/>
      <c r="T127" s="54"/>
      <c r="U127" s="13"/>
      <c r="V127" s="13"/>
      <c r="W127" s="246"/>
      <c r="X127" s="246"/>
      <c r="Y127" s="1237"/>
      <c r="Z127" s="1237"/>
      <c r="AA127" s="246"/>
      <c r="AB127" s="246"/>
      <c r="AC127" s="246"/>
      <c r="AD127" s="246"/>
      <c r="AE127" s="246"/>
      <c r="AF127" s="246"/>
      <c r="AG127" s="441"/>
      <c r="AH127" s="441"/>
      <c r="AI127" s="441"/>
      <c r="AJ127" s="441"/>
      <c r="AK127" s="441"/>
      <c r="AL127" s="441"/>
      <c r="AM127" s="441"/>
      <c r="AN127" s="441"/>
      <c r="AO127" s="441"/>
      <c r="AP127" s="441"/>
      <c r="AQ127" s="441"/>
      <c r="AR127" s="441"/>
      <c r="AS127" s="441"/>
      <c r="AT127" s="441"/>
      <c r="AU127" s="441"/>
      <c r="AV127" s="441"/>
      <c r="AW127" s="441"/>
      <c r="AX127" s="441"/>
      <c r="AY127" s="441"/>
      <c r="AZ127" s="441"/>
      <c r="BA127" s="441"/>
      <c r="BB127" s="441"/>
      <c r="BC127" s="441"/>
      <c r="BD127" s="441"/>
      <c r="BE127" s="441"/>
      <c r="BF127" s="441"/>
      <c r="BG127" s="441"/>
      <c r="BH127" s="441"/>
    </row>
    <row r="128" spans="1:60" s="238" customFormat="1">
      <c r="A128" s="81"/>
      <c r="B128" s="66"/>
      <c r="C128" s="10"/>
      <c r="D128" s="10"/>
      <c r="E128" s="10"/>
      <c r="F128" s="10"/>
      <c r="G128" s="10"/>
      <c r="H128" s="10"/>
      <c r="I128" s="10"/>
      <c r="J128" s="10"/>
      <c r="K128" s="10"/>
      <c r="L128" s="13"/>
      <c r="M128" s="10"/>
      <c r="N128" s="13"/>
      <c r="O128" s="13"/>
      <c r="P128" s="13"/>
      <c r="Q128" s="13"/>
      <c r="R128" s="13"/>
      <c r="S128" s="13"/>
      <c r="T128" s="54"/>
      <c r="U128" s="13"/>
      <c r="V128" s="13"/>
      <c r="W128" s="246"/>
      <c r="X128" s="246"/>
      <c r="Y128" s="1237"/>
      <c r="Z128" s="1237"/>
      <c r="AA128" s="246"/>
      <c r="AB128" s="246"/>
      <c r="AC128" s="246"/>
      <c r="AD128" s="246"/>
      <c r="AE128" s="246"/>
      <c r="AF128" s="246"/>
      <c r="AG128" s="441"/>
      <c r="AH128" s="441"/>
      <c r="AI128" s="441"/>
      <c r="AJ128" s="441"/>
      <c r="AK128" s="441"/>
      <c r="AL128" s="441"/>
      <c r="AM128" s="441"/>
      <c r="AN128" s="441"/>
      <c r="AO128" s="441"/>
      <c r="AP128" s="441"/>
      <c r="AQ128" s="441"/>
      <c r="AR128" s="441"/>
      <c r="AS128" s="441"/>
      <c r="AT128" s="441"/>
      <c r="AU128" s="441"/>
      <c r="AV128" s="441"/>
      <c r="AW128" s="441"/>
      <c r="AX128" s="441"/>
      <c r="AY128" s="441"/>
      <c r="AZ128" s="441"/>
      <c r="BA128" s="441"/>
      <c r="BB128" s="441"/>
      <c r="BC128" s="441"/>
      <c r="BD128" s="441"/>
      <c r="BE128" s="441"/>
      <c r="BF128" s="441"/>
      <c r="BG128" s="441"/>
      <c r="BH128" s="441"/>
    </row>
    <row r="129" spans="1:60" s="238" customFormat="1">
      <c r="A129" s="81"/>
      <c r="B129" s="66"/>
      <c r="C129" s="10"/>
      <c r="D129" s="10"/>
      <c r="E129" s="10"/>
      <c r="F129" s="10"/>
      <c r="G129" s="10"/>
      <c r="H129" s="10"/>
      <c r="I129" s="10"/>
      <c r="J129" s="10"/>
      <c r="K129" s="10"/>
      <c r="L129" s="13"/>
      <c r="M129" s="10"/>
      <c r="N129" s="13"/>
      <c r="O129" s="13"/>
      <c r="P129" s="13"/>
      <c r="Q129" s="13"/>
      <c r="R129" s="13"/>
      <c r="S129" s="13"/>
      <c r="T129" s="54"/>
      <c r="U129" s="13"/>
      <c r="V129" s="13"/>
      <c r="W129" s="246"/>
      <c r="X129" s="246"/>
      <c r="Y129" s="1237"/>
      <c r="Z129" s="1237"/>
      <c r="AA129" s="246"/>
      <c r="AB129" s="246"/>
      <c r="AC129" s="246"/>
      <c r="AD129" s="246"/>
      <c r="AE129" s="246"/>
      <c r="AF129" s="246"/>
      <c r="AG129" s="441"/>
      <c r="AH129" s="441"/>
      <c r="AI129" s="441"/>
      <c r="AJ129" s="441"/>
      <c r="AK129" s="441"/>
      <c r="AL129" s="441"/>
      <c r="AM129" s="441"/>
      <c r="AN129" s="441"/>
      <c r="AO129" s="441"/>
      <c r="AP129" s="441"/>
      <c r="AQ129" s="441"/>
      <c r="AR129" s="441"/>
      <c r="AS129" s="441"/>
      <c r="AT129" s="441"/>
      <c r="AU129" s="441"/>
      <c r="AV129" s="441"/>
      <c r="AW129" s="441"/>
      <c r="AX129" s="441"/>
      <c r="AY129" s="441"/>
      <c r="AZ129" s="441"/>
      <c r="BA129" s="441"/>
      <c r="BB129" s="441"/>
      <c r="BC129" s="441"/>
      <c r="BD129" s="441"/>
      <c r="BE129" s="441"/>
      <c r="BF129" s="441"/>
      <c r="BG129" s="441"/>
      <c r="BH129" s="441"/>
    </row>
    <row r="130" spans="1:60" s="238" customFormat="1">
      <c r="A130" s="81"/>
      <c r="B130" s="66"/>
      <c r="C130" s="10"/>
      <c r="D130" s="10"/>
      <c r="E130" s="10"/>
      <c r="F130" s="10"/>
      <c r="G130" s="10"/>
      <c r="H130" s="10"/>
      <c r="I130" s="10"/>
      <c r="J130" s="10"/>
      <c r="K130" s="10"/>
      <c r="L130" s="13"/>
      <c r="M130" s="10"/>
      <c r="N130" s="13"/>
      <c r="O130" s="13"/>
      <c r="P130" s="13"/>
      <c r="Q130" s="13"/>
      <c r="R130" s="13"/>
      <c r="S130" s="13"/>
      <c r="T130" s="54"/>
      <c r="U130" s="13"/>
      <c r="V130" s="13"/>
      <c r="W130" s="246"/>
      <c r="X130" s="246"/>
      <c r="Y130" s="1237"/>
      <c r="Z130" s="1237"/>
      <c r="AA130" s="246"/>
      <c r="AB130" s="246"/>
      <c r="AC130" s="246"/>
      <c r="AD130" s="246"/>
      <c r="AE130" s="246"/>
      <c r="AF130" s="246"/>
      <c r="AG130" s="441"/>
      <c r="AH130" s="441"/>
      <c r="AI130" s="441"/>
      <c r="AJ130" s="441"/>
      <c r="AK130" s="441"/>
      <c r="AL130" s="441"/>
      <c r="AM130" s="441"/>
      <c r="AN130" s="441"/>
      <c r="AO130" s="441"/>
      <c r="AP130" s="441"/>
      <c r="AQ130" s="441"/>
      <c r="AR130" s="441"/>
      <c r="AS130" s="441"/>
      <c r="AT130" s="441"/>
      <c r="AU130" s="441"/>
      <c r="AV130" s="441"/>
      <c r="AW130" s="441"/>
      <c r="AX130" s="441"/>
      <c r="AY130" s="441"/>
      <c r="AZ130" s="441"/>
      <c r="BA130" s="441"/>
      <c r="BB130" s="441"/>
      <c r="BC130" s="441"/>
      <c r="BD130" s="441"/>
      <c r="BE130" s="441"/>
      <c r="BF130" s="441"/>
      <c r="BG130" s="441"/>
      <c r="BH130" s="441"/>
    </row>
    <row r="131" spans="1:60" s="238" customFormat="1">
      <c r="A131" s="81"/>
      <c r="B131" s="66"/>
      <c r="C131" s="10"/>
      <c r="D131" s="10"/>
      <c r="E131" s="10"/>
      <c r="F131" s="10"/>
      <c r="G131" s="10"/>
      <c r="H131" s="10"/>
      <c r="I131" s="10"/>
      <c r="J131" s="10"/>
      <c r="K131" s="10"/>
      <c r="L131" s="13"/>
      <c r="M131" s="10"/>
      <c r="N131" s="13"/>
      <c r="O131" s="13"/>
      <c r="P131" s="13"/>
      <c r="Q131" s="13"/>
      <c r="R131" s="13"/>
      <c r="S131" s="13"/>
      <c r="T131" s="54"/>
      <c r="U131" s="13"/>
      <c r="V131" s="13"/>
      <c r="W131" s="246"/>
      <c r="X131" s="246"/>
      <c r="Y131" s="1237"/>
      <c r="Z131" s="1237"/>
      <c r="AA131" s="246"/>
      <c r="AB131" s="246"/>
      <c r="AC131" s="246"/>
      <c r="AD131" s="246"/>
      <c r="AE131" s="246"/>
      <c r="AF131" s="246"/>
      <c r="AG131" s="441"/>
      <c r="AH131" s="441"/>
      <c r="AI131" s="441"/>
      <c r="AJ131" s="441"/>
      <c r="AK131" s="441"/>
      <c r="AL131" s="441"/>
      <c r="AM131" s="441"/>
      <c r="AN131" s="441"/>
      <c r="AO131" s="441"/>
      <c r="AP131" s="441"/>
      <c r="AQ131" s="441"/>
      <c r="AR131" s="441"/>
      <c r="AS131" s="441"/>
      <c r="AT131" s="441"/>
      <c r="AU131" s="441"/>
      <c r="AV131" s="441"/>
      <c r="AW131" s="441"/>
      <c r="AX131" s="441"/>
      <c r="AY131" s="441"/>
      <c r="AZ131" s="441"/>
      <c r="BA131" s="441"/>
      <c r="BB131" s="441"/>
      <c r="BC131" s="441"/>
      <c r="BD131" s="441"/>
      <c r="BE131" s="441"/>
      <c r="BF131" s="441"/>
      <c r="BG131" s="441"/>
      <c r="BH131" s="441"/>
    </row>
    <row r="132" spans="1:60" s="238" customFormat="1">
      <c r="A132" s="81"/>
      <c r="B132" s="66"/>
      <c r="C132" s="10"/>
      <c r="D132" s="10"/>
      <c r="E132" s="10"/>
      <c r="F132" s="10"/>
      <c r="G132" s="10"/>
      <c r="H132" s="10"/>
      <c r="I132" s="10"/>
      <c r="J132" s="10"/>
      <c r="K132" s="10"/>
      <c r="L132" s="13"/>
      <c r="M132" s="10"/>
      <c r="N132" s="13"/>
      <c r="O132" s="13"/>
      <c r="P132" s="13"/>
      <c r="Q132" s="13"/>
      <c r="R132" s="13"/>
      <c r="S132" s="13"/>
      <c r="T132" s="54"/>
      <c r="U132" s="13"/>
      <c r="V132" s="13"/>
      <c r="W132" s="246"/>
      <c r="X132" s="246"/>
      <c r="Y132" s="1237"/>
      <c r="Z132" s="1237"/>
      <c r="AA132" s="246"/>
      <c r="AB132" s="246"/>
      <c r="AC132" s="246"/>
      <c r="AD132" s="246"/>
      <c r="AE132" s="246"/>
      <c r="AF132" s="246"/>
      <c r="AG132" s="441"/>
      <c r="AH132" s="441"/>
      <c r="AI132" s="441"/>
      <c r="AJ132" s="441"/>
      <c r="AK132" s="441"/>
      <c r="AL132" s="441"/>
      <c r="AM132" s="441"/>
      <c r="AN132" s="441"/>
      <c r="AO132" s="441"/>
      <c r="AP132" s="441"/>
      <c r="AQ132" s="441"/>
      <c r="AR132" s="441"/>
      <c r="AS132" s="441"/>
      <c r="AT132" s="441"/>
      <c r="AU132" s="441"/>
      <c r="AV132" s="441"/>
      <c r="AW132" s="441"/>
      <c r="AX132" s="441"/>
      <c r="AY132" s="441"/>
      <c r="AZ132" s="441"/>
      <c r="BA132" s="441"/>
      <c r="BB132" s="441"/>
      <c r="BC132" s="441"/>
      <c r="BD132" s="441"/>
      <c r="BE132" s="441"/>
      <c r="BF132" s="441"/>
      <c r="BG132" s="441"/>
      <c r="BH132" s="441"/>
    </row>
    <row r="133" spans="1:60" s="238" customFormat="1">
      <c r="A133" s="81"/>
      <c r="B133" s="66"/>
      <c r="C133" s="10"/>
      <c r="D133" s="10"/>
      <c r="E133" s="10"/>
      <c r="F133" s="10"/>
      <c r="G133" s="10"/>
      <c r="H133" s="10"/>
      <c r="I133" s="10"/>
      <c r="J133" s="10"/>
      <c r="K133" s="10"/>
      <c r="L133" s="13"/>
      <c r="M133" s="10"/>
      <c r="N133" s="13"/>
      <c r="O133" s="13"/>
      <c r="P133" s="13"/>
      <c r="Q133" s="13"/>
      <c r="R133" s="13"/>
      <c r="S133" s="13"/>
      <c r="T133" s="54"/>
      <c r="U133" s="13"/>
      <c r="V133" s="13"/>
      <c r="W133" s="246"/>
      <c r="X133" s="246"/>
      <c r="Y133" s="1237"/>
      <c r="Z133" s="1237"/>
      <c r="AA133" s="246"/>
      <c r="AB133" s="246"/>
      <c r="AC133" s="246"/>
      <c r="AD133" s="246"/>
      <c r="AE133" s="246"/>
      <c r="AF133" s="246"/>
      <c r="AG133" s="441"/>
      <c r="AH133" s="441"/>
      <c r="AI133" s="441"/>
      <c r="AJ133" s="441"/>
      <c r="AK133" s="441"/>
      <c r="AL133" s="441"/>
      <c r="AM133" s="441"/>
      <c r="AN133" s="441"/>
      <c r="AO133" s="441"/>
      <c r="AP133" s="441"/>
      <c r="AQ133" s="441"/>
      <c r="AR133" s="441"/>
      <c r="AS133" s="441"/>
      <c r="AT133" s="441"/>
      <c r="AU133" s="441"/>
      <c r="AV133" s="441"/>
      <c r="AW133" s="441"/>
      <c r="AX133" s="441"/>
      <c r="AY133" s="441"/>
      <c r="AZ133" s="441"/>
      <c r="BA133" s="441"/>
      <c r="BB133" s="441"/>
      <c r="BC133" s="441"/>
      <c r="BD133" s="441"/>
      <c r="BE133" s="441"/>
      <c r="BF133" s="441"/>
      <c r="BG133" s="441"/>
      <c r="BH133" s="441"/>
    </row>
    <row r="134" spans="1:60" s="238" customFormat="1">
      <c r="A134" s="81"/>
      <c r="B134" s="66"/>
      <c r="C134" s="10"/>
      <c r="D134" s="10"/>
      <c r="E134" s="10"/>
      <c r="F134" s="10"/>
      <c r="G134" s="10"/>
      <c r="H134" s="10"/>
      <c r="I134" s="10"/>
      <c r="J134" s="10"/>
      <c r="K134" s="10"/>
      <c r="L134" s="13"/>
      <c r="M134" s="10"/>
      <c r="N134" s="13"/>
      <c r="O134" s="13"/>
      <c r="P134" s="13"/>
      <c r="Q134" s="13"/>
      <c r="R134" s="13"/>
      <c r="S134" s="13"/>
      <c r="T134" s="54"/>
      <c r="U134" s="13"/>
      <c r="V134" s="13"/>
      <c r="W134" s="246"/>
      <c r="X134" s="246"/>
      <c r="Y134" s="1237"/>
      <c r="Z134" s="1237"/>
      <c r="AA134" s="246"/>
      <c r="AB134" s="246"/>
      <c r="AC134" s="246"/>
      <c r="AD134" s="246"/>
      <c r="AE134" s="246"/>
      <c r="AF134" s="246"/>
      <c r="AG134" s="441"/>
      <c r="AH134" s="441"/>
      <c r="AI134" s="441"/>
      <c r="AJ134" s="441"/>
      <c r="AK134" s="441"/>
      <c r="AL134" s="441"/>
      <c r="AM134" s="441"/>
      <c r="AN134" s="441"/>
      <c r="AO134" s="441"/>
      <c r="AP134" s="441"/>
      <c r="AQ134" s="441"/>
      <c r="AR134" s="441"/>
      <c r="AS134" s="441"/>
      <c r="AT134" s="441"/>
      <c r="AU134" s="441"/>
      <c r="AV134" s="441"/>
      <c r="AW134" s="441"/>
      <c r="AX134" s="441"/>
      <c r="AY134" s="441"/>
      <c r="AZ134" s="441"/>
      <c r="BA134" s="441"/>
      <c r="BB134" s="441"/>
      <c r="BC134" s="441"/>
      <c r="BD134" s="441"/>
      <c r="BE134" s="441"/>
      <c r="BF134" s="441"/>
      <c r="BG134" s="441"/>
      <c r="BH134" s="441"/>
    </row>
    <row r="135" spans="1:60" s="238" customFormat="1">
      <c r="A135" s="81"/>
      <c r="B135" s="66"/>
      <c r="C135" s="10"/>
      <c r="D135" s="10"/>
      <c r="E135" s="10"/>
      <c r="F135" s="10"/>
      <c r="G135" s="10"/>
      <c r="H135" s="10"/>
      <c r="I135" s="10"/>
      <c r="J135" s="10"/>
      <c r="K135" s="10"/>
      <c r="L135" s="13"/>
      <c r="M135" s="10"/>
      <c r="N135" s="13"/>
      <c r="O135" s="13"/>
      <c r="P135" s="13"/>
      <c r="Q135" s="13"/>
      <c r="R135" s="13"/>
      <c r="S135" s="13"/>
      <c r="T135" s="54"/>
      <c r="U135" s="13"/>
      <c r="V135" s="13"/>
      <c r="W135" s="246"/>
      <c r="X135" s="246"/>
      <c r="Y135" s="1237"/>
      <c r="Z135" s="1237"/>
      <c r="AA135" s="246"/>
      <c r="AB135" s="246"/>
      <c r="AC135" s="246"/>
      <c r="AD135" s="246"/>
      <c r="AE135" s="246"/>
      <c r="AF135" s="246"/>
      <c r="AG135" s="441"/>
      <c r="AH135" s="441"/>
      <c r="AI135" s="441"/>
      <c r="AJ135" s="441"/>
      <c r="AK135" s="441"/>
      <c r="AL135" s="441"/>
      <c r="AM135" s="441"/>
      <c r="AN135" s="441"/>
      <c r="AO135" s="441"/>
      <c r="AP135" s="441"/>
      <c r="AQ135" s="441"/>
      <c r="AR135" s="441"/>
      <c r="AS135" s="441"/>
      <c r="AT135" s="441"/>
      <c r="AU135" s="441"/>
      <c r="AV135" s="441"/>
      <c r="AW135" s="441"/>
      <c r="AX135" s="441"/>
      <c r="AY135" s="441"/>
      <c r="AZ135" s="441"/>
      <c r="BA135" s="441"/>
      <c r="BB135" s="441"/>
      <c r="BC135" s="441"/>
      <c r="BD135" s="441"/>
      <c r="BE135" s="441"/>
      <c r="BF135" s="441"/>
      <c r="BG135" s="441"/>
      <c r="BH135" s="441"/>
    </row>
    <row r="136" spans="1:60" s="238" customFormat="1">
      <c r="A136" s="81"/>
      <c r="B136" s="66"/>
      <c r="C136" s="10"/>
      <c r="D136" s="10"/>
      <c r="E136" s="10"/>
      <c r="F136" s="10"/>
      <c r="G136" s="10"/>
      <c r="H136" s="10"/>
      <c r="I136" s="10"/>
      <c r="J136" s="10"/>
      <c r="K136" s="10"/>
      <c r="L136" s="13"/>
      <c r="M136" s="10"/>
      <c r="N136" s="13"/>
      <c r="O136" s="13"/>
      <c r="P136" s="13"/>
      <c r="Q136" s="13"/>
      <c r="R136" s="13"/>
      <c r="S136" s="13"/>
      <c r="T136" s="54"/>
      <c r="U136" s="13"/>
      <c r="V136" s="13"/>
      <c r="W136" s="246"/>
      <c r="X136" s="246"/>
      <c r="Y136" s="1237"/>
      <c r="Z136" s="1237"/>
      <c r="AA136" s="246"/>
      <c r="AB136" s="246"/>
      <c r="AC136" s="246"/>
      <c r="AD136" s="246"/>
      <c r="AE136" s="246"/>
      <c r="AF136" s="246"/>
      <c r="AG136" s="441"/>
      <c r="AH136" s="441"/>
      <c r="AI136" s="441"/>
      <c r="AJ136" s="441"/>
      <c r="AK136" s="441"/>
      <c r="AL136" s="441"/>
      <c r="AM136" s="441"/>
      <c r="AN136" s="441"/>
      <c r="AO136" s="441"/>
      <c r="AP136" s="441"/>
      <c r="AQ136" s="441"/>
      <c r="AR136" s="441"/>
      <c r="AS136" s="441"/>
      <c r="AT136" s="441"/>
      <c r="AU136" s="441"/>
      <c r="AV136" s="441"/>
      <c r="AW136" s="441"/>
      <c r="AX136" s="441"/>
      <c r="AY136" s="441"/>
      <c r="AZ136" s="441"/>
      <c r="BA136" s="441"/>
      <c r="BB136" s="441"/>
      <c r="BC136" s="441"/>
      <c r="BD136" s="441"/>
      <c r="BE136" s="441"/>
      <c r="BF136" s="441"/>
      <c r="BG136" s="441"/>
      <c r="BH136" s="441"/>
    </row>
    <row r="137" spans="1:60" s="238" customFormat="1">
      <c r="A137" s="81"/>
      <c r="B137" s="66"/>
      <c r="C137" s="10"/>
      <c r="D137" s="10"/>
      <c r="E137" s="10"/>
      <c r="F137" s="10"/>
      <c r="G137" s="10"/>
      <c r="H137" s="10"/>
      <c r="I137" s="10"/>
      <c r="J137" s="10"/>
      <c r="K137" s="10"/>
      <c r="L137" s="13"/>
      <c r="M137" s="10"/>
      <c r="N137" s="13"/>
      <c r="O137" s="13"/>
      <c r="P137" s="13"/>
      <c r="Q137" s="13"/>
      <c r="R137" s="13"/>
      <c r="S137" s="13"/>
      <c r="T137" s="54"/>
      <c r="U137" s="13"/>
      <c r="V137" s="13"/>
      <c r="W137" s="246"/>
      <c r="X137" s="246"/>
      <c r="Y137" s="1237"/>
      <c r="Z137" s="1237"/>
      <c r="AA137" s="246"/>
      <c r="AB137" s="246"/>
      <c r="AC137" s="246"/>
      <c r="AD137" s="246"/>
      <c r="AE137" s="246"/>
      <c r="AF137" s="246"/>
      <c r="AG137" s="441"/>
      <c r="AH137" s="441"/>
      <c r="AI137" s="441"/>
      <c r="AJ137" s="441"/>
      <c r="AK137" s="441"/>
      <c r="AL137" s="441"/>
      <c r="AM137" s="441"/>
      <c r="AN137" s="441"/>
      <c r="AO137" s="441"/>
      <c r="AP137" s="441"/>
      <c r="AQ137" s="441"/>
      <c r="AR137" s="441"/>
      <c r="AS137" s="441"/>
      <c r="AT137" s="441"/>
      <c r="AU137" s="441"/>
      <c r="AV137" s="441"/>
      <c r="AW137" s="441"/>
      <c r="AX137" s="441"/>
      <c r="AY137" s="441"/>
      <c r="AZ137" s="441"/>
      <c r="BA137" s="441"/>
      <c r="BB137" s="441"/>
      <c r="BC137" s="441"/>
      <c r="BD137" s="441"/>
      <c r="BE137" s="441"/>
      <c r="BF137" s="441"/>
      <c r="BG137" s="441"/>
      <c r="BH137" s="441"/>
    </row>
    <row r="138" spans="1:60" s="238" customFormat="1">
      <c r="A138" s="81"/>
      <c r="B138" s="66"/>
      <c r="C138" s="10"/>
      <c r="D138" s="10"/>
      <c r="E138" s="10"/>
      <c r="F138" s="10"/>
      <c r="G138" s="10"/>
      <c r="H138" s="10"/>
      <c r="I138" s="10"/>
      <c r="J138" s="10"/>
      <c r="K138" s="10"/>
      <c r="L138" s="13"/>
      <c r="M138" s="10"/>
      <c r="N138" s="13"/>
      <c r="O138" s="13"/>
      <c r="P138" s="13"/>
      <c r="Q138" s="13"/>
      <c r="R138" s="13"/>
      <c r="S138" s="13"/>
      <c r="T138" s="54"/>
      <c r="U138" s="13"/>
      <c r="V138" s="13"/>
      <c r="W138" s="246"/>
      <c r="X138" s="246"/>
      <c r="Y138" s="1237"/>
      <c r="Z138" s="1237"/>
      <c r="AA138" s="246"/>
      <c r="AB138" s="246"/>
      <c r="AC138" s="246"/>
      <c r="AD138" s="246"/>
      <c r="AE138" s="246"/>
      <c r="AF138" s="246"/>
      <c r="AG138" s="441"/>
      <c r="AH138" s="441"/>
      <c r="AI138" s="441"/>
      <c r="AJ138" s="441"/>
      <c r="AK138" s="441"/>
      <c r="AL138" s="441"/>
      <c r="AM138" s="441"/>
      <c r="AN138" s="441"/>
      <c r="AO138" s="441"/>
      <c r="AP138" s="441"/>
      <c r="AQ138" s="441"/>
      <c r="AR138" s="441"/>
      <c r="AS138" s="441"/>
      <c r="AT138" s="441"/>
      <c r="AU138" s="441"/>
      <c r="AV138" s="441"/>
      <c r="AW138" s="441"/>
      <c r="AX138" s="441"/>
      <c r="AY138" s="441"/>
      <c r="AZ138" s="441"/>
      <c r="BA138" s="441"/>
      <c r="BB138" s="441"/>
      <c r="BC138" s="441"/>
      <c r="BD138" s="441"/>
      <c r="BE138" s="441"/>
      <c r="BF138" s="441"/>
      <c r="BG138" s="441"/>
      <c r="BH138" s="441"/>
    </row>
    <row r="139" spans="1:60" s="238" customFormat="1">
      <c r="A139" s="81"/>
      <c r="B139" s="66"/>
      <c r="C139" s="10"/>
      <c r="D139" s="10"/>
      <c r="E139" s="10"/>
      <c r="F139" s="10"/>
      <c r="G139" s="10"/>
      <c r="H139" s="10"/>
      <c r="I139" s="10"/>
      <c r="J139" s="10"/>
      <c r="K139" s="10"/>
      <c r="L139" s="13"/>
      <c r="M139" s="10"/>
      <c r="N139" s="13"/>
      <c r="O139" s="13"/>
      <c r="P139" s="13"/>
      <c r="Q139" s="13"/>
      <c r="R139" s="13"/>
      <c r="S139" s="13"/>
      <c r="T139" s="54"/>
      <c r="U139" s="13"/>
      <c r="V139" s="13"/>
      <c r="W139" s="246"/>
      <c r="X139" s="246"/>
      <c r="Y139" s="1237"/>
      <c r="Z139" s="1237"/>
      <c r="AA139" s="246"/>
      <c r="AB139" s="246"/>
      <c r="AC139" s="246"/>
      <c r="AD139" s="246"/>
      <c r="AE139" s="246"/>
      <c r="AF139" s="246"/>
      <c r="AG139" s="441"/>
      <c r="AH139" s="441"/>
      <c r="AI139" s="441"/>
      <c r="AJ139" s="441"/>
      <c r="AK139" s="441"/>
      <c r="AL139" s="441"/>
      <c r="AM139" s="441"/>
      <c r="AN139" s="441"/>
      <c r="AO139" s="441"/>
      <c r="AP139" s="441"/>
      <c r="AQ139" s="441"/>
      <c r="AR139" s="441"/>
      <c r="AS139" s="441"/>
      <c r="AT139" s="441"/>
      <c r="AU139" s="441"/>
      <c r="AV139" s="441"/>
      <c r="AW139" s="441"/>
      <c r="AX139" s="441"/>
      <c r="AY139" s="441"/>
      <c r="AZ139" s="441"/>
      <c r="BA139" s="441"/>
      <c r="BB139" s="441"/>
      <c r="BC139" s="441"/>
      <c r="BD139" s="441"/>
      <c r="BE139" s="441"/>
      <c r="BF139" s="441"/>
      <c r="BG139" s="441"/>
      <c r="BH139" s="441"/>
    </row>
    <row r="140" spans="1:60" s="238" customFormat="1">
      <c r="A140" s="81"/>
      <c r="B140" s="66"/>
      <c r="C140" s="10"/>
      <c r="D140" s="10"/>
      <c r="E140" s="10"/>
      <c r="F140" s="10"/>
      <c r="G140" s="10"/>
      <c r="H140" s="10"/>
      <c r="I140" s="10"/>
      <c r="J140" s="10"/>
      <c r="K140" s="10"/>
      <c r="L140" s="13"/>
      <c r="M140" s="10"/>
      <c r="N140" s="13"/>
      <c r="O140" s="13"/>
      <c r="P140" s="13"/>
      <c r="Q140" s="13"/>
      <c r="R140" s="13"/>
      <c r="S140" s="13"/>
      <c r="T140" s="54"/>
      <c r="U140" s="13"/>
      <c r="V140" s="13"/>
      <c r="W140" s="246"/>
      <c r="X140" s="246"/>
      <c r="Y140" s="1237"/>
      <c r="Z140" s="1237"/>
      <c r="AA140" s="246"/>
      <c r="AB140" s="246"/>
      <c r="AC140" s="246"/>
      <c r="AD140" s="246"/>
      <c r="AE140" s="246"/>
      <c r="AF140" s="246"/>
      <c r="AG140" s="441"/>
      <c r="AH140" s="441"/>
      <c r="AI140" s="441"/>
      <c r="AJ140" s="441"/>
      <c r="AK140" s="441"/>
      <c r="AL140" s="441"/>
      <c r="AM140" s="441"/>
      <c r="AN140" s="441"/>
      <c r="AO140" s="441"/>
      <c r="AP140" s="441"/>
      <c r="AQ140" s="441"/>
      <c r="AR140" s="441"/>
      <c r="AS140" s="441"/>
      <c r="AT140" s="441"/>
      <c r="AU140" s="441"/>
      <c r="AV140" s="441"/>
      <c r="AW140" s="441"/>
      <c r="AX140" s="441"/>
      <c r="AY140" s="441"/>
      <c r="AZ140" s="441"/>
      <c r="BA140" s="441"/>
      <c r="BB140" s="441"/>
      <c r="BC140" s="441"/>
      <c r="BD140" s="441"/>
      <c r="BE140" s="441"/>
      <c r="BF140" s="441"/>
      <c r="BG140" s="441"/>
      <c r="BH140" s="441"/>
    </row>
    <row r="141" spans="1:60" s="238" customFormat="1">
      <c r="A141" s="81"/>
      <c r="B141" s="66"/>
      <c r="C141" s="10"/>
      <c r="D141" s="10"/>
      <c r="E141" s="10"/>
      <c r="F141" s="10"/>
      <c r="G141" s="10"/>
      <c r="H141" s="10"/>
      <c r="I141" s="10"/>
      <c r="J141" s="10"/>
      <c r="K141" s="10"/>
      <c r="L141" s="13"/>
      <c r="M141" s="10"/>
      <c r="N141" s="13"/>
      <c r="O141" s="13"/>
      <c r="P141" s="13"/>
      <c r="Q141" s="13"/>
      <c r="R141" s="13"/>
      <c r="S141" s="13"/>
      <c r="T141" s="54"/>
      <c r="U141" s="13"/>
      <c r="V141" s="13"/>
      <c r="W141" s="246"/>
      <c r="X141" s="246"/>
      <c r="Y141" s="1237"/>
      <c r="Z141" s="1237"/>
      <c r="AA141" s="246"/>
      <c r="AB141" s="246"/>
      <c r="AC141" s="246"/>
      <c r="AD141" s="246"/>
      <c r="AE141" s="246"/>
      <c r="AF141" s="246"/>
      <c r="AG141" s="441"/>
      <c r="AH141" s="441"/>
      <c r="AI141" s="441"/>
      <c r="AJ141" s="441"/>
      <c r="AK141" s="441"/>
      <c r="AL141" s="441"/>
      <c r="AM141" s="441"/>
      <c r="AN141" s="441"/>
      <c r="AO141" s="441"/>
      <c r="AP141" s="441"/>
      <c r="AQ141" s="441"/>
      <c r="AR141" s="441"/>
      <c r="AS141" s="441"/>
      <c r="AT141" s="441"/>
      <c r="AU141" s="441"/>
      <c r="AV141" s="441"/>
      <c r="AW141" s="441"/>
      <c r="AX141" s="441"/>
      <c r="AY141" s="441"/>
      <c r="AZ141" s="441"/>
      <c r="BA141" s="441"/>
      <c r="BB141" s="441"/>
      <c r="BC141" s="441"/>
      <c r="BD141" s="441"/>
      <c r="BE141" s="441"/>
      <c r="BF141" s="441"/>
      <c r="BG141" s="441"/>
      <c r="BH141" s="441"/>
    </row>
    <row r="142" spans="1:60" s="238" customFormat="1">
      <c r="A142" s="81"/>
      <c r="B142" s="66"/>
      <c r="C142" s="10"/>
      <c r="D142" s="10"/>
      <c r="E142" s="10"/>
      <c r="F142" s="10"/>
      <c r="G142" s="10"/>
      <c r="H142" s="10"/>
      <c r="I142" s="10"/>
      <c r="J142" s="10"/>
      <c r="K142" s="10"/>
      <c r="L142" s="13"/>
      <c r="M142" s="10"/>
      <c r="N142" s="13"/>
      <c r="O142" s="13"/>
      <c r="P142" s="13"/>
      <c r="Q142" s="13"/>
      <c r="R142" s="13"/>
      <c r="S142" s="13"/>
      <c r="T142" s="54"/>
      <c r="U142" s="13"/>
      <c r="V142" s="13"/>
      <c r="W142" s="246"/>
      <c r="X142" s="246"/>
      <c r="Y142" s="1237"/>
      <c r="Z142" s="1237"/>
      <c r="AA142" s="246"/>
      <c r="AB142" s="246"/>
      <c r="AC142" s="246"/>
      <c r="AD142" s="246"/>
      <c r="AE142" s="246"/>
      <c r="AF142" s="246"/>
      <c r="AG142" s="441"/>
      <c r="AH142" s="441"/>
      <c r="AI142" s="441"/>
      <c r="AJ142" s="441"/>
      <c r="AK142" s="441"/>
      <c r="AL142" s="441"/>
      <c r="AM142" s="441"/>
      <c r="AN142" s="441"/>
      <c r="AO142" s="441"/>
      <c r="AP142" s="441"/>
      <c r="AQ142" s="441"/>
      <c r="AR142" s="441"/>
      <c r="AS142" s="441"/>
      <c r="AT142" s="441"/>
      <c r="AU142" s="441"/>
      <c r="AV142" s="441"/>
      <c r="AW142" s="441"/>
      <c r="AX142" s="441"/>
      <c r="AY142" s="441"/>
      <c r="AZ142" s="441"/>
      <c r="BA142" s="441"/>
      <c r="BB142" s="441"/>
      <c r="BC142" s="441"/>
      <c r="BD142" s="441"/>
      <c r="BE142" s="441"/>
      <c r="BF142" s="441"/>
      <c r="BG142" s="441"/>
      <c r="BH142" s="441"/>
    </row>
    <row r="143" spans="1:60" s="238" customFormat="1">
      <c r="A143" s="81"/>
      <c r="B143" s="66"/>
      <c r="C143" s="10"/>
      <c r="D143" s="10"/>
      <c r="E143" s="10"/>
      <c r="F143" s="10"/>
      <c r="G143" s="10"/>
      <c r="H143" s="10"/>
      <c r="I143" s="10"/>
      <c r="J143" s="10"/>
      <c r="K143" s="10"/>
      <c r="L143" s="13"/>
      <c r="M143" s="10"/>
      <c r="N143" s="13"/>
      <c r="O143" s="13"/>
      <c r="P143" s="13"/>
      <c r="Q143" s="13"/>
      <c r="R143" s="13"/>
      <c r="S143" s="13"/>
      <c r="T143" s="54"/>
      <c r="U143" s="13"/>
      <c r="V143" s="13"/>
      <c r="W143" s="246"/>
      <c r="X143" s="246"/>
      <c r="Y143" s="1237"/>
      <c r="Z143" s="1237"/>
      <c r="AA143" s="246"/>
      <c r="AB143" s="246"/>
      <c r="AC143" s="246"/>
      <c r="AD143" s="246"/>
      <c r="AE143" s="246"/>
      <c r="AF143" s="246"/>
      <c r="AG143" s="441"/>
      <c r="AH143" s="441"/>
      <c r="AI143" s="441"/>
      <c r="AJ143" s="441"/>
      <c r="AK143" s="441"/>
      <c r="AL143" s="441"/>
      <c r="AM143" s="441"/>
      <c r="AN143" s="441"/>
      <c r="AO143" s="441"/>
      <c r="AP143" s="441"/>
      <c r="AQ143" s="441"/>
      <c r="AR143" s="441"/>
      <c r="AS143" s="441"/>
      <c r="AT143" s="441"/>
      <c r="AU143" s="441"/>
      <c r="AV143" s="441"/>
      <c r="AW143" s="441"/>
      <c r="AX143" s="441"/>
      <c r="AY143" s="441"/>
      <c r="AZ143" s="441"/>
      <c r="BA143" s="441"/>
      <c r="BB143" s="441"/>
      <c r="BC143" s="441"/>
      <c r="BD143" s="441"/>
      <c r="BE143" s="441"/>
      <c r="BF143" s="441"/>
      <c r="BG143" s="441"/>
      <c r="BH143" s="441"/>
    </row>
    <row r="144" spans="1:60" s="238" customFormat="1">
      <c r="A144" s="81"/>
      <c r="B144" s="66"/>
      <c r="C144" s="10"/>
      <c r="D144" s="10"/>
      <c r="E144" s="10"/>
      <c r="F144" s="10"/>
      <c r="G144" s="10"/>
      <c r="H144" s="10"/>
      <c r="I144" s="10"/>
      <c r="J144" s="10"/>
      <c r="K144" s="10"/>
      <c r="L144" s="13"/>
      <c r="M144" s="10"/>
      <c r="N144" s="13"/>
      <c r="O144" s="13"/>
      <c r="P144" s="13"/>
      <c r="Q144" s="13"/>
      <c r="R144" s="13"/>
      <c r="S144" s="13"/>
      <c r="T144" s="54"/>
      <c r="U144" s="13"/>
      <c r="V144" s="13"/>
      <c r="W144" s="246"/>
      <c r="X144" s="246"/>
      <c r="Y144" s="1237"/>
      <c r="Z144" s="1237"/>
      <c r="AA144" s="246"/>
      <c r="AB144" s="246"/>
      <c r="AC144" s="246"/>
      <c r="AD144" s="246"/>
      <c r="AE144" s="246"/>
      <c r="AF144" s="246"/>
      <c r="AG144" s="441"/>
      <c r="AH144" s="441"/>
      <c r="AI144" s="441"/>
      <c r="AJ144" s="441"/>
      <c r="AK144" s="441"/>
      <c r="AL144" s="441"/>
      <c r="AM144" s="441"/>
      <c r="AN144" s="441"/>
      <c r="AO144" s="441"/>
      <c r="AP144" s="441"/>
      <c r="AQ144" s="441"/>
      <c r="AR144" s="441"/>
      <c r="AS144" s="441"/>
      <c r="AT144" s="441"/>
      <c r="AU144" s="441"/>
      <c r="AV144" s="441"/>
      <c r="AW144" s="441"/>
      <c r="AX144" s="441"/>
      <c r="AY144" s="441"/>
      <c r="AZ144" s="441"/>
      <c r="BA144" s="441"/>
      <c r="BB144" s="441"/>
      <c r="BC144" s="441"/>
      <c r="BD144" s="441"/>
      <c r="BE144" s="441"/>
      <c r="BF144" s="441"/>
      <c r="BG144" s="441"/>
      <c r="BH144" s="441"/>
    </row>
    <row r="145" spans="1:60" s="238" customFormat="1">
      <c r="A145" s="81"/>
      <c r="B145" s="66"/>
      <c r="C145" s="10"/>
      <c r="D145" s="10"/>
      <c r="E145" s="10"/>
      <c r="F145" s="10"/>
      <c r="G145" s="10"/>
      <c r="H145" s="10"/>
      <c r="I145" s="10"/>
      <c r="J145" s="10"/>
      <c r="K145" s="10"/>
      <c r="L145" s="13"/>
      <c r="M145" s="10"/>
      <c r="N145" s="13"/>
      <c r="O145" s="13"/>
      <c r="P145" s="13"/>
      <c r="Q145" s="13"/>
      <c r="R145" s="13"/>
      <c r="S145" s="13"/>
      <c r="T145" s="54"/>
      <c r="U145" s="13"/>
      <c r="V145" s="13"/>
      <c r="W145" s="246"/>
      <c r="X145" s="246"/>
      <c r="Y145" s="1237"/>
      <c r="Z145" s="1237"/>
      <c r="AA145" s="246"/>
      <c r="AB145" s="246"/>
      <c r="AC145" s="246"/>
      <c r="AD145" s="246"/>
      <c r="AE145" s="246"/>
      <c r="AF145" s="246"/>
      <c r="AG145" s="441"/>
      <c r="AH145" s="441"/>
      <c r="AI145" s="441"/>
      <c r="AJ145" s="441"/>
      <c r="AK145" s="441"/>
      <c r="AL145" s="441"/>
      <c r="AM145" s="441"/>
      <c r="AN145" s="441"/>
      <c r="AO145" s="441"/>
      <c r="AP145" s="441"/>
      <c r="AQ145" s="441"/>
      <c r="AR145" s="441"/>
      <c r="AS145" s="441"/>
      <c r="AT145" s="441"/>
      <c r="AU145" s="441"/>
      <c r="AV145" s="441"/>
      <c r="AW145" s="441"/>
      <c r="AX145" s="441"/>
      <c r="AY145" s="441"/>
      <c r="AZ145" s="441"/>
      <c r="BA145" s="441"/>
      <c r="BB145" s="441"/>
      <c r="BC145" s="441"/>
      <c r="BD145" s="441"/>
      <c r="BE145" s="441"/>
      <c r="BF145" s="441"/>
      <c r="BG145" s="441"/>
      <c r="BH145" s="441"/>
    </row>
    <row r="146" spans="1:60" s="238" customFormat="1">
      <c r="A146" s="81"/>
      <c r="B146" s="66"/>
      <c r="C146" s="10"/>
      <c r="D146" s="10"/>
      <c r="E146" s="10"/>
      <c r="F146" s="10"/>
      <c r="G146" s="10"/>
      <c r="H146" s="10"/>
      <c r="I146" s="10"/>
      <c r="J146" s="10"/>
      <c r="K146" s="10"/>
      <c r="L146" s="13"/>
      <c r="M146" s="10"/>
      <c r="N146" s="13"/>
      <c r="O146" s="13"/>
      <c r="P146" s="13"/>
      <c r="Q146" s="13"/>
      <c r="R146" s="13"/>
      <c r="S146" s="13"/>
      <c r="T146" s="54"/>
      <c r="U146" s="13"/>
      <c r="V146" s="13"/>
      <c r="W146" s="246"/>
      <c r="X146" s="246"/>
      <c r="Y146" s="1237"/>
      <c r="Z146" s="1237"/>
      <c r="AA146" s="246"/>
      <c r="AB146" s="246"/>
      <c r="AC146" s="246"/>
      <c r="AD146" s="246"/>
      <c r="AE146" s="246"/>
      <c r="AF146" s="246"/>
      <c r="AG146" s="441"/>
      <c r="AH146" s="441"/>
      <c r="AI146" s="441"/>
      <c r="AJ146" s="441"/>
      <c r="AK146" s="441"/>
      <c r="AL146" s="441"/>
      <c r="AM146" s="441"/>
      <c r="AN146" s="441"/>
      <c r="AO146" s="441"/>
      <c r="AP146" s="441"/>
      <c r="AQ146" s="441"/>
      <c r="AR146" s="441"/>
      <c r="AS146" s="441"/>
      <c r="AT146" s="441"/>
      <c r="AU146" s="441"/>
      <c r="AV146" s="441"/>
      <c r="AW146" s="441"/>
      <c r="AX146" s="441"/>
      <c r="AY146" s="441"/>
      <c r="AZ146" s="441"/>
      <c r="BA146" s="441"/>
      <c r="BB146" s="441"/>
      <c r="BC146" s="441"/>
      <c r="BD146" s="441"/>
      <c r="BE146" s="441"/>
      <c r="BF146" s="441"/>
      <c r="BG146" s="441"/>
      <c r="BH146" s="441"/>
    </row>
    <row r="147" spans="1:60" s="238" customFormat="1">
      <c r="A147" s="81"/>
      <c r="B147" s="66"/>
      <c r="C147" s="10"/>
      <c r="D147" s="10"/>
      <c r="E147" s="10"/>
      <c r="F147" s="10"/>
      <c r="G147" s="10"/>
      <c r="H147" s="10"/>
      <c r="I147" s="10"/>
      <c r="J147" s="10"/>
      <c r="K147" s="10"/>
      <c r="L147" s="13"/>
      <c r="M147" s="10"/>
      <c r="N147" s="13"/>
      <c r="O147" s="13"/>
      <c r="P147" s="13"/>
      <c r="Q147" s="13"/>
      <c r="R147" s="13"/>
      <c r="S147" s="13"/>
      <c r="T147" s="54"/>
      <c r="U147" s="13"/>
      <c r="V147" s="13"/>
      <c r="W147" s="246"/>
      <c r="X147" s="246"/>
      <c r="Y147" s="1237"/>
      <c r="Z147" s="1237"/>
      <c r="AA147" s="246"/>
      <c r="AB147" s="246"/>
      <c r="AC147" s="246"/>
      <c r="AD147" s="246"/>
      <c r="AE147" s="246"/>
      <c r="AF147" s="246"/>
      <c r="AG147" s="441"/>
      <c r="AH147" s="441"/>
      <c r="AI147" s="441"/>
      <c r="AJ147" s="441"/>
      <c r="AK147" s="441"/>
      <c r="AL147" s="441"/>
      <c r="AM147" s="441"/>
      <c r="AN147" s="441"/>
      <c r="AO147" s="441"/>
      <c r="AP147" s="441"/>
      <c r="AQ147" s="441"/>
      <c r="AR147" s="441"/>
      <c r="AS147" s="441"/>
      <c r="AT147" s="441"/>
      <c r="AU147" s="441"/>
      <c r="AV147" s="441"/>
      <c r="AW147" s="441"/>
      <c r="AX147" s="441"/>
      <c r="AY147" s="441"/>
      <c r="AZ147" s="441"/>
      <c r="BA147" s="441"/>
      <c r="BB147" s="441"/>
      <c r="BC147" s="441"/>
      <c r="BD147" s="441"/>
      <c r="BE147" s="441"/>
      <c r="BF147" s="441"/>
      <c r="BG147" s="441"/>
      <c r="BH147" s="441"/>
    </row>
    <row r="148" spans="1:60" s="238" customFormat="1">
      <c r="A148" s="81"/>
      <c r="B148" s="66"/>
      <c r="C148" s="10"/>
      <c r="D148" s="10"/>
      <c r="E148" s="10"/>
      <c r="F148" s="10"/>
      <c r="G148" s="10"/>
      <c r="H148" s="10"/>
      <c r="I148" s="10"/>
      <c r="J148" s="10"/>
      <c r="K148" s="10"/>
      <c r="L148" s="13"/>
      <c r="M148" s="10"/>
      <c r="N148" s="13"/>
      <c r="O148" s="13"/>
      <c r="P148" s="13"/>
      <c r="Q148" s="13"/>
      <c r="R148" s="13"/>
      <c r="S148" s="13"/>
      <c r="T148" s="54"/>
      <c r="U148" s="13"/>
      <c r="V148" s="13"/>
      <c r="W148" s="246"/>
      <c r="X148" s="246"/>
      <c r="Y148" s="1237"/>
      <c r="Z148" s="1237"/>
      <c r="AA148" s="246"/>
      <c r="AB148" s="246"/>
      <c r="AC148" s="246"/>
      <c r="AD148" s="246"/>
      <c r="AE148" s="246"/>
      <c r="AF148" s="246"/>
      <c r="AG148" s="441"/>
      <c r="AH148" s="441"/>
      <c r="AI148" s="441"/>
      <c r="AJ148" s="441"/>
      <c r="AK148" s="441"/>
      <c r="AL148" s="441"/>
      <c r="AM148" s="441"/>
      <c r="AN148" s="441"/>
      <c r="AO148" s="441"/>
      <c r="AP148" s="441"/>
      <c r="AQ148" s="441"/>
      <c r="AR148" s="441"/>
      <c r="AS148" s="441"/>
      <c r="AT148" s="441"/>
      <c r="AU148" s="441"/>
      <c r="AV148" s="441"/>
      <c r="AW148" s="441"/>
      <c r="AX148" s="441"/>
      <c r="AY148" s="441"/>
      <c r="AZ148" s="441"/>
      <c r="BA148" s="441"/>
      <c r="BB148" s="441"/>
      <c r="BC148" s="441"/>
      <c r="BD148" s="441"/>
      <c r="BE148" s="441"/>
      <c r="BF148" s="441"/>
      <c r="BG148" s="441"/>
      <c r="BH148" s="441"/>
    </row>
    <row r="149" spans="1:60" s="238" customFormat="1">
      <c r="A149" s="81"/>
      <c r="B149" s="66"/>
      <c r="C149" s="10"/>
      <c r="D149" s="10"/>
      <c r="E149" s="10"/>
      <c r="F149" s="10"/>
      <c r="G149" s="10"/>
      <c r="H149" s="10"/>
      <c r="I149" s="10"/>
      <c r="J149" s="10"/>
      <c r="K149" s="10"/>
      <c r="L149" s="13"/>
      <c r="M149" s="10"/>
      <c r="N149" s="13"/>
      <c r="O149" s="13"/>
      <c r="P149" s="13"/>
      <c r="Q149" s="13"/>
      <c r="R149" s="13"/>
      <c r="S149" s="13"/>
      <c r="T149" s="54"/>
      <c r="U149" s="13"/>
      <c r="V149" s="13"/>
      <c r="W149" s="246"/>
      <c r="X149" s="246"/>
      <c r="Y149" s="1237"/>
      <c r="Z149" s="1237"/>
      <c r="AA149" s="246"/>
      <c r="AB149" s="246"/>
      <c r="AC149" s="246"/>
      <c r="AD149" s="246"/>
      <c r="AE149" s="246"/>
      <c r="AF149" s="246"/>
      <c r="AG149" s="441"/>
      <c r="AH149" s="441"/>
      <c r="AI149" s="441"/>
      <c r="AJ149" s="441"/>
      <c r="AK149" s="441"/>
      <c r="AL149" s="441"/>
      <c r="AM149" s="441"/>
      <c r="AN149" s="441"/>
      <c r="AO149" s="441"/>
      <c r="AP149" s="441"/>
      <c r="AQ149" s="441"/>
      <c r="AR149" s="441"/>
      <c r="AS149" s="441"/>
      <c r="AT149" s="441"/>
      <c r="AU149" s="441"/>
      <c r="AV149" s="441"/>
      <c r="AW149" s="441"/>
      <c r="AX149" s="441"/>
      <c r="AY149" s="441"/>
      <c r="AZ149" s="441"/>
      <c r="BA149" s="441"/>
      <c r="BB149" s="441"/>
      <c r="BC149" s="441"/>
      <c r="BD149" s="441"/>
      <c r="BE149" s="441"/>
      <c r="BF149" s="441"/>
      <c r="BG149" s="441"/>
      <c r="BH149" s="441"/>
    </row>
    <row r="150" spans="1:60" s="238" customFormat="1">
      <c r="A150" s="81"/>
      <c r="B150" s="66"/>
      <c r="C150" s="10"/>
      <c r="D150" s="10"/>
      <c r="E150" s="10"/>
      <c r="F150" s="10"/>
      <c r="G150" s="10"/>
      <c r="H150" s="10"/>
      <c r="I150" s="10"/>
      <c r="J150" s="10"/>
      <c r="K150" s="10"/>
      <c r="L150" s="13"/>
      <c r="M150" s="10"/>
      <c r="N150" s="13"/>
      <c r="O150" s="13"/>
      <c r="P150" s="13"/>
      <c r="Q150" s="13"/>
      <c r="R150" s="13"/>
      <c r="S150" s="13"/>
      <c r="T150" s="54"/>
      <c r="U150" s="13"/>
      <c r="V150" s="13"/>
      <c r="W150" s="246"/>
      <c r="X150" s="246"/>
      <c r="Y150" s="1237"/>
      <c r="Z150" s="1237"/>
      <c r="AA150" s="246"/>
      <c r="AB150" s="246"/>
      <c r="AC150" s="246"/>
      <c r="AD150" s="246"/>
      <c r="AE150" s="246"/>
      <c r="AF150" s="246"/>
      <c r="AG150" s="441"/>
      <c r="AH150" s="441"/>
      <c r="AI150" s="441"/>
      <c r="AJ150" s="441"/>
      <c r="AK150" s="441"/>
      <c r="AL150" s="441"/>
      <c r="AM150" s="441"/>
      <c r="AN150" s="441"/>
      <c r="AO150" s="441"/>
      <c r="AP150" s="441"/>
      <c r="AQ150" s="441"/>
      <c r="AR150" s="441"/>
      <c r="AS150" s="441"/>
      <c r="AT150" s="441"/>
      <c r="AU150" s="441"/>
      <c r="AV150" s="441"/>
      <c r="AW150" s="441"/>
      <c r="AX150" s="441"/>
      <c r="AY150" s="441"/>
      <c r="AZ150" s="441"/>
      <c r="BA150" s="441"/>
      <c r="BB150" s="441"/>
      <c r="BC150" s="441"/>
      <c r="BD150" s="441"/>
      <c r="BE150" s="441"/>
      <c r="BF150" s="441"/>
      <c r="BG150" s="441"/>
      <c r="BH150" s="441"/>
    </row>
    <row r="151" spans="1:60" s="238" customFormat="1">
      <c r="A151" s="81"/>
      <c r="B151" s="66"/>
      <c r="C151" s="10"/>
      <c r="D151" s="10"/>
      <c r="E151" s="10"/>
      <c r="F151" s="10"/>
      <c r="G151" s="10"/>
      <c r="H151" s="10"/>
      <c r="I151" s="10"/>
      <c r="J151" s="10"/>
      <c r="K151" s="10"/>
      <c r="L151" s="13"/>
      <c r="M151" s="10"/>
      <c r="N151" s="13"/>
      <c r="O151" s="13"/>
      <c r="P151" s="13"/>
      <c r="Q151" s="13"/>
      <c r="R151" s="13"/>
      <c r="S151" s="13"/>
      <c r="T151" s="54"/>
      <c r="U151" s="13"/>
      <c r="V151" s="13"/>
      <c r="W151" s="246"/>
      <c r="X151" s="246"/>
      <c r="Y151" s="1237"/>
      <c r="Z151" s="1237"/>
      <c r="AA151" s="246"/>
      <c r="AB151" s="246"/>
      <c r="AC151" s="246"/>
      <c r="AD151" s="246"/>
      <c r="AE151" s="246"/>
      <c r="AF151" s="246"/>
      <c r="AG151" s="441"/>
      <c r="AH151" s="441"/>
      <c r="AI151" s="441"/>
      <c r="AJ151" s="441"/>
      <c r="AK151" s="441"/>
      <c r="AL151" s="441"/>
      <c r="AM151" s="441"/>
      <c r="AN151" s="441"/>
      <c r="AO151" s="441"/>
      <c r="AP151" s="441"/>
      <c r="AQ151" s="441"/>
      <c r="AR151" s="441"/>
      <c r="AS151" s="441"/>
      <c r="AT151" s="441"/>
      <c r="AU151" s="441"/>
      <c r="AV151" s="441"/>
      <c r="AW151" s="441"/>
      <c r="AX151" s="441"/>
      <c r="AY151" s="441"/>
      <c r="AZ151" s="441"/>
      <c r="BA151" s="441"/>
      <c r="BB151" s="441"/>
      <c r="BC151" s="441"/>
      <c r="BD151" s="441"/>
      <c r="BE151" s="441"/>
      <c r="BF151" s="441"/>
      <c r="BG151" s="441"/>
      <c r="BH151" s="441"/>
    </row>
    <row r="152" spans="1:60" s="238" customFormat="1">
      <c r="A152" s="81"/>
      <c r="B152" s="66"/>
      <c r="C152" s="10"/>
      <c r="D152" s="10"/>
      <c r="E152" s="10"/>
      <c r="F152" s="10"/>
      <c r="G152" s="10"/>
      <c r="H152" s="10"/>
      <c r="I152" s="10"/>
      <c r="J152" s="10"/>
      <c r="K152" s="10"/>
      <c r="L152" s="13"/>
      <c r="M152" s="10"/>
      <c r="N152" s="13"/>
      <c r="O152" s="13"/>
      <c r="P152" s="13"/>
      <c r="Q152" s="13"/>
      <c r="R152" s="13"/>
      <c r="S152" s="13"/>
      <c r="T152" s="54"/>
      <c r="U152" s="13"/>
      <c r="V152" s="13"/>
      <c r="W152" s="246"/>
      <c r="X152" s="246"/>
      <c r="Y152" s="1237"/>
      <c r="Z152" s="1237"/>
      <c r="AA152" s="246"/>
      <c r="AB152" s="246"/>
      <c r="AC152" s="246"/>
      <c r="AD152" s="246"/>
      <c r="AE152" s="246"/>
      <c r="AF152" s="246"/>
      <c r="AG152" s="441"/>
      <c r="AH152" s="441"/>
      <c r="AI152" s="441"/>
      <c r="AJ152" s="441"/>
      <c r="AK152" s="441"/>
      <c r="AL152" s="441"/>
      <c r="AM152" s="441"/>
      <c r="AN152" s="441"/>
      <c r="AO152" s="441"/>
      <c r="AP152" s="441"/>
      <c r="AQ152" s="441"/>
      <c r="AR152" s="441"/>
      <c r="AS152" s="441"/>
      <c r="AT152" s="441"/>
      <c r="AU152" s="441"/>
      <c r="AV152" s="441"/>
      <c r="AW152" s="441"/>
      <c r="AX152" s="441"/>
      <c r="AY152" s="441"/>
      <c r="AZ152" s="441"/>
      <c r="BA152" s="441"/>
      <c r="BB152" s="441"/>
      <c r="BC152" s="441"/>
      <c r="BD152" s="441"/>
      <c r="BE152" s="441"/>
      <c r="BF152" s="441"/>
      <c r="BG152" s="441"/>
      <c r="BH152" s="441"/>
    </row>
    <row r="153" spans="1:60" s="238" customFormat="1">
      <c r="A153" s="81"/>
      <c r="B153" s="66"/>
      <c r="C153" s="10"/>
      <c r="D153" s="10"/>
      <c r="E153" s="10"/>
      <c r="F153" s="10"/>
      <c r="G153" s="10"/>
      <c r="H153" s="10"/>
      <c r="I153" s="10"/>
      <c r="J153" s="10"/>
      <c r="K153" s="10"/>
      <c r="L153" s="13"/>
      <c r="M153" s="10"/>
      <c r="N153" s="13"/>
      <c r="O153" s="13"/>
      <c r="P153" s="13"/>
      <c r="Q153" s="13"/>
      <c r="R153" s="13"/>
      <c r="S153" s="13"/>
      <c r="T153" s="54"/>
      <c r="U153" s="13"/>
      <c r="V153" s="13"/>
      <c r="W153" s="246"/>
      <c r="X153" s="246"/>
      <c r="Y153" s="1237"/>
      <c r="Z153" s="1237"/>
      <c r="AA153" s="246"/>
      <c r="AB153" s="246"/>
      <c r="AC153" s="246"/>
      <c r="AD153" s="246"/>
      <c r="AE153" s="246"/>
      <c r="AF153" s="246"/>
      <c r="AG153" s="441"/>
      <c r="AH153" s="441"/>
      <c r="AI153" s="441"/>
      <c r="AJ153" s="441"/>
      <c r="AK153" s="441"/>
      <c r="AL153" s="441"/>
      <c r="AM153" s="441"/>
      <c r="AN153" s="441"/>
      <c r="AO153" s="441"/>
      <c r="AP153" s="441"/>
      <c r="AQ153" s="441"/>
      <c r="AR153" s="441"/>
      <c r="AS153" s="441"/>
      <c r="AT153" s="441"/>
      <c r="AU153" s="441"/>
      <c r="AV153" s="441"/>
      <c r="AW153" s="441"/>
      <c r="AX153" s="441"/>
      <c r="AY153" s="441"/>
      <c r="AZ153" s="441"/>
      <c r="BA153" s="441"/>
      <c r="BB153" s="441"/>
      <c r="BC153" s="441"/>
      <c r="BD153" s="441"/>
      <c r="BE153" s="441"/>
      <c r="BF153" s="441"/>
      <c r="BG153" s="441"/>
      <c r="BH153" s="441"/>
    </row>
    <row r="154" spans="1:60" s="238" customFormat="1">
      <c r="A154" s="81"/>
      <c r="B154" s="66"/>
      <c r="C154" s="10"/>
      <c r="D154" s="10"/>
      <c r="E154" s="10"/>
      <c r="F154" s="10"/>
      <c r="G154" s="10"/>
      <c r="H154" s="10"/>
      <c r="I154" s="10"/>
      <c r="J154" s="10"/>
      <c r="K154" s="10"/>
      <c r="L154" s="13"/>
      <c r="M154" s="10"/>
      <c r="N154" s="13"/>
      <c r="O154" s="13"/>
      <c r="P154" s="13"/>
      <c r="Q154" s="13"/>
      <c r="R154" s="13"/>
      <c r="S154" s="13"/>
      <c r="T154" s="54"/>
      <c r="U154" s="13"/>
      <c r="V154" s="13"/>
      <c r="W154" s="246"/>
      <c r="X154" s="246"/>
      <c r="Y154" s="1237"/>
      <c r="Z154" s="1237"/>
      <c r="AA154" s="246"/>
      <c r="AB154" s="246"/>
      <c r="AC154" s="246"/>
      <c r="AD154" s="246"/>
      <c r="AE154" s="246"/>
      <c r="AF154" s="246"/>
      <c r="AG154" s="441"/>
      <c r="AH154" s="441"/>
      <c r="AI154" s="441"/>
      <c r="AJ154" s="441"/>
      <c r="AK154" s="441"/>
      <c r="AL154" s="441"/>
      <c r="AM154" s="441"/>
      <c r="AN154" s="441"/>
      <c r="AO154" s="441"/>
      <c r="AP154" s="441"/>
      <c r="AQ154" s="441"/>
      <c r="AR154" s="441"/>
      <c r="AS154" s="441"/>
      <c r="AT154" s="441"/>
      <c r="AU154" s="441"/>
      <c r="AV154" s="441"/>
      <c r="AW154" s="441"/>
      <c r="AX154" s="441"/>
      <c r="AY154" s="441"/>
      <c r="AZ154" s="441"/>
      <c r="BA154" s="441"/>
      <c r="BB154" s="441"/>
      <c r="BC154" s="441"/>
      <c r="BD154" s="441"/>
      <c r="BE154" s="441"/>
      <c r="BF154" s="441"/>
      <c r="BG154" s="441"/>
      <c r="BH154" s="441"/>
    </row>
    <row r="155" spans="1:60" s="238" customFormat="1">
      <c r="A155" s="81"/>
      <c r="B155" s="66"/>
      <c r="C155" s="10"/>
      <c r="D155" s="10"/>
      <c r="E155" s="10"/>
      <c r="F155" s="10"/>
      <c r="G155" s="10"/>
      <c r="H155" s="10"/>
      <c r="I155" s="10"/>
      <c r="J155" s="10"/>
      <c r="K155" s="10"/>
      <c r="L155" s="13"/>
      <c r="M155" s="10"/>
      <c r="N155" s="13"/>
      <c r="O155" s="13"/>
      <c r="P155" s="13"/>
      <c r="Q155" s="13"/>
      <c r="R155" s="13"/>
      <c r="S155" s="13"/>
      <c r="T155" s="54"/>
      <c r="U155" s="13"/>
      <c r="V155" s="13"/>
      <c r="W155" s="246"/>
      <c r="X155" s="246"/>
      <c r="Y155" s="1237"/>
      <c r="Z155" s="1237"/>
      <c r="AA155" s="246"/>
      <c r="AB155" s="246"/>
      <c r="AC155" s="246"/>
      <c r="AD155" s="246"/>
      <c r="AE155" s="246"/>
      <c r="AF155" s="246"/>
      <c r="AG155" s="441"/>
      <c r="AH155" s="441"/>
      <c r="AI155" s="441"/>
      <c r="AJ155" s="441"/>
      <c r="AK155" s="441"/>
      <c r="AL155" s="441"/>
      <c r="AM155" s="441"/>
      <c r="AN155" s="441"/>
      <c r="AO155" s="441"/>
      <c r="AP155" s="441"/>
      <c r="AQ155" s="441"/>
      <c r="AR155" s="441"/>
      <c r="AS155" s="441"/>
      <c r="AT155" s="441"/>
      <c r="AU155" s="441"/>
      <c r="AV155" s="441"/>
      <c r="AW155" s="441"/>
      <c r="AX155" s="441"/>
      <c r="AY155" s="441"/>
      <c r="AZ155" s="441"/>
      <c r="BA155" s="441"/>
      <c r="BB155" s="441"/>
      <c r="BC155" s="441"/>
      <c r="BD155" s="441"/>
      <c r="BE155" s="441"/>
      <c r="BF155" s="441"/>
      <c r="BG155" s="441"/>
      <c r="BH155" s="441"/>
    </row>
    <row r="156" spans="1:60" s="238" customFormat="1">
      <c r="A156" s="81"/>
      <c r="B156" s="66"/>
      <c r="C156" s="10"/>
      <c r="D156" s="10"/>
      <c r="E156" s="10"/>
      <c r="F156" s="10"/>
      <c r="G156" s="10"/>
      <c r="H156" s="10"/>
      <c r="I156" s="10"/>
      <c r="J156" s="10"/>
      <c r="K156" s="10"/>
      <c r="L156" s="13"/>
      <c r="M156" s="10"/>
      <c r="N156" s="13"/>
      <c r="O156" s="13"/>
      <c r="P156" s="13"/>
      <c r="Q156" s="13"/>
      <c r="R156" s="13"/>
      <c r="S156" s="13"/>
      <c r="T156" s="54"/>
      <c r="U156" s="13"/>
      <c r="V156" s="13"/>
      <c r="W156" s="246"/>
      <c r="X156" s="246"/>
      <c r="Y156" s="1237"/>
      <c r="Z156" s="1237"/>
      <c r="AA156" s="246"/>
      <c r="AB156" s="246"/>
      <c r="AC156" s="246"/>
      <c r="AD156" s="246"/>
      <c r="AE156" s="246"/>
      <c r="AF156" s="246"/>
      <c r="AG156" s="441"/>
      <c r="AH156" s="441"/>
      <c r="AI156" s="441"/>
      <c r="AJ156" s="441"/>
      <c r="AK156" s="441"/>
      <c r="AL156" s="441"/>
      <c r="AM156" s="441"/>
      <c r="AN156" s="441"/>
      <c r="AO156" s="441"/>
      <c r="AP156" s="441"/>
      <c r="AQ156" s="441"/>
      <c r="AR156" s="441"/>
      <c r="AS156" s="441"/>
      <c r="AT156" s="441"/>
      <c r="AU156" s="441"/>
      <c r="AV156" s="441"/>
      <c r="AW156" s="441"/>
      <c r="AX156" s="441"/>
      <c r="AY156" s="441"/>
      <c r="AZ156" s="441"/>
      <c r="BA156" s="441"/>
      <c r="BB156" s="441"/>
      <c r="BC156" s="441"/>
      <c r="BD156" s="441"/>
      <c r="BE156" s="441"/>
      <c r="BF156" s="441"/>
      <c r="BG156" s="441"/>
      <c r="BH156" s="441"/>
    </row>
    <row r="157" spans="1:60" s="238" customFormat="1">
      <c r="A157" s="81"/>
      <c r="B157" s="66"/>
      <c r="C157" s="10"/>
      <c r="D157" s="10"/>
      <c r="E157" s="10"/>
      <c r="F157" s="10"/>
      <c r="G157" s="10"/>
      <c r="H157" s="10"/>
      <c r="I157" s="10"/>
      <c r="J157" s="10"/>
      <c r="K157" s="10"/>
      <c r="L157" s="13"/>
      <c r="M157" s="10"/>
      <c r="N157" s="13"/>
      <c r="O157" s="13"/>
      <c r="P157" s="13"/>
      <c r="Q157" s="13"/>
      <c r="R157" s="13"/>
      <c r="S157" s="13"/>
      <c r="T157" s="54"/>
      <c r="U157" s="13"/>
      <c r="V157" s="13"/>
      <c r="W157" s="246"/>
      <c r="X157" s="246"/>
      <c r="Y157" s="1237"/>
      <c r="Z157" s="1237"/>
      <c r="AA157" s="246"/>
      <c r="AB157" s="246"/>
      <c r="AC157" s="246"/>
      <c r="AD157" s="246"/>
      <c r="AE157" s="246"/>
      <c r="AF157" s="246"/>
      <c r="AG157" s="441"/>
      <c r="AH157" s="441"/>
      <c r="AI157" s="441"/>
      <c r="AJ157" s="441"/>
      <c r="AK157" s="441"/>
      <c r="AL157" s="441"/>
      <c r="AM157" s="441"/>
      <c r="AN157" s="441"/>
      <c r="AO157" s="441"/>
      <c r="AP157" s="441"/>
      <c r="AQ157" s="441"/>
      <c r="AR157" s="441"/>
      <c r="AS157" s="441"/>
      <c r="AT157" s="441"/>
      <c r="AU157" s="441"/>
      <c r="AV157" s="441"/>
      <c r="AW157" s="441"/>
      <c r="AX157" s="441"/>
      <c r="AY157" s="441"/>
      <c r="AZ157" s="441"/>
      <c r="BA157" s="441"/>
      <c r="BB157" s="441"/>
      <c r="BC157" s="441"/>
      <c r="BD157" s="441"/>
      <c r="BE157" s="441"/>
      <c r="BF157" s="441"/>
      <c r="BG157" s="441"/>
      <c r="BH157" s="441"/>
    </row>
    <row r="158" spans="1:60" s="238" customFormat="1">
      <c r="A158" s="81"/>
      <c r="B158" s="66"/>
      <c r="C158" s="10"/>
      <c r="D158" s="10"/>
      <c r="E158" s="10"/>
      <c r="F158" s="10"/>
      <c r="G158" s="10"/>
      <c r="H158" s="10"/>
      <c r="I158" s="10"/>
      <c r="J158" s="10"/>
      <c r="K158" s="10"/>
      <c r="L158" s="13"/>
      <c r="M158" s="10"/>
      <c r="N158" s="13"/>
      <c r="O158" s="13"/>
      <c r="P158" s="13"/>
      <c r="Q158" s="13"/>
      <c r="R158" s="13"/>
      <c r="S158" s="13"/>
      <c r="T158" s="54"/>
      <c r="U158" s="13"/>
      <c r="V158" s="13"/>
      <c r="W158" s="246"/>
      <c r="X158" s="246"/>
      <c r="Y158" s="1237"/>
      <c r="Z158" s="1237"/>
      <c r="AA158" s="246"/>
      <c r="AB158" s="246"/>
      <c r="AC158" s="246"/>
      <c r="AD158" s="246"/>
      <c r="AE158" s="246"/>
      <c r="AF158" s="246"/>
      <c r="AG158" s="441"/>
      <c r="AH158" s="441"/>
      <c r="AI158" s="441"/>
      <c r="AJ158" s="441"/>
      <c r="AK158" s="441"/>
      <c r="AL158" s="441"/>
      <c r="AM158" s="441"/>
      <c r="AN158" s="441"/>
      <c r="AO158" s="441"/>
      <c r="AP158" s="441"/>
      <c r="AQ158" s="441"/>
      <c r="AR158" s="441"/>
      <c r="AS158" s="441"/>
      <c r="AT158" s="441"/>
      <c r="AU158" s="441"/>
      <c r="AV158" s="441"/>
      <c r="AW158" s="441"/>
      <c r="AX158" s="441"/>
      <c r="AY158" s="441"/>
      <c r="AZ158" s="441"/>
      <c r="BA158" s="441"/>
      <c r="BB158" s="441"/>
      <c r="BC158" s="441"/>
      <c r="BD158" s="441"/>
      <c r="BE158" s="441"/>
      <c r="BF158" s="441"/>
      <c r="BG158" s="441"/>
      <c r="BH158" s="441"/>
    </row>
    <row r="159" spans="1:60" s="238" customFormat="1">
      <c r="A159" s="81"/>
      <c r="B159" s="66"/>
      <c r="C159" s="10"/>
      <c r="D159" s="10"/>
      <c r="E159" s="10"/>
      <c r="F159" s="10"/>
      <c r="G159" s="10"/>
      <c r="H159" s="10"/>
      <c r="I159" s="10"/>
      <c r="J159" s="10"/>
      <c r="K159" s="10"/>
      <c r="L159" s="13"/>
      <c r="M159" s="10"/>
      <c r="N159" s="13"/>
      <c r="O159" s="13"/>
      <c r="P159" s="13"/>
      <c r="Q159" s="13"/>
      <c r="R159" s="13"/>
      <c r="S159" s="13"/>
      <c r="T159" s="54"/>
      <c r="U159" s="13"/>
      <c r="V159" s="13"/>
      <c r="W159" s="246"/>
      <c r="X159" s="246"/>
      <c r="Y159" s="1237"/>
      <c r="Z159" s="1237"/>
      <c r="AA159" s="246"/>
      <c r="AB159" s="246"/>
      <c r="AC159" s="246"/>
      <c r="AD159" s="246"/>
      <c r="AE159" s="246"/>
      <c r="AF159" s="246"/>
      <c r="AG159" s="441"/>
      <c r="AH159" s="441"/>
      <c r="AI159" s="441"/>
      <c r="AJ159" s="441"/>
      <c r="AK159" s="441"/>
      <c r="AL159" s="441"/>
      <c r="AM159" s="441"/>
      <c r="AN159" s="441"/>
      <c r="AO159" s="441"/>
      <c r="AP159" s="441"/>
      <c r="AQ159" s="441"/>
      <c r="AR159" s="441"/>
      <c r="AS159" s="441"/>
      <c r="AT159" s="441"/>
      <c r="AU159" s="441"/>
      <c r="AV159" s="441"/>
      <c r="AW159" s="441"/>
      <c r="AX159" s="441"/>
      <c r="AY159" s="441"/>
      <c r="AZ159" s="441"/>
      <c r="BA159" s="441"/>
      <c r="BB159" s="441"/>
      <c r="BC159" s="441"/>
      <c r="BD159" s="441"/>
      <c r="BE159" s="441"/>
      <c r="BF159" s="441"/>
      <c r="BG159" s="441"/>
      <c r="BH159" s="441"/>
    </row>
    <row r="160" spans="1:60" s="238" customFormat="1">
      <c r="A160" s="81"/>
      <c r="B160" s="66"/>
      <c r="C160" s="10"/>
      <c r="D160" s="10"/>
      <c r="E160" s="10"/>
      <c r="F160" s="10"/>
      <c r="G160" s="10"/>
      <c r="H160" s="10"/>
      <c r="I160" s="10"/>
      <c r="J160" s="10"/>
      <c r="K160" s="10"/>
      <c r="L160" s="13"/>
      <c r="M160" s="10"/>
      <c r="N160" s="13"/>
      <c r="O160" s="13"/>
      <c r="P160" s="13"/>
      <c r="Q160" s="13"/>
      <c r="R160" s="13"/>
      <c r="S160" s="13"/>
      <c r="T160" s="54"/>
      <c r="U160" s="13"/>
      <c r="V160" s="13"/>
      <c r="W160" s="246"/>
      <c r="X160" s="246"/>
      <c r="Y160" s="1237"/>
      <c r="Z160" s="1237"/>
      <c r="AA160" s="246"/>
      <c r="AB160" s="246"/>
      <c r="AC160" s="246"/>
      <c r="AD160" s="246"/>
      <c r="AE160" s="246"/>
      <c r="AF160" s="246"/>
      <c r="AG160" s="441"/>
      <c r="AH160" s="441"/>
      <c r="AI160" s="441"/>
      <c r="AJ160" s="441"/>
      <c r="AK160" s="441"/>
      <c r="AL160" s="441"/>
      <c r="AM160" s="441"/>
      <c r="AN160" s="441"/>
      <c r="AO160" s="441"/>
      <c r="AP160" s="441"/>
      <c r="AQ160" s="441"/>
      <c r="AR160" s="441"/>
      <c r="AS160" s="441"/>
      <c r="AT160" s="441"/>
      <c r="AU160" s="441"/>
      <c r="AV160" s="441"/>
      <c r="AW160" s="441"/>
      <c r="AX160" s="441"/>
      <c r="AY160" s="441"/>
      <c r="AZ160" s="441"/>
      <c r="BA160" s="441"/>
      <c r="BB160" s="441"/>
      <c r="BC160" s="441"/>
      <c r="BD160" s="441"/>
      <c r="BE160" s="441"/>
      <c r="BF160" s="441"/>
      <c r="BG160" s="441"/>
      <c r="BH160" s="441"/>
    </row>
    <row r="161" spans="1:60" s="238" customFormat="1">
      <c r="A161" s="81"/>
      <c r="B161" s="66"/>
      <c r="C161" s="10"/>
      <c r="D161" s="10"/>
      <c r="E161" s="10"/>
      <c r="F161" s="10"/>
      <c r="G161" s="10"/>
      <c r="H161" s="10"/>
      <c r="I161" s="10"/>
      <c r="J161" s="10"/>
      <c r="K161" s="10"/>
      <c r="L161" s="13"/>
      <c r="M161" s="10"/>
      <c r="N161" s="13"/>
      <c r="O161" s="13"/>
      <c r="P161" s="13"/>
      <c r="Q161" s="13"/>
      <c r="R161" s="13"/>
      <c r="S161" s="13"/>
      <c r="T161" s="54"/>
      <c r="U161" s="13"/>
      <c r="V161" s="13"/>
      <c r="W161" s="246"/>
      <c r="X161" s="246"/>
      <c r="Y161" s="1237"/>
      <c r="Z161" s="1237"/>
      <c r="AA161" s="246"/>
      <c r="AB161" s="246"/>
      <c r="AC161" s="246"/>
      <c r="AD161" s="246"/>
      <c r="AE161" s="246"/>
      <c r="AF161" s="246"/>
      <c r="AG161" s="441"/>
      <c r="AH161" s="441"/>
      <c r="AI161" s="441"/>
      <c r="AJ161" s="441"/>
      <c r="AK161" s="441"/>
      <c r="AL161" s="441"/>
      <c r="AM161" s="441"/>
      <c r="AN161" s="441"/>
      <c r="AO161" s="441"/>
      <c r="AP161" s="441"/>
      <c r="AQ161" s="441"/>
      <c r="AR161" s="441"/>
      <c r="AS161" s="441"/>
      <c r="AT161" s="441"/>
      <c r="AU161" s="441"/>
      <c r="AV161" s="441"/>
      <c r="AW161" s="441"/>
      <c r="AX161" s="441"/>
      <c r="AY161" s="441"/>
      <c r="AZ161" s="441"/>
      <c r="BA161" s="441"/>
      <c r="BB161" s="441"/>
      <c r="BC161" s="441"/>
      <c r="BD161" s="441"/>
      <c r="BE161" s="441"/>
      <c r="BF161" s="441"/>
      <c r="BG161" s="441"/>
      <c r="BH161" s="441"/>
    </row>
    <row r="162" spans="1:60" s="238" customFormat="1">
      <c r="A162" s="81"/>
      <c r="B162" s="66"/>
      <c r="C162" s="10"/>
      <c r="D162" s="10"/>
      <c r="E162" s="10"/>
      <c r="F162" s="10"/>
      <c r="G162" s="10"/>
      <c r="H162" s="10"/>
      <c r="I162" s="10"/>
      <c r="J162" s="10"/>
      <c r="K162" s="10"/>
      <c r="L162" s="13"/>
      <c r="M162" s="10"/>
      <c r="N162" s="13"/>
      <c r="O162" s="13"/>
      <c r="P162" s="13"/>
      <c r="Q162" s="13"/>
      <c r="R162" s="13"/>
      <c r="S162" s="13"/>
      <c r="T162" s="54"/>
      <c r="U162" s="13"/>
      <c r="V162" s="13"/>
      <c r="W162" s="246"/>
      <c r="X162" s="246"/>
      <c r="Y162" s="1237"/>
      <c r="Z162" s="1237"/>
      <c r="AA162" s="246"/>
      <c r="AB162" s="246"/>
      <c r="AC162" s="246"/>
      <c r="AD162" s="246"/>
      <c r="AE162" s="246"/>
      <c r="AF162" s="246"/>
      <c r="AG162" s="441"/>
      <c r="AH162" s="441"/>
      <c r="AI162" s="441"/>
      <c r="AJ162" s="441"/>
      <c r="AK162" s="441"/>
      <c r="AL162" s="441"/>
      <c r="AM162" s="441"/>
      <c r="AN162" s="441"/>
      <c r="AO162" s="441"/>
      <c r="AP162" s="441"/>
      <c r="AQ162" s="441"/>
      <c r="AR162" s="441"/>
      <c r="AS162" s="441"/>
      <c r="AT162" s="441"/>
      <c r="AU162" s="441"/>
      <c r="AV162" s="441"/>
      <c r="AW162" s="441"/>
      <c r="AX162" s="441"/>
      <c r="AY162" s="441"/>
      <c r="AZ162" s="441"/>
      <c r="BA162" s="441"/>
      <c r="BB162" s="441"/>
      <c r="BC162" s="441"/>
      <c r="BD162" s="441"/>
      <c r="BE162" s="441"/>
      <c r="BF162" s="441"/>
      <c r="BG162" s="441"/>
      <c r="BH162" s="441"/>
    </row>
    <row r="163" spans="1:60" s="238" customFormat="1">
      <c r="A163" s="81"/>
      <c r="B163" s="66"/>
      <c r="C163" s="10"/>
      <c r="D163" s="10"/>
      <c r="E163" s="10"/>
      <c r="F163" s="10"/>
      <c r="G163" s="10"/>
      <c r="H163" s="10"/>
      <c r="I163" s="10"/>
      <c r="J163" s="10"/>
      <c r="K163" s="10"/>
      <c r="L163" s="13"/>
      <c r="M163" s="10"/>
      <c r="N163" s="13"/>
      <c r="O163" s="13"/>
      <c r="P163" s="13"/>
      <c r="Q163" s="13"/>
      <c r="R163" s="13"/>
      <c r="S163" s="13"/>
      <c r="T163" s="54"/>
      <c r="U163" s="13"/>
      <c r="V163" s="13"/>
      <c r="W163" s="246"/>
      <c r="X163" s="246"/>
      <c r="Y163" s="1237"/>
      <c r="Z163" s="1237"/>
      <c r="AA163" s="246"/>
      <c r="AB163" s="246"/>
      <c r="AC163" s="246"/>
      <c r="AD163" s="246"/>
      <c r="AE163" s="246"/>
      <c r="AF163" s="246"/>
      <c r="AG163" s="441"/>
      <c r="AH163" s="441"/>
      <c r="AI163" s="441"/>
      <c r="AJ163" s="441"/>
      <c r="AK163" s="441"/>
      <c r="AL163" s="441"/>
      <c r="AM163" s="441"/>
      <c r="AN163" s="441"/>
      <c r="AO163" s="441"/>
      <c r="AP163" s="441"/>
      <c r="AQ163" s="441"/>
      <c r="AR163" s="441"/>
      <c r="AS163" s="441"/>
      <c r="AT163" s="441"/>
      <c r="AU163" s="441"/>
      <c r="AV163" s="441"/>
      <c r="AW163" s="441"/>
      <c r="AX163" s="441"/>
      <c r="AY163" s="441"/>
      <c r="AZ163" s="441"/>
      <c r="BA163" s="441"/>
      <c r="BB163" s="441"/>
      <c r="BC163" s="441"/>
      <c r="BD163" s="441"/>
      <c r="BE163" s="441"/>
      <c r="BF163" s="441"/>
      <c r="BG163" s="441"/>
      <c r="BH163" s="441"/>
    </row>
    <row r="164" spans="1:60" s="238" customFormat="1">
      <c r="A164" s="81"/>
      <c r="B164" s="66"/>
      <c r="C164" s="10"/>
      <c r="D164" s="10"/>
      <c r="E164" s="10"/>
      <c r="F164" s="10"/>
      <c r="G164" s="10"/>
      <c r="H164" s="10"/>
      <c r="I164" s="10"/>
      <c r="J164" s="10"/>
      <c r="K164" s="10"/>
      <c r="L164" s="13"/>
      <c r="M164" s="10"/>
      <c r="N164" s="13"/>
      <c r="O164" s="13"/>
      <c r="P164" s="13"/>
      <c r="Q164" s="13"/>
      <c r="R164" s="13"/>
      <c r="S164" s="13"/>
      <c r="T164" s="54"/>
      <c r="U164" s="13"/>
      <c r="V164" s="13"/>
      <c r="W164" s="246"/>
      <c r="X164" s="246"/>
      <c r="Y164" s="1237"/>
      <c r="Z164" s="1237"/>
      <c r="AA164" s="246"/>
      <c r="AB164" s="246"/>
      <c r="AC164" s="246"/>
      <c r="AD164" s="246"/>
      <c r="AE164" s="246"/>
      <c r="AF164" s="246"/>
      <c r="AG164" s="441"/>
      <c r="AH164" s="441"/>
      <c r="AI164" s="441"/>
      <c r="AJ164" s="441"/>
      <c r="AK164" s="441"/>
      <c r="AL164" s="441"/>
      <c r="AM164" s="441"/>
      <c r="AN164" s="441"/>
      <c r="AO164" s="441"/>
      <c r="AP164" s="441"/>
      <c r="AQ164" s="441"/>
      <c r="AR164" s="441"/>
      <c r="AS164" s="441"/>
      <c r="AT164" s="441"/>
      <c r="AU164" s="441"/>
      <c r="AV164" s="441"/>
      <c r="AW164" s="441"/>
      <c r="AX164" s="441"/>
      <c r="AY164" s="441"/>
      <c r="AZ164" s="441"/>
      <c r="BA164" s="441"/>
      <c r="BB164" s="441"/>
      <c r="BC164" s="441"/>
      <c r="BD164" s="441"/>
      <c r="BE164" s="441"/>
      <c r="BF164" s="441"/>
      <c r="BG164" s="441"/>
      <c r="BH164" s="441"/>
    </row>
    <row r="165" spans="1:60" s="238" customFormat="1">
      <c r="A165" s="81"/>
      <c r="B165" s="66"/>
      <c r="C165" s="10"/>
      <c r="D165" s="10"/>
      <c r="E165" s="10"/>
      <c r="F165" s="10"/>
      <c r="G165" s="10"/>
      <c r="H165" s="10"/>
      <c r="I165" s="10"/>
      <c r="J165" s="10"/>
      <c r="K165" s="10"/>
      <c r="L165" s="13"/>
      <c r="M165" s="10"/>
      <c r="N165" s="13"/>
      <c r="O165" s="13"/>
      <c r="P165" s="13"/>
      <c r="Q165" s="13"/>
      <c r="R165" s="13"/>
      <c r="S165" s="13"/>
      <c r="T165" s="54"/>
      <c r="U165" s="13"/>
      <c r="V165" s="13"/>
      <c r="W165" s="246"/>
      <c r="X165" s="246"/>
      <c r="Y165" s="1237"/>
      <c r="Z165" s="1237"/>
      <c r="AA165" s="246"/>
      <c r="AB165" s="246"/>
      <c r="AC165" s="246"/>
      <c r="AD165" s="246"/>
      <c r="AE165" s="246"/>
      <c r="AF165" s="246"/>
      <c r="AG165" s="441"/>
      <c r="AH165" s="441"/>
      <c r="AI165" s="441"/>
      <c r="AJ165" s="441"/>
      <c r="AK165" s="441"/>
      <c r="AL165" s="441"/>
      <c r="AM165" s="441"/>
      <c r="AN165" s="441"/>
      <c r="AO165" s="441"/>
      <c r="AP165" s="441"/>
      <c r="AQ165" s="441"/>
      <c r="AR165" s="441"/>
      <c r="AS165" s="441"/>
      <c r="AT165" s="441"/>
      <c r="AU165" s="441"/>
      <c r="AV165" s="441"/>
      <c r="AW165" s="441"/>
      <c r="AX165" s="441"/>
      <c r="AY165" s="441"/>
      <c r="AZ165" s="441"/>
      <c r="BA165" s="441"/>
      <c r="BB165" s="441"/>
      <c r="BC165" s="441"/>
      <c r="BD165" s="441"/>
      <c r="BE165" s="441"/>
      <c r="BF165" s="441"/>
      <c r="BG165" s="441"/>
      <c r="BH165" s="441"/>
    </row>
    <row r="166" spans="1:60" s="238" customFormat="1">
      <c r="A166" s="81"/>
      <c r="B166" s="66"/>
      <c r="C166" s="10"/>
      <c r="D166" s="10"/>
      <c r="E166" s="10"/>
      <c r="F166" s="10"/>
      <c r="G166" s="10"/>
      <c r="H166" s="10"/>
      <c r="I166" s="10"/>
      <c r="J166" s="10"/>
      <c r="K166" s="10"/>
      <c r="L166" s="13"/>
      <c r="M166" s="10"/>
      <c r="N166" s="13"/>
      <c r="O166" s="13"/>
      <c r="P166" s="13"/>
      <c r="Q166" s="13"/>
      <c r="R166" s="13"/>
      <c r="S166" s="13"/>
      <c r="T166" s="54"/>
      <c r="U166" s="13"/>
      <c r="V166" s="13"/>
      <c r="W166" s="246"/>
      <c r="X166" s="246"/>
      <c r="Y166" s="1237"/>
      <c r="Z166" s="1237"/>
      <c r="AA166" s="246"/>
      <c r="AB166" s="246"/>
      <c r="AC166" s="246"/>
      <c r="AD166" s="246"/>
      <c r="AE166" s="246"/>
      <c r="AF166" s="246"/>
      <c r="AG166" s="441"/>
      <c r="AH166" s="441"/>
      <c r="AI166" s="441"/>
      <c r="AJ166" s="441"/>
      <c r="AK166" s="441"/>
      <c r="AL166" s="441"/>
      <c r="AM166" s="441"/>
      <c r="AN166" s="441"/>
      <c r="AO166" s="441"/>
      <c r="AP166" s="441"/>
      <c r="AQ166" s="441"/>
      <c r="AR166" s="441"/>
      <c r="AS166" s="441"/>
      <c r="AT166" s="441"/>
      <c r="AU166" s="441"/>
      <c r="AV166" s="441"/>
      <c r="AW166" s="441"/>
      <c r="AX166" s="441"/>
      <c r="AY166" s="441"/>
      <c r="AZ166" s="441"/>
      <c r="BA166" s="441"/>
      <c r="BB166" s="441"/>
      <c r="BC166" s="441"/>
      <c r="BD166" s="441"/>
      <c r="BE166" s="441"/>
      <c r="BF166" s="441"/>
      <c r="BG166" s="441"/>
      <c r="BH166" s="441"/>
    </row>
    <row r="167" spans="1:60" s="238" customFormat="1">
      <c r="A167" s="81"/>
      <c r="B167" s="66"/>
      <c r="C167" s="10"/>
      <c r="D167" s="10"/>
      <c r="E167" s="10"/>
      <c r="F167" s="10"/>
      <c r="G167" s="10"/>
      <c r="H167" s="10"/>
      <c r="I167" s="10"/>
      <c r="J167" s="10"/>
      <c r="K167" s="10"/>
      <c r="L167" s="13"/>
      <c r="M167" s="10"/>
      <c r="N167" s="13"/>
      <c r="O167" s="13"/>
      <c r="P167" s="13"/>
      <c r="Q167" s="13"/>
      <c r="R167" s="13"/>
      <c r="S167" s="13"/>
      <c r="T167" s="54"/>
      <c r="U167" s="13"/>
      <c r="V167" s="13"/>
      <c r="W167" s="246"/>
      <c r="X167" s="246"/>
      <c r="Y167" s="1237"/>
      <c r="Z167" s="1237"/>
      <c r="AA167" s="246"/>
      <c r="AB167" s="246"/>
      <c r="AC167" s="246"/>
      <c r="AD167" s="246"/>
      <c r="AE167" s="246"/>
      <c r="AF167" s="246"/>
      <c r="AG167" s="441"/>
      <c r="AH167" s="441"/>
      <c r="AI167" s="441"/>
      <c r="AJ167" s="441"/>
      <c r="AK167" s="441"/>
      <c r="AL167" s="441"/>
      <c r="AM167" s="441"/>
      <c r="AN167" s="441"/>
      <c r="AO167" s="441"/>
      <c r="AP167" s="441"/>
      <c r="AQ167" s="441"/>
      <c r="AR167" s="441"/>
      <c r="AS167" s="441"/>
      <c r="AT167" s="441"/>
      <c r="AU167" s="441"/>
      <c r="AV167" s="441"/>
      <c r="AW167" s="441"/>
      <c r="AX167" s="441"/>
      <c r="AY167" s="441"/>
      <c r="AZ167" s="441"/>
      <c r="BA167" s="441"/>
      <c r="BB167" s="441"/>
      <c r="BC167" s="441"/>
      <c r="BD167" s="441"/>
      <c r="BE167" s="441"/>
      <c r="BF167" s="441"/>
      <c r="BG167" s="441"/>
      <c r="BH167" s="441"/>
    </row>
    <row r="168" spans="1:60" s="238" customFormat="1">
      <c r="A168" s="81"/>
      <c r="B168" s="66"/>
      <c r="C168" s="10"/>
      <c r="D168" s="10"/>
      <c r="E168" s="10"/>
      <c r="F168" s="10"/>
      <c r="G168" s="10"/>
      <c r="H168" s="10"/>
      <c r="I168" s="10"/>
      <c r="J168" s="10"/>
      <c r="K168" s="10"/>
      <c r="L168" s="13"/>
      <c r="M168" s="10"/>
      <c r="N168" s="13"/>
      <c r="O168" s="13"/>
      <c r="P168" s="13"/>
      <c r="Q168" s="13"/>
      <c r="R168" s="13"/>
      <c r="S168" s="13"/>
      <c r="T168" s="54"/>
      <c r="U168" s="13"/>
      <c r="V168" s="13"/>
      <c r="W168" s="246"/>
      <c r="X168" s="246"/>
      <c r="Y168" s="1237"/>
      <c r="Z168" s="1237"/>
      <c r="AA168" s="246"/>
      <c r="AB168" s="246"/>
      <c r="AC168" s="246"/>
      <c r="AD168" s="246"/>
      <c r="AE168" s="246"/>
      <c r="AF168" s="246"/>
      <c r="AG168" s="441"/>
      <c r="AH168" s="441"/>
      <c r="AI168" s="441"/>
      <c r="AJ168" s="441"/>
      <c r="AK168" s="441"/>
      <c r="AL168" s="441"/>
      <c r="AM168" s="441"/>
      <c r="AN168" s="441"/>
      <c r="AO168" s="441"/>
      <c r="AP168" s="441"/>
      <c r="AQ168" s="441"/>
      <c r="AR168" s="441"/>
      <c r="AS168" s="441"/>
      <c r="AT168" s="441"/>
      <c r="AU168" s="441"/>
      <c r="AV168" s="441"/>
      <c r="AW168" s="441"/>
      <c r="AX168" s="441"/>
      <c r="AY168" s="441"/>
      <c r="AZ168" s="441"/>
      <c r="BA168" s="441"/>
      <c r="BB168" s="441"/>
      <c r="BC168" s="441"/>
      <c r="BD168" s="441"/>
      <c r="BE168" s="441"/>
      <c r="BF168" s="441"/>
      <c r="BG168" s="441"/>
      <c r="BH168" s="441"/>
    </row>
    <row r="169" spans="1:60" s="238" customFormat="1">
      <c r="A169" s="81"/>
      <c r="B169" s="66"/>
      <c r="C169" s="10"/>
      <c r="D169" s="10"/>
      <c r="E169" s="10"/>
      <c r="F169" s="10"/>
      <c r="G169" s="10"/>
      <c r="H169" s="10"/>
      <c r="I169" s="10"/>
      <c r="J169" s="10"/>
      <c r="K169" s="10"/>
      <c r="L169" s="13"/>
      <c r="M169" s="10"/>
      <c r="N169" s="13"/>
      <c r="O169" s="13"/>
      <c r="P169" s="13"/>
      <c r="Q169" s="13"/>
      <c r="R169" s="13"/>
      <c r="S169" s="13"/>
      <c r="T169" s="54"/>
      <c r="U169" s="13"/>
      <c r="V169" s="13"/>
      <c r="W169" s="246"/>
      <c r="X169" s="246"/>
      <c r="Y169" s="1237"/>
      <c r="Z169" s="1237"/>
      <c r="AA169" s="246"/>
      <c r="AB169" s="246"/>
      <c r="AC169" s="246"/>
      <c r="AD169" s="246"/>
      <c r="AE169" s="246"/>
      <c r="AF169" s="246"/>
      <c r="AG169" s="441"/>
      <c r="AH169" s="441"/>
      <c r="AI169" s="441"/>
      <c r="AJ169" s="441"/>
      <c r="AK169" s="441"/>
      <c r="AL169" s="441"/>
      <c r="AM169" s="441"/>
      <c r="AN169" s="441"/>
      <c r="AO169" s="441"/>
      <c r="AP169" s="441"/>
      <c r="AQ169" s="441"/>
      <c r="AR169" s="441"/>
      <c r="AS169" s="441"/>
      <c r="AT169" s="441"/>
      <c r="AU169" s="441"/>
      <c r="AV169" s="441"/>
      <c r="AW169" s="441"/>
      <c r="AX169" s="441"/>
      <c r="AY169" s="441"/>
      <c r="AZ169" s="441"/>
      <c r="BA169" s="441"/>
      <c r="BB169" s="441"/>
      <c r="BC169" s="441"/>
      <c r="BD169" s="441"/>
      <c r="BE169" s="441"/>
      <c r="BF169" s="441"/>
      <c r="BG169" s="441"/>
      <c r="BH169" s="441"/>
    </row>
    <row r="170" spans="1:60" s="238" customFormat="1">
      <c r="A170" s="81"/>
      <c r="B170" s="66"/>
      <c r="C170" s="10"/>
      <c r="D170" s="10"/>
      <c r="E170" s="10"/>
      <c r="F170" s="10"/>
      <c r="G170" s="10"/>
      <c r="H170" s="10"/>
      <c r="I170" s="10"/>
      <c r="J170" s="10"/>
      <c r="K170" s="10"/>
      <c r="L170" s="13"/>
      <c r="M170" s="10"/>
      <c r="N170" s="13"/>
      <c r="O170" s="13"/>
      <c r="P170" s="13"/>
      <c r="Q170" s="13"/>
      <c r="R170" s="13"/>
      <c r="S170" s="13"/>
      <c r="T170" s="54"/>
      <c r="U170" s="13"/>
      <c r="V170" s="13"/>
      <c r="W170" s="246"/>
      <c r="X170" s="246"/>
      <c r="Y170" s="1237"/>
      <c r="Z170" s="1237"/>
      <c r="AA170" s="246"/>
      <c r="AB170" s="246"/>
      <c r="AC170" s="246"/>
      <c r="AD170" s="246"/>
      <c r="AE170" s="246"/>
      <c r="AF170" s="246"/>
      <c r="AG170" s="441"/>
      <c r="AH170" s="441"/>
      <c r="AI170" s="441"/>
      <c r="AJ170" s="441"/>
      <c r="AK170" s="441"/>
      <c r="AL170" s="441"/>
      <c r="AM170" s="441"/>
      <c r="AN170" s="441"/>
      <c r="AO170" s="441"/>
      <c r="AP170" s="441"/>
      <c r="AQ170" s="441"/>
      <c r="AR170" s="441"/>
      <c r="AS170" s="441"/>
      <c r="AT170" s="441"/>
      <c r="AU170" s="441"/>
      <c r="AV170" s="441"/>
      <c r="AW170" s="441"/>
      <c r="AX170" s="441"/>
      <c r="AY170" s="441"/>
      <c r="AZ170" s="441"/>
      <c r="BA170" s="441"/>
      <c r="BB170" s="441"/>
      <c r="BC170" s="441"/>
      <c r="BD170" s="441"/>
      <c r="BE170" s="441"/>
      <c r="BF170" s="441"/>
      <c r="BG170" s="441"/>
      <c r="BH170" s="441"/>
    </row>
    <row r="171" spans="1:60" s="238" customFormat="1">
      <c r="A171" s="81"/>
      <c r="B171" s="66"/>
      <c r="C171" s="10"/>
      <c r="D171" s="10"/>
      <c r="E171" s="10"/>
      <c r="F171" s="10"/>
      <c r="G171" s="10"/>
      <c r="H171" s="10"/>
      <c r="I171" s="10"/>
      <c r="J171" s="10"/>
      <c r="K171" s="10"/>
      <c r="L171" s="13"/>
      <c r="M171" s="10"/>
      <c r="N171" s="13"/>
      <c r="O171" s="13"/>
      <c r="P171" s="13"/>
      <c r="Q171" s="13"/>
      <c r="R171" s="13"/>
      <c r="S171" s="13"/>
      <c r="T171" s="54"/>
      <c r="U171" s="13"/>
      <c r="V171" s="13"/>
      <c r="W171" s="246"/>
      <c r="X171" s="246"/>
      <c r="Y171" s="1237"/>
      <c r="Z171" s="1237"/>
      <c r="AA171" s="246"/>
      <c r="AB171" s="246"/>
      <c r="AC171" s="246"/>
      <c r="AD171" s="246"/>
      <c r="AE171" s="246"/>
      <c r="AF171" s="246"/>
      <c r="AG171" s="441"/>
      <c r="AH171" s="441"/>
      <c r="AI171" s="441"/>
      <c r="AJ171" s="441"/>
      <c r="AK171" s="441"/>
      <c r="AL171" s="441"/>
      <c r="AM171" s="441"/>
      <c r="AN171" s="441"/>
      <c r="AO171" s="441"/>
      <c r="AP171" s="441"/>
      <c r="AQ171" s="441"/>
      <c r="AR171" s="441"/>
      <c r="AS171" s="441"/>
      <c r="AT171" s="441"/>
      <c r="AU171" s="441"/>
      <c r="AV171" s="441"/>
      <c r="AW171" s="441"/>
      <c r="AX171" s="441"/>
      <c r="AY171" s="441"/>
      <c r="AZ171" s="441"/>
      <c r="BA171" s="441"/>
      <c r="BB171" s="441"/>
      <c r="BC171" s="441"/>
      <c r="BD171" s="441"/>
      <c r="BE171" s="441"/>
      <c r="BF171" s="441"/>
      <c r="BG171" s="441"/>
      <c r="BH171" s="441"/>
    </row>
    <row r="172" spans="1:60" s="238" customFormat="1">
      <c r="A172" s="81"/>
      <c r="B172" s="66"/>
      <c r="C172" s="10"/>
      <c r="D172" s="10"/>
      <c r="E172" s="10"/>
      <c r="F172" s="10"/>
      <c r="G172" s="10"/>
      <c r="H172" s="10"/>
      <c r="I172" s="10"/>
      <c r="J172" s="10"/>
      <c r="K172" s="10"/>
      <c r="L172" s="13"/>
      <c r="M172" s="10"/>
      <c r="N172" s="13"/>
      <c r="O172" s="13"/>
      <c r="P172" s="13"/>
      <c r="Q172" s="13"/>
      <c r="R172" s="13"/>
      <c r="S172" s="13"/>
      <c r="T172" s="54"/>
      <c r="U172" s="13"/>
      <c r="V172" s="13"/>
      <c r="W172" s="246"/>
      <c r="X172" s="246"/>
      <c r="Y172" s="1237"/>
      <c r="Z172" s="1237"/>
      <c r="AA172" s="246"/>
      <c r="AB172" s="246"/>
      <c r="AC172" s="246"/>
      <c r="AD172" s="246"/>
      <c r="AE172" s="246"/>
      <c r="AF172" s="246"/>
      <c r="AG172" s="441"/>
      <c r="AH172" s="441"/>
      <c r="AI172" s="441"/>
      <c r="AJ172" s="441"/>
      <c r="AK172" s="441"/>
      <c r="AL172" s="441"/>
      <c r="AM172" s="441"/>
      <c r="AN172" s="441"/>
      <c r="AO172" s="441"/>
      <c r="AP172" s="441"/>
      <c r="AQ172" s="441"/>
      <c r="AR172" s="441"/>
      <c r="AS172" s="441"/>
      <c r="AT172" s="441"/>
      <c r="AU172" s="441"/>
      <c r="AV172" s="441"/>
      <c r="AW172" s="441"/>
      <c r="AX172" s="441"/>
      <c r="AY172" s="441"/>
      <c r="AZ172" s="441"/>
      <c r="BA172" s="441"/>
      <c r="BB172" s="441"/>
      <c r="BC172" s="441"/>
      <c r="BD172" s="441"/>
      <c r="BE172" s="441"/>
      <c r="BF172" s="441"/>
      <c r="BG172" s="441"/>
      <c r="BH172" s="441"/>
    </row>
    <row r="173" spans="1:60" s="238" customFormat="1">
      <c r="A173" s="81"/>
      <c r="B173" s="66"/>
      <c r="C173" s="10"/>
      <c r="D173" s="10"/>
      <c r="E173" s="10"/>
      <c r="F173" s="10"/>
      <c r="G173" s="10"/>
      <c r="H173" s="10"/>
      <c r="I173" s="10"/>
      <c r="J173" s="10"/>
      <c r="K173" s="10"/>
      <c r="L173" s="13"/>
      <c r="M173" s="10"/>
      <c r="N173" s="13"/>
      <c r="O173" s="13"/>
      <c r="P173" s="13"/>
      <c r="Q173" s="13"/>
      <c r="R173" s="13"/>
      <c r="S173" s="13"/>
      <c r="T173" s="54"/>
      <c r="U173" s="13"/>
      <c r="V173" s="13"/>
      <c r="W173" s="246"/>
      <c r="X173" s="246"/>
      <c r="Y173" s="1237"/>
      <c r="Z173" s="1237"/>
      <c r="AA173" s="246"/>
      <c r="AB173" s="246"/>
      <c r="AC173" s="246"/>
      <c r="AD173" s="246"/>
      <c r="AE173" s="246"/>
      <c r="AF173" s="246"/>
      <c r="AG173" s="441"/>
      <c r="AH173" s="441"/>
      <c r="AI173" s="441"/>
      <c r="AJ173" s="441"/>
      <c r="AK173" s="441"/>
      <c r="AL173" s="441"/>
      <c r="AM173" s="441"/>
      <c r="AN173" s="441"/>
      <c r="AO173" s="441"/>
      <c r="AP173" s="441"/>
      <c r="AQ173" s="441"/>
      <c r="AR173" s="441"/>
      <c r="AS173" s="441"/>
      <c r="AT173" s="441"/>
      <c r="AU173" s="441"/>
      <c r="AV173" s="441"/>
      <c r="AW173" s="441"/>
      <c r="AX173" s="441"/>
      <c r="AY173" s="441"/>
      <c r="AZ173" s="441"/>
      <c r="BA173" s="441"/>
      <c r="BB173" s="441"/>
      <c r="BC173" s="441"/>
      <c r="BD173" s="441"/>
      <c r="BE173" s="441"/>
      <c r="BF173" s="441"/>
      <c r="BG173" s="441"/>
      <c r="BH173" s="441"/>
    </row>
    <row r="174" spans="1:60" s="238" customFormat="1">
      <c r="A174" s="81"/>
      <c r="B174" s="66"/>
      <c r="C174" s="10"/>
      <c r="D174" s="10"/>
      <c r="E174" s="10"/>
      <c r="F174" s="10"/>
      <c r="G174" s="10"/>
      <c r="H174" s="10"/>
      <c r="I174" s="10"/>
      <c r="J174" s="10"/>
      <c r="K174" s="10"/>
      <c r="L174" s="13"/>
      <c r="M174" s="10"/>
      <c r="N174" s="13"/>
      <c r="O174" s="13"/>
      <c r="P174" s="13"/>
      <c r="Q174" s="13"/>
      <c r="R174" s="13"/>
      <c r="S174" s="13"/>
      <c r="T174" s="54"/>
      <c r="U174" s="13"/>
      <c r="V174" s="13"/>
      <c r="W174" s="246"/>
      <c r="X174" s="246"/>
      <c r="Y174" s="1237"/>
      <c r="Z174" s="1237"/>
      <c r="AA174" s="246"/>
      <c r="AB174" s="246"/>
      <c r="AC174" s="246"/>
      <c r="AD174" s="246"/>
      <c r="AE174" s="246"/>
      <c r="AF174" s="246"/>
      <c r="AG174" s="441"/>
      <c r="AH174" s="441"/>
      <c r="AI174" s="441"/>
      <c r="AJ174" s="441"/>
      <c r="AK174" s="441"/>
      <c r="AL174" s="441"/>
      <c r="AM174" s="441"/>
      <c r="AN174" s="441"/>
      <c r="AO174" s="441"/>
      <c r="AP174" s="441"/>
      <c r="AQ174" s="441"/>
      <c r="AR174" s="441"/>
      <c r="AS174" s="441"/>
      <c r="AT174" s="441"/>
      <c r="AU174" s="441"/>
      <c r="AV174" s="441"/>
      <c r="AW174" s="441"/>
      <c r="AX174" s="441"/>
      <c r="AY174" s="441"/>
      <c r="AZ174" s="441"/>
      <c r="BA174" s="441"/>
      <c r="BB174" s="441"/>
      <c r="BC174" s="441"/>
      <c r="BD174" s="441"/>
      <c r="BE174" s="441"/>
      <c r="BF174" s="441"/>
      <c r="BG174" s="441"/>
      <c r="BH174" s="441"/>
    </row>
    <row r="175" spans="1:60" s="238" customFormat="1">
      <c r="A175" s="81"/>
      <c r="B175" s="66"/>
      <c r="C175" s="10"/>
      <c r="D175" s="10"/>
      <c r="E175" s="10"/>
      <c r="F175" s="10"/>
      <c r="G175" s="10"/>
      <c r="H175" s="10"/>
      <c r="I175" s="10"/>
      <c r="J175" s="10"/>
      <c r="K175" s="10"/>
      <c r="L175" s="13"/>
      <c r="M175" s="10"/>
      <c r="N175" s="13"/>
      <c r="O175" s="13"/>
      <c r="P175" s="13"/>
      <c r="Q175" s="13"/>
      <c r="R175" s="13"/>
      <c r="S175" s="13"/>
      <c r="T175" s="54"/>
      <c r="U175" s="13"/>
      <c r="V175" s="13"/>
      <c r="W175" s="246"/>
      <c r="X175" s="246"/>
      <c r="Y175" s="1237"/>
      <c r="Z175" s="1237"/>
      <c r="AA175" s="246"/>
      <c r="AB175" s="246"/>
      <c r="AC175" s="246"/>
      <c r="AD175" s="246"/>
      <c r="AE175" s="246"/>
      <c r="AF175" s="246"/>
      <c r="AG175" s="441"/>
      <c r="AH175" s="441"/>
      <c r="AI175" s="441"/>
      <c r="AJ175" s="441"/>
      <c r="AK175" s="441"/>
      <c r="AL175" s="441"/>
      <c r="AM175" s="441"/>
      <c r="AN175" s="441"/>
      <c r="AO175" s="441"/>
      <c r="AP175" s="441"/>
      <c r="AQ175" s="441"/>
      <c r="AR175" s="441"/>
      <c r="AS175" s="441"/>
      <c r="AT175" s="441"/>
      <c r="AU175" s="441"/>
      <c r="AV175" s="441"/>
      <c r="AW175" s="441"/>
      <c r="AX175" s="441"/>
      <c r="AY175" s="441"/>
      <c r="AZ175" s="441"/>
      <c r="BA175" s="441"/>
      <c r="BB175" s="441"/>
      <c r="BC175" s="441"/>
      <c r="BD175" s="441"/>
      <c r="BE175" s="441"/>
      <c r="BF175" s="441"/>
      <c r="BG175" s="441"/>
      <c r="BH175" s="441"/>
    </row>
    <row r="176" spans="1:60" s="238" customFormat="1">
      <c r="A176" s="81"/>
      <c r="B176" s="66"/>
      <c r="C176" s="10"/>
      <c r="D176" s="10"/>
      <c r="E176" s="10"/>
      <c r="F176" s="10"/>
      <c r="G176" s="10"/>
      <c r="H176" s="10"/>
      <c r="I176" s="10"/>
      <c r="J176" s="10"/>
      <c r="K176" s="10"/>
      <c r="L176" s="13"/>
      <c r="M176" s="10"/>
      <c r="N176" s="13"/>
      <c r="O176" s="13"/>
      <c r="P176" s="13"/>
      <c r="Q176" s="13"/>
      <c r="R176" s="13"/>
      <c r="S176" s="13"/>
      <c r="T176" s="54"/>
      <c r="U176" s="13"/>
      <c r="V176" s="13"/>
      <c r="W176" s="246"/>
      <c r="X176" s="246"/>
      <c r="Y176" s="1237"/>
      <c r="Z176" s="1237"/>
      <c r="AA176" s="246"/>
      <c r="AB176" s="246"/>
      <c r="AC176" s="246"/>
      <c r="AD176" s="246"/>
      <c r="AE176" s="246"/>
      <c r="AF176" s="246"/>
      <c r="AG176" s="441"/>
      <c r="AH176" s="441"/>
      <c r="AI176" s="441"/>
      <c r="AJ176" s="441"/>
      <c r="AK176" s="441"/>
      <c r="AL176" s="441"/>
      <c r="AM176" s="441"/>
      <c r="AN176" s="441"/>
      <c r="AO176" s="441"/>
      <c r="AP176" s="441"/>
      <c r="AQ176" s="441"/>
      <c r="AR176" s="441"/>
      <c r="AS176" s="441"/>
      <c r="AT176" s="441"/>
      <c r="AU176" s="441"/>
      <c r="AV176" s="441"/>
      <c r="AW176" s="441"/>
      <c r="AX176" s="441"/>
      <c r="AY176" s="441"/>
      <c r="AZ176" s="441"/>
      <c r="BA176" s="441"/>
      <c r="BB176" s="441"/>
      <c r="BC176" s="441"/>
      <c r="BD176" s="441"/>
      <c r="BE176" s="441"/>
      <c r="BF176" s="441"/>
      <c r="BG176" s="441"/>
      <c r="BH176" s="441"/>
    </row>
    <row r="177" spans="1:60" s="238" customFormat="1">
      <c r="A177" s="81"/>
      <c r="B177" s="66"/>
      <c r="C177" s="10"/>
      <c r="D177" s="10"/>
      <c r="E177" s="10"/>
      <c r="F177" s="10"/>
      <c r="G177" s="10"/>
      <c r="H177" s="10"/>
      <c r="I177" s="10"/>
      <c r="J177" s="10"/>
      <c r="K177" s="10"/>
      <c r="L177" s="13"/>
      <c r="M177" s="10"/>
      <c r="N177" s="13"/>
      <c r="O177" s="13"/>
      <c r="P177" s="13"/>
      <c r="Q177" s="13"/>
      <c r="R177" s="13"/>
      <c r="S177" s="13"/>
      <c r="T177" s="54"/>
      <c r="U177" s="13"/>
      <c r="V177" s="13"/>
      <c r="W177" s="246"/>
      <c r="X177" s="246"/>
      <c r="Y177" s="1237"/>
      <c r="Z177" s="1237"/>
      <c r="AA177" s="246"/>
      <c r="AB177" s="246"/>
      <c r="AC177" s="246"/>
      <c r="AD177" s="246"/>
      <c r="AE177" s="246"/>
      <c r="AF177" s="246"/>
      <c r="AG177" s="441"/>
      <c r="AH177" s="441"/>
      <c r="AI177" s="441"/>
      <c r="AJ177" s="441"/>
      <c r="AK177" s="441"/>
      <c r="AL177" s="441"/>
      <c r="AM177" s="441"/>
      <c r="AN177" s="441"/>
      <c r="AO177" s="441"/>
      <c r="AP177" s="441"/>
      <c r="AQ177" s="441"/>
      <c r="AR177" s="441"/>
      <c r="AS177" s="441"/>
      <c r="AT177" s="441"/>
      <c r="AU177" s="441"/>
      <c r="AV177" s="441"/>
      <c r="AW177" s="441"/>
      <c r="AX177" s="441"/>
      <c r="AY177" s="441"/>
      <c r="AZ177" s="441"/>
      <c r="BA177" s="441"/>
      <c r="BB177" s="441"/>
      <c r="BC177" s="441"/>
      <c r="BD177" s="441"/>
      <c r="BE177" s="441"/>
      <c r="BF177" s="441"/>
      <c r="BG177" s="441"/>
      <c r="BH177" s="441"/>
    </row>
    <row r="178" spans="1:60" s="238" customFormat="1">
      <c r="A178" s="81"/>
      <c r="B178" s="66"/>
      <c r="C178" s="10"/>
      <c r="D178" s="10"/>
      <c r="E178" s="10"/>
      <c r="F178" s="10"/>
      <c r="G178" s="10"/>
      <c r="H178" s="10"/>
      <c r="I178" s="10"/>
      <c r="J178" s="10"/>
      <c r="K178" s="10"/>
      <c r="L178" s="13"/>
      <c r="M178" s="10"/>
      <c r="N178" s="13"/>
      <c r="O178" s="13"/>
      <c r="P178" s="13"/>
      <c r="Q178" s="13"/>
      <c r="R178" s="13"/>
      <c r="S178" s="13"/>
      <c r="T178" s="54"/>
      <c r="U178" s="13"/>
      <c r="V178" s="13"/>
      <c r="W178" s="246"/>
      <c r="X178" s="246"/>
      <c r="Y178" s="1237"/>
      <c r="Z178" s="1237"/>
      <c r="AA178" s="246"/>
      <c r="AB178" s="246"/>
      <c r="AC178" s="246"/>
      <c r="AD178" s="246"/>
      <c r="AE178" s="246"/>
      <c r="AF178" s="246"/>
      <c r="AG178" s="441"/>
      <c r="AH178" s="441"/>
      <c r="AI178" s="441"/>
      <c r="AJ178" s="441"/>
      <c r="AK178" s="441"/>
      <c r="AL178" s="441"/>
      <c r="AM178" s="441"/>
      <c r="AN178" s="441"/>
      <c r="AO178" s="441"/>
      <c r="AP178" s="441"/>
      <c r="AQ178" s="441"/>
      <c r="AR178" s="441"/>
      <c r="AS178" s="441"/>
      <c r="AT178" s="441"/>
      <c r="AU178" s="441"/>
      <c r="AV178" s="441"/>
      <c r="AW178" s="441"/>
      <c r="AX178" s="441"/>
      <c r="AY178" s="441"/>
      <c r="AZ178" s="441"/>
      <c r="BA178" s="441"/>
      <c r="BB178" s="441"/>
      <c r="BC178" s="441"/>
      <c r="BD178" s="441"/>
      <c r="BE178" s="441"/>
      <c r="BF178" s="441"/>
      <c r="BG178" s="441"/>
      <c r="BH178" s="441"/>
    </row>
    <row r="179" spans="1:60" s="238" customFormat="1">
      <c r="A179" s="81"/>
      <c r="B179" s="66"/>
      <c r="C179" s="10"/>
      <c r="D179" s="10"/>
      <c r="E179" s="10"/>
      <c r="F179" s="10"/>
      <c r="G179" s="10"/>
      <c r="H179" s="10"/>
      <c r="I179" s="10"/>
      <c r="J179" s="10"/>
      <c r="K179" s="10"/>
      <c r="L179" s="13"/>
      <c r="M179" s="10"/>
      <c r="N179" s="13"/>
      <c r="O179" s="13"/>
      <c r="P179" s="13"/>
      <c r="Q179" s="13"/>
      <c r="R179" s="13"/>
      <c r="S179" s="13"/>
      <c r="T179" s="54"/>
      <c r="U179" s="13"/>
      <c r="V179" s="13"/>
      <c r="W179" s="246"/>
      <c r="X179" s="246"/>
      <c r="Y179" s="1237"/>
      <c r="Z179" s="1237"/>
      <c r="AA179" s="246"/>
      <c r="AB179" s="246"/>
      <c r="AC179" s="246"/>
      <c r="AD179" s="246"/>
      <c r="AE179" s="246"/>
      <c r="AF179" s="246"/>
      <c r="AG179" s="441"/>
      <c r="AH179" s="441"/>
      <c r="AI179" s="441"/>
      <c r="AJ179" s="441"/>
      <c r="AK179" s="441"/>
      <c r="AL179" s="441"/>
      <c r="AM179" s="441"/>
      <c r="AN179" s="441"/>
      <c r="AO179" s="441"/>
      <c r="AP179" s="441"/>
      <c r="AQ179" s="441"/>
      <c r="AR179" s="441"/>
      <c r="AS179" s="441"/>
      <c r="AT179" s="441"/>
      <c r="AU179" s="441"/>
      <c r="AV179" s="441"/>
      <c r="AW179" s="441"/>
      <c r="AX179" s="441"/>
      <c r="AY179" s="441"/>
      <c r="AZ179" s="441"/>
      <c r="BA179" s="441"/>
      <c r="BB179" s="441"/>
      <c r="BC179" s="441"/>
      <c r="BD179" s="441"/>
      <c r="BE179" s="441"/>
      <c r="BF179" s="441"/>
      <c r="BG179" s="441"/>
      <c r="BH179" s="441"/>
    </row>
    <row r="180" spans="1:60" s="238" customFormat="1">
      <c r="A180" s="81"/>
      <c r="B180" s="66"/>
      <c r="C180" s="10"/>
      <c r="D180" s="10"/>
      <c r="E180" s="10"/>
      <c r="F180" s="10"/>
      <c r="G180" s="10"/>
      <c r="H180" s="10"/>
      <c r="I180" s="10"/>
      <c r="J180" s="10"/>
      <c r="K180" s="10"/>
      <c r="L180" s="13"/>
      <c r="M180" s="10"/>
      <c r="N180" s="13"/>
      <c r="O180" s="13"/>
      <c r="P180" s="13"/>
      <c r="Q180" s="13"/>
      <c r="R180" s="13"/>
      <c r="S180" s="13"/>
      <c r="T180" s="54"/>
      <c r="U180" s="13"/>
      <c r="V180" s="13"/>
      <c r="W180" s="246"/>
      <c r="X180" s="246"/>
      <c r="Y180" s="1237"/>
      <c r="Z180" s="1237"/>
      <c r="AA180" s="246"/>
      <c r="AB180" s="246"/>
      <c r="AC180" s="246"/>
      <c r="AD180" s="246"/>
      <c r="AE180" s="246"/>
      <c r="AF180" s="246"/>
      <c r="AG180" s="441"/>
      <c r="AH180" s="441"/>
      <c r="AI180" s="441"/>
      <c r="AJ180" s="441"/>
      <c r="AK180" s="441"/>
      <c r="AL180" s="441"/>
      <c r="AM180" s="441"/>
      <c r="AN180" s="441"/>
      <c r="AO180" s="441"/>
      <c r="AP180" s="441"/>
      <c r="AQ180" s="441"/>
      <c r="AR180" s="441"/>
      <c r="AS180" s="441"/>
      <c r="AT180" s="441"/>
      <c r="AU180" s="441"/>
      <c r="AV180" s="441"/>
      <c r="AW180" s="441"/>
      <c r="AX180" s="441"/>
      <c r="AY180" s="441"/>
      <c r="AZ180" s="441"/>
      <c r="BA180" s="441"/>
      <c r="BB180" s="441"/>
      <c r="BC180" s="441"/>
      <c r="BD180" s="441"/>
      <c r="BE180" s="441"/>
      <c r="BF180" s="441"/>
      <c r="BG180" s="441"/>
      <c r="BH180" s="441"/>
    </row>
    <row r="181" spans="1:60" s="238" customFormat="1">
      <c r="A181" s="81"/>
      <c r="B181" s="66"/>
      <c r="C181" s="10"/>
      <c r="D181" s="10"/>
      <c r="E181" s="10"/>
      <c r="F181" s="10"/>
      <c r="G181" s="10"/>
      <c r="H181" s="10"/>
      <c r="I181" s="10"/>
      <c r="J181" s="10"/>
      <c r="K181" s="10"/>
      <c r="L181" s="13"/>
      <c r="M181" s="10"/>
      <c r="N181" s="13"/>
      <c r="O181" s="13"/>
      <c r="P181" s="13"/>
      <c r="Q181" s="13"/>
      <c r="R181" s="13"/>
      <c r="S181" s="13"/>
      <c r="T181" s="54"/>
      <c r="U181" s="13"/>
      <c r="V181" s="13"/>
      <c r="W181" s="246"/>
      <c r="X181" s="246"/>
      <c r="Y181" s="1237"/>
      <c r="Z181" s="1237"/>
      <c r="AA181" s="246"/>
      <c r="AB181" s="246"/>
      <c r="AC181" s="246"/>
      <c r="AD181" s="246"/>
      <c r="AE181" s="246"/>
      <c r="AF181" s="246"/>
      <c r="AG181" s="441"/>
      <c r="AH181" s="441"/>
      <c r="AI181" s="441"/>
      <c r="AJ181" s="441"/>
      <c r="AK181" s="441"/>
      <c r="AL181" s="441"/>
      <c r="AM181" s="441"/>
      <c r="AN181" s="441"/>
      <c r="AO181" s="441"/>
      <c r="AP181" s="441"/>
      <c r="AQ181" s="441"/>
      <c r="AR181" s="441"/>
      <c r="AS181" s="441"/>
      <c r="AT181" s="441"/>
      <c r="AU181" s="441"/>
      <c r="AV181" s="441"/>
      <c r="AW181" s="441"/>
      <c r="AX181" s="441"/>
      <c r="AY181" s="441"/>
      <c r="AZ181" s="441"/>
      <c r="BA181" s="441"/>
      <c r="BB181" s="441"/>
      <c r="BC181" s="441"/>
      <c r="BD181" s="441"/>
      <c r="BE181" s="441"/>
      <c r="BF181" s="441"/>
      <c r="BG181" s="441"/>
      <c r="BH181" s="441"/>
    </row>
    <row r="182" spans="1:60" s="238" customFormat="1">
      <c r="A182" s="81"/>
      <c r="B182" s="66"/>
      <c r="C182" s="10"/>
      <c r="D182" s="10"/>
      <c r="E182" s="10"/>
      <c r="F182" s="10"/>
      <c r="G182" s="10"/>
      <c r="H182" s="10"/>
      <c r="I182" s="10"/>
      <c r="J182" s="10"/>
      <c r="K182" s="10"/>
      <c r="L182" s="13"/>
      <c r="M182" s="10"/>
      <c r="N182" s="13"/>
      <c r="O182" s="13"/>
      <c r="P182" s="13"/>
      <c r="Q182" s="13"/>
      <c r="R182" s="13"/>
      <c r="S182" s="13"/>
      <c r="T182" s="54"/>
      <c r="U182" s="13"/>
      <c r="V182" s="13"/>
      <c r="W182" s="246"/>
      <c r="X182" s="246"/>
      <c r="Y182" s="1237"/>
      <c r="Z182" s="1237"/>
      <c r="AA182" s="246"/>
      <c r="AB182" s="246"/>
      <c r="AC182" s="246"/>
      <c r="AD182" s="246"/>
      <c r="AE182" s="246"/>
      <c r="AF182" s="246"/>
      <c r="AG182" s="441"/>
      <c r="AH182" s="441"/>
      <c r="AI182" s="441"/>
      <c r="AJ182" s="441"/>
      <c r="AK182" s="441"/>
      <c r="AL182" s="441"/>
      <c r="AM182" s="441"/>
      <c r="AN182" s="441"/>
      <c r="AO182" s="441"/>
      <c r="AP182" s="441"/>
      <c r="AQ182" s="441"/>
      <c r="AR182" s="441"/>
      <c r="AS182" s="441"/>
      <c r="AT182" s="441"/>
      <c r="AU182" s="441"/>
      <c r="AV182" s="441"/>
      <c r="AW182" s="441"/>
      <c r="AX182" s="441"/>
      <c r="AY182" s="441"/>
      <c r="AZ182" s="441"/>
      <c r="BA182" s="441"/>
      <c r="BB182" s="441"/>
      <c r="BC182" s="441"/>
      <c r="BD182" s="441"/>
      <c r="BE182" s="441"/>
      <c r="BF182" s="441"/>
      <c r="BG182" s="441"/>
      <c r="BH182" s="441"/>
    </row>
    <row r="183" spans="1:60" s="238" customFormat="1">
      <c r="A183" s="81"/>
      <c r="B183" s="66"/>
      <c r="C183" s="10"/>
      <c r="D183" s="10"/>
      <c r="E183" s="10"/>
      <c r="F183" s="10"/>
      <c r="G183" s="10"/>
      <c r="H183" s="10"/>
      <c r="I183" s="10"/>
      <c r="J183" s="10"/>
      <c r="K183" s="10"/>
      <c r="L183" s="13"/>
      <c r="M183" s="10"/>
      <c r="N183" s="13"/>
      <c r="O183" s="13"/>
      <c r="P183" s="13"/>
      <c r="Q183" s="13"/>
      <c r="R183" s="13"/>
      <c r="S183" s="13"/>
      <c r="T183" s="54"/>
      <c r="U183" s="13"/>
      <c r="V183" s="13"/>
      <c r="W183" s="246"/>
      <c r="X183" s="246"/>
      <c r="Y183" s="1237"/>
      <c r="Z183" s="1237"/>
      <c r="AA183" s="246"/>
      <c r="AB183" s="246"/>
      <c r="AC183" s="246"/>
      <c r="AD183" s="246"/>
      <c r="AE183" s="246"/>
      <c r="AF183" s="246"/>
      <c r="AG183" s="441"/>
      <c r="AH183" s="441"/>
      <c r="AI183" s="441"/>
      <c r="AJ183" s="441"/>
      <c r="AK183" s="441"/>
      <c r="AL183" s="441"/>
      <c r="AM183" s="441"/>
      <c r="AN183" s="441"/>
      <c r="AO183" s="441"/>
      <c r="AP183" s="441"/>
      <c r="AQ183" s="441"/>
      <c r="AR183" s="441"/>
      <c r="AS183" s="441"/>
      <c r="AT183" s="441"/>
      <c r="AU183" s="441"/>
      <c r="AV183" s="441"/>
      <c r="AW183" s="441"/>
      <c r="AX183" s="441"/>
      <c r="AY183" s="441"/>
      <c r="AZ183" s="441"/>
      <c r="BA183" s="441"/>
      <c r="BB183" s="441"/>
      <c r="BC183" s="441"/>
      <c r="BD183" s="441"/>
      <c r="BE183" s="441"/>
      <c r="BF183" s="441"/>
      <c r="BG183" s="441"/>
      <c r="BH183" s="441"/>
    </row>
    <row r="184" spans="1:60" s="238" customFormat="1">
      <c r="A184" s="81"/>
      <c r="B184" s="66"/>
      <c r="C184" s="10"/>
      <c r="D184" s="10"/>
      <c r="E184" s="10"/>
      <c r="F184" s="10"/>
      <c r="G184" s="10"/>
      <c r="H184" s="10"/>
      <c r="I184" s="10"/>
      <c r="J184" s="10"/>
      <c r="K184" s="10"/>
      <c r="L184" s="13"/>
      <c r="M184" s="10"/>
      <c r="N184" s="13"/>
      <c r="O184" s="13"/>
      <c r="P184" s="13"/>
      <c r="Q184" s="13"/>
      <c r="R184" s="13"/>
      <c r="S184" s="13"/>
      <c r="T184" s="54"/>
      <c r="U184" s="13"/>
      <c r="V184" s="13"/>
      <c r="W184" s="246"/>
      <c r="X184" s="246"/>
      <c r="Y184" s="1237"/>
      <c r="Z184" s="1237"/>
      <c r="AA184" s="246"/>
      <c r="AB184" s="246"/>
      <c r="AC184" s="246"/>
      <c r="AD184" s="246"/>
      <c r="AE184" s="246"/>
      <c r="AF184" s="246"/>
      <c r="AG184" s="441"/>
      <c r="AH184" s="441"/>
      <c r="AI184" s="441"/>
      <c r="AJ184" s="441"/>
      <c r="AK184" s="441"/>
      <c r="AL184" s="441"/>
      <c r="AM184" s="441"/>
      <c r="AN184" s="441"/>
      <c r="AO184" s="441"/>
      <c r="AP184" s="441"/>
      <c r="AQ184" s="441"/>
      <c r="AR184" s="441"/>
      <c r="AS184" s="441"/>
      <c r="AT184" s="441"/>
      <c r="AU184" s="441"/>
      <c r="AV184" s="441"/>
      <c r="AW184" s="441"/>
      <c r="AX184" s="441"/>
      <c r="AY184" s="441"/>
      <c r="AZ184" s="441"/>
      <c r="BA184" s="441"/>
      <c r="BB184" s="441"/>
      <c r="BC184" s="441"/>
      <c r="BD184" s="441"/>
      <c r="BE184" s="441"/>
      <c r="BF184" s="441"/>
      <c r="BG184" s="441"/>
      <c r="BH184" s="441"/>
    </row>
    <row r="185" spans="1:60" s="238" customFormat="1">
      <c r="A185" s="81"/>
      <c r="B185" s="66"/>
      <c r="C185" s="10"/>
      <c r="D185" s="10"/>
      <c r="E185" s="10"/>
      <c r="F185" s="10"/>
      <c r="G185" s="10"/>
      <c r="H185" s="10"/>
      <c r="I185" s="10"/>
      <c r="J185" s="10"/>
      <c r="K185" s="10"/>
      <c r="L185" s="13"/>
      <c r="M185" s="10"/>
      <c r="N185" s="13"/>
      <c r="O185" s="13"/>
      <c r="P185" s="13"/>
      <c r="Q185" s="13"/>
      <c r="R185" s="13"/>
      <c r="S185" s="13"/>
      <c r="T185" s="54"/>
      <c r="U185" s="13"/>
      <c r="V185" s="13"/>
      <c r="W185" s="246"/>
      <c r="X185" s="246"/>
      <c r="Y185" s="1237"/>
      <c r="Z185" s="1237"/>
      <c r="AA185" s="246"/>
      <c r="AB185" s="246"/>
      <c r="AC185" s="246"/>
      <c r="AD185" s="246"/>
      <c r="AE185" s="246"/>
      <c r="AF185" s="246"/>
      <c r="AG185" s="441"/>
      <c r="AH185" s="441"/>
      <c r="AI185" s="441"/>
      <c r="AJ185" s="441"/>
      <c r="AK185" s="441"/>
      <c r="AL185" s="441"/>
      <c r="AM185" s="441"/>
      <c r="AN185" s="441"/>
      <c r="AO185" s="441"/>
      <c r="AP185" s="441"/>
      <c r="AQ185" s="441"/>
      <c r="AR185" s="441"/>
      <c r="AS185" s="441"/>
      <c r="AT185" s="441"/>
      <c r="AU185" s="441"/>
      <c r="AV185" s="441"/>
      <c r="AW185" s="441"/>
      <c r="AX185" s="441"/>
      <c r="AY185" s="441"/>
      <c r="AZ185" s="441"/>
      <c r="BA185" s="441"/>
      <c r="BB185" s="441"/>
      <c r="BC185" s="441"/>
      <c r="BD185" s="441"/>
      <c r="BE185" s="441"/>
      <c r="BF185" s="441"/>
      <c r="BG185" s="441"/>
      <c r="BH185" s="441"/>
    </row>
    <row r="186" spans="1:60" s="238" customFormat="1">
      <c r="A186" s="81"/>
      <c r="B186" s="66"/>
      <c r="C186" s="10"/>
      <c r="D186" s="10"/>
      <c r="E186" s="10"/>
      <c r="F186" s="10"/>
      <c r="G186" s="10"/>
      <c r="H186" s="10"/>
      <c r="I186" s="10"/>
      <c r="J186" s="10"/>
      <c r="K186" s="10"/>
      <c r="L186" s="13"/>
      <c r="M186" s="10"/>
      <c r="N186" s="13"/>
      <c r="O186" s="13"/>
      <c r="P186" s="13"/>
      <c r="Q186" s="13"/>
      <c r="R186" s="13"/>
      <c r="S186" s="13"/>
      <c r="T186" s="54"/>
      <c r="U186" s="13"/>
      <c r="V186" s="13"/>
      <c r="W186" s="246"/>
      <c r="X186" s="246"/>
      <c r="Y186" s="1237"/>
      <c r="Z186" s="1237"/>
      <c r="AA186" s="246"/>
      <c r="AB186" s="246"/>
      <c r="AC186" s="246"/>
      <c r="AD186" s="246"/>
      <c r="AE186" s="246"/>
      <c r="AF186" s="246"/>
      <c r="AG186" s="441"/>
      <c r="AH186" s="441"/>
      <c r="AI186" s="441"/>
      <c r="AJ186" s="441"/>
      <c r="AK186" s="441"/>
      <c r="AL186" s="441"/>
      <c r="AM186" s="441"/>
      <c r="AN186" s="441"/>
      <c r="AO186" s="441"/>
      <c r="AP186" s="441"/>
      <c r="AQ186" s="441"/>
      <c r="AR186" s="441"/>
      <c r="AS186" s="441"/>
      <c r="AT186" s="441"/>
      <c r="AU186" s="441"/>
      <c r="AV186" s="441"/>
      <c r="AW186" s="441"/>
      <c r="AX186" s="441"/>
      <c r="AY186" s="441"/>
      <c r="AZ186" s="441"/>
      <c r="BA186" s="441"/>
      <c r="BB186" s="441"/>
      <c r="BC186" s="441"/>
      <c r="BD186" s="441"/>
      <c r="BE186" s="441"/>
      <c r="BF186" s="441"/>
      <c r="BG186" s="441"/>
      <c r="BH186" s="441"/>
    </row>
    <row r="187" spans="1:60" s="238" customFormat="1">
      <c r="A187" s="81"/>
      <c r="B187" s="66"/>
      <c r="C187" s="10"/>
      <c r="D187" s="10"/>
      <c r="E187" s="10"/>
      <c r="F187" s="10"/>
      <c r="G187" s="10"/>
      <c r="H187" s="10"/>
      <c r="I187" s="10"/>
      <c r="J187" s="10"/>
      <c r="K187" s="10"/>
      <c r="L187" s="13"/>
      <c r="M187" s="10"/>
      <c r="N187" s="13"/>
      <c r="O187" s="13"/>
      <c r="P187" s="13"/>
      <c r="Q187" s="13"/>
      <c r="R187" s="13"/>
      <c r="S187" s="13"/>
      <c r="T187" s="54"/>
      <c r="U187" s="13"/>
      <c r="V187" s="13"/>
      <c r="W187" s="246"/>
      <c r="X187" s="246"/>
      <c r="Y187" s="1237"/>
      <c r="Z187" s="1237"/>
      <c r="AA187" s="246"/>
      <c r="AB187" s="246"/>
      <c r="AC187" s="246"/>
      <c r="AD187" s="246"/>
      <c r="AE187" s="246"/>
      <c r="AF187" s="246"/>
      <c r="AG187" s="441"/>
      <c r="AH187" s="441"/>
      <c r="AI187" s="441"/>
      <c r="AJ187" s="441"/>
      <c r="AK187" s="441"/>
      <c r="AL187" s="441"/>
      <c r="AM187" s="441"/>
      <c r="AN187" s="441"/>
      <c r="AO187" s="441"/>
      <c r="AP187" s="441"/>
      <c r="AQ187" s="441"/>
      <c r="AR187" s="441"/>
      <c r="AS187" s="441"/>
      <c r="AT187" s="441"/>
      <c r="AU187" s="441"/>
      <c r="AV187" s="441"/>
      <c r="AW187" s="441"/>
      <c r="AX187" s="441"/>
      <c r="AY187" s="441"/>
      <c r="AZ187" s="441"/>
      <c r="BA187" s="441"/>
      <c r="BB187" s="441"/>
      <c r="BC187" s="441"/>
      <c r="BD187" s="441"/>
      <c r="BE187" s="441"/>
      <c r="BF187" s="441"/>
      <c r="BG187" s="441"/>
      <c r="BH187" s="441"/>
    </row>
    <row r="188" spans="1:60" s="238" customFormat="1">
      <c r="A188" s="81"/>
      <c r="B188" s="66"/>
      <c r="C188" s="10"/>
      <c r="D188" s="10"/>
      <c r="E188" s="10"/>
      <c r="F188" s="10"/>
      <c r="G188" s="10"/>
      <c r="H188" s="10"/>
      <c r="I188" s="10"/>
      <c r="J188" s="10"/>
      <c r="K188" s="10"/>
      <c r="L188" s="13"/>
      <c r="M188" s="10"/>
      <c r="N188" s="13"/>
      <c r="O188" s="13"/>
      <c r="P188" s="13"/>
      <c r="Q188" s="13"/>
      <c r="R188" s="13"/>
      <c r="S188" s="13"/>
      <c r="T188" s="54"/>
      <c r="U188" s="13"/>
      <c r="V188" s="13"/>
      <c r="W188" s="246"/>
      <c r="X188" s="246"/>
      <c r="Y188" s="1237"/>
      <c r="Z188" s="1237"/>
      <c r="AA188" s="246"/>
      <c r="AB188" s="246"/>
      <c r="AC188" s="246"/>
      <c r="AD188" s="246"/>
      <c r="AE188" s="246"/>
      <c r="AF188" s="246"/>
      <c r="AG188" s="441"/>
      <c r="AH188" s="441"/>
      <c r="AI188" s="441"/>
      <c r="AJ188" s="441"/>
      <c r="AK188" s="441"/>
      <c r="AL188" s="441"/>
      <c r="AM188" s="441"/>
      <c r="AN188" s="441"/>
      <c r="AO188" s="441"/>
      <c r="AP188" s="441"/>
      <c r="AQ188" s="441"/>
      <c r="AR188" s="441"/>
      <c r="AS188" s="441"/>
      <c r="AT188" s="441"/>
      <c r="AU188" s="441"/>
      <c r="AV188" s="441"/>
      <c r="AW188" s="441"/>
      <c r="AX188" s="441"/>
      <c r="AY188" s="441"/>
      <c r="AZ188" s="441"/>
      <c r="BA188" s="441"/>
      <c r="BB188" s="441"/>
      <c r="BC188" s="441"/>
      <c r="BD188" s="441"/>
      <c r="BE188" s="441"/>
      <c r="BF188" s="441"/>
      <c r="BG188" s="441"/>
      <c r="BH188" s="441"/>
    </row>
    <row r="189" spans="1:60" s="238" customFormat="1">
      <c r="A189" s="81"/>
      <c r="B189" s="66"/>
      <c r="C189" s="10"/>
      <c r="D189" s="10"/>
      <c r="E189" s="10"/>
      <c r="F189" s="10"/>
      <c r="G189" s="10"/>
      <c r="H189" s="10"/>
      <c r="I189" s="10"/>
      <c r="J189" s="10"/>
      <c r="K189" s="10"/>
      <c r="L189" s="13"/>
      <c r="M189" s="10"/>
      <c r="N189" s="13"/>
      <c r="O189" s="13"/>
      <c r="P189" s="13"/>
      <c r="Q189" s="13"/>
      <c r="R189" s="13"/>
      <c r="S189" s="13"/>
      <c r="T189" s="54"/>
      <c r="U189" s="13"/>
      <c r="V189" s="13"/>
      <c r="W189" s="246"/>
      <c r="X189" s="246"/>
      <c r="Y189" s="1237"/>
      <c r="Z189" s="1237"/>
      <c r="AA189" s="246"/>
      <c r="AB189" s="246"/>
      <c r="AC189" s="246"/>
      <c r="AD189" s="246"/>
      <c r="AE189" s="246"/>
      <c r="AF189" s="246"/>
      <c r="AG189" s="441"/>
      <c r="AH189" s="441"/>
      <c r="AI189" s="441"/>
      <c r="AJ189" s="441"/>
      <c r="AK189" s="441"/>
      <c r="AL189" s="441"/>
      <c r="AM189" s="441"/>
      <c r="AN189" s="441"/>
      <c r="AO189" s="441"/>
      <c r="AP189" s="441"/>
      <c r="AQ189" s="441"/>
      <c r="AR189" s="441"/>
      <c r="AS189" s="441"/>
      <c r="AT189" s="441"/>
      <c r="AU189" s="441"/>
      <c r="AV189" s="441"/>
      <c r="AW189" s="441"/>
      <c r="AX189" s="441"/>
      <c r="AY189" s="441"/>
      <c r="AZ189" s="441"/>
      <c r="BA189" s="441"/>
      <c r="BB189" s="441"/>
      <c r="BC189" s="441"/>
      <c r="BD189" s="441"/>
      <c r="BE189" s="441"/>
      <c r="BF189" s="441"/>
      <c r="BG189" s="441"/>
      <c r="BH189" s="441"/>
    </row>
    <row r="190" spans="1:60" s="238" customFormat="1">
      <c r="A190" s="81"/>
      <c r="B190" s="66"/>
      <c r="C190" s="10"/>
      <c r="D190" s="10"/>
      <c r="E190" s="10"/>
      <c r="F190" s="10"/>
      <c r="G190" s="10"/>
      <c r="H190" s="10"/>
      <c r="I190" s="10"/>
      <c r="J190" s="10"/>
      <c r="K190" s="10"/>
      <c r="L190" s="13"/>
      <c r="M190" s="10"/>
      <c r="N190" s="13"/>
      <c r="O190" s="13"/>
      <c r="P190" s="13"/>
      <c r="Q190" s="13"/>
      <c r="R190" s="13"/>
      <c r="S190" s="13"/>
      <c r="T190" s="54"/>
      <c r="U190" s="13"/>
      <c r="V190" s="13"/>
      <c r="W190" s="246"/>
      <c r="X190" s="246"/>
      <c r="Y190" s="1237"/>
      <c r="Z190" s="1237"/>
      <c r="AA190" s="246"/>
      <c r="AB190" s="246"/>
      <c r="AC190" s="246"/>
      <c r="AD190" s="246"/>
      <c r="AE190" s="246"/>
      <c r="AF190" s="246"/>
      <c r="AG190" s="441"/>
      <c r="AH190" s="441"/>
      <c r="AI190" s="441"/>
      <c r="AJ190" s="441"/>
      <c r="AK190" s="441"/>
      <c r="AL190" s="441"/>
      <c r="AM190" s="441"/>
      <c r="AN190" s="441"/>
      <c r="AO190" s="441"/>
      <c r="AP190" s="441"/>
      <c r="AQ190" s="441"/>
      <c r="AR190" s="441"/>
      <c r="AS190" s="441"/>
      <c r="AT190" s="441"/>
      <c r="AU190" s="441"/>
      <c r="AV190" s="441"/>
      <c r="AW190" s="441"/>
      <c r="AX190" s="441"/>
      <c r="AY190" s="441"/>
      <c r="AZ190" s="441"/>
      <c r="BA190" s="441"/>
      <c r="BB190" s="441"/>
      <c r="BC190" s="441"/>
      <c r="BD190" s="441"/>
      <c r="BE190" s="441"/>
      <c r="BF190" s="441"/>
      <c r="BG190" s="441"/>
      <c r="BH190" s="441"/>
    </row>
    <row r="191" spans="1:60" s="238" customFormat="1">
      <c r="A191" s="81"/>
      <c r="B191" s="66"/>
      <c r="C191" s="10"/>
      <c r="D191" s="10"/>
      <c r="E191" s="10"/>
      <c r="F191" s="10"/>
      <c r="G191" s="10"/>
      <c r="H191" s="10"/>
      <c r="I191" s="10"/>
      <c r="J191" s="10"/>
      <c r="K191" s="10"/>
      <c r="L191" s="13"/>
      <c r="M191" s="10"/>
      <c r="N191" s="13"/>
      <c r="O191" s="13"/>
      <c r="P191" s="13"/>
      <c r="Q191" s="13"/>
      <c r="R191" s="13"/>
      <c r="S191" s="13"/>
      <c r="T191" s="54"/>
      <c r="U191" s="13"/>
      <c r="V191" s="13"/>
      <c r="W191" s="246"/>
      <c r="X191" s="246"/>
      <c r="Y191" s="1237"/>
      <c r="Z191" s="1237"/>
      <c r="AA191" s="246"/>
      <c r="AB191" s="246"/>
      <c r="AC191" s="246"/>
      <c r="AD191" s="246"/>
      <c r="AE191" s="246"/>
      <c r="AF191" s="246"/>
      <c r="AG191" s="441"/>
      <c r="AH191" s="441"/>
      <c r="AI191" s="441"/>
      <c r="AJ191" s="441"/>
      <c r="AK191" s="441"/>
      <c r="AL191" s="441"/>
      <c r="AM191" s="441"/>
      <c r="AN191" s="441"/>
      <c r="AO191" s="441"/>
      <c r="AP191" s="441"/>
      <c r="AQ191" s="441"/>
      <c r="AR191" s="441"/>
      <c r="AS191" s="441"/>
      <c r="AT191" s="441"/>
      <c r="AU191" s="441"/>
      <c r="AV191" s="441"/>
      <c r="AW191" s="441"/>
      <c r="AX191" s="441"/>
      <c r="AY191" s="441"/>
      <c r="AZ191" s="441"/>
      <c r="BA191" s="441"/>
      <c r="BB191" s="441"/>
      <c r="BC191" s="441"/>
      <c r="BD191" s="441"/>
      <c r="BE191" s="441"/>
      <c r="BF191" s="441"/>
      <c r="BG191" s="441"/>
      <c r="BH191" s="441"/>
    </row>
    <row r="192" spans="1:60" s="238" customFormat="1">
      <c r="A192" s="81"/>
      <c r="B192" s="66"/>
      <c r="C192" s="10"/>
      <c r="D192" s="10"/>
      <c r="E192" s="10"/>
      <c r="F192" s="10"/>
      <c r="G192" s="10"/>
      <c r="H192" s="10"/>
      <c r="I192" s="10"/>
      <c r="J192" s="10"/>
      <c r="K192" s="10"/>
      <c r="L192" s="13"/>
      <c r="M192" s="10"/>
      <c r="N192" s="13"/>
      <c r="O192" s="13"/>
      <c r="P192" s="13"/>
      <c r="Q192" s="13"/>
      <c r="R192" s="13"/>
      <c r="S192" s="13"/>
      <c r="T192" s="54"/>
      <c r="U192" s="13"/>
      <c r="V192" s="13"/>
      <c r="W192" s="246"/>
      <c r="X192" s="246"/>
      <c r="Y192" s="1237"/>
      <c r="Z192" s="1237"/>
      <c r="AA192" s="246"/>
      <c r="AB192" s="246"/>
      <c r="AC192" s="246"/>
      <c r="AD192" s="246"/>
      <c r="AE192" s="246"/>
      <c r="AF192" s="246"/>
      <c r="AG192" s="441"/>
      <c r="AH192" s="441"/>
      <c r="AI192" s="441"/>
      <c r="AJ192" s="441"/>
      <c r="AK192" s="441"/>
      <c r="AL192" s="441"/>
      <c r="AM192" s="441"/>
      <c r="AN192" s="441"/>
      <c r="AO192" s="441"/>
      <c r="AP192" s="441"/>
      <c r="AQ192" s="441"/>
      <c r="AR192" s="441"/>
      <c r="AS192" s="441"/>
      <c r="AT192" s="441"/>
      <c r="AU192" s="441"/>
      <c r="AV192" s="441"/>
      <c r="AW192" s="441"/>
      <c r="AX192" s="441"/>
      <c r="AY192" s="441"/>
      <c r="AZ192" s="441"/>
      <c r="BA192" s="441"/>
      <c r="BB192" s="441"/>
      <c r="BC192" s="441"/>
      <c r="BD192" s="441"/>
      <c r="BE192" s="441"/>
      <c r="BF192" s="441"/>
      <c r="BG192" s="441"/>
      <c r="BH192" s="441"/>
    </row>
    <row r="193" spans="1:60" s="238" customFormat="1">
      <c r="A193" s="81"/>
      <c r="B193" s="66"/>
      <c r="C193" s="10"/>
      <c r="D193" s="10"/>
      <c r="E193" s="10"/>
      <c r="F193" s="10"/>
      <c r="G193" s="10"/>
      <c r="H193" s="10"/>
      <c r="I193" s="10"/>
      <c r="J193" s="10"/>
      <c r="K193" s="10"/>
      <c r="L193" s="13"/>
      <c r="M193" s="10"/>
      <c r="N193" s="13"/>
      <c r="O193" s="13"/>
      <c r="P193" s="13"/>
      <c r="Q193" s="13"/>
      <c r="R193" s="13"/>
      <c r="S193" s="13"/>
      <c r="T193" s="54"/>
      <c r="U193" s="13"/>
      <c r="V193" s="13"/>
      <c r="W193" s="246"/>
      <c r="X193" s="246"/>
      <c r="Y193" s="1237"/>
      <c r="Z193" s="1237"/>
      <c r="AA193" s="246"/>
      <c r="AB193" s="246"/>
      <c r="AC193" s="246"/>
      <c r="AD193" s="246"/>
      <c r="AE193" s="246"/>
      <c r="AF193" s="246"/>
      <c r="AG193" s="441"/>
      <c r="AH193" s="441"/>
      <c r="AI193" s="441"/>
      <c r="AJ193" s="441"/>
      <c r="AK193" s="441"/>
      <c r="AL193" s="441"/>
      <c r="AM193" s="441"/>
      <c r="AN193" s="441"/>
      <c r="AO193" s="441"/>
      <c r="AP193" s="441"/>
      <c r="AQ193" s="441"/>
      <c r="AR193" s="441"/>
      <c r="AS193" s="441"/>
      <c r="AT193" s="441"/>
      <c r="AU193" s="441"/>
      <c r="AV193" s="441"/>
      <c r="AW193" s="441"/>
      <c r="AX193" s="441"/>
      <c r="AY193" s="441"/>
      <c r="AZ193" s="441"/>
      <c r="BA193" s="441"/>
      <c r="BB193" s="441"/>
      <c r="BC193" s="441"/>
      <c r="BD193" s="441"/>
      <c r="BE193" s="441"/>
      <c r="BF193" s="441"/>
      <c r="BG193" s="441"/>
      <c r="BH193" s="441"/>
    </row>
    <row r="194" spans="1:60" s="238" customFormat="1">
      <c r="A194" s="81"/>
      <c r="B194" s="66"/>
      <c r="C194" s="10"/>
      <c r="D194" s="10"/>
      <c r="E194" s="10"/>
      <c r="F194" s="10"/>
      <c r="G194" s="10"/>
      <c r="H194" s="10"/>
      <c r="I194" s="10"/>
      <c r="J194" s="10"/>
      <c r="K194" s="10"/>
      <c r="L194" s="13"/>
      <c r="M194" s="10"/>
      <c r="N194" s="13"/>
      <c r="O194" s="13"/>
      <c r="P194" s="13"/>
      <c r="Q194" s="13"/>
      <c r="R194" s="13"/>
      <c r="S194" s="13"/>
      <c r="T194" s="54"/>
      <c r="U194" s="13"/>
      <c r="V194" s="13"/>
      <c r="W194" s="246"/>
      <c r="X194" s="246"/>
      <c r="Y194" s="1237"/>
      <c r="Z194" s="1237"/>
      <c r="AA194" s="246"/>
      <c r="AB194" s="246"/>
      <c r="AC194" s="246"/>
      <c r="AD194" s="246"/>
      <c r="AE194" s="246"/>
      <c r="AF194" s="246"/>
      <c r="AG194" s="441"/>
      <c r="AH194" s="441"/>
      <c r="AI194" s="441"/>
      <c r="AJ194" s="441"/>
      <c r="AK194" s="441"/>
      <c r="AL194" s="441"/>
      <c r="AM194" s="441"/>
      <c r="AN194" s="441"/>
      <c r="AO194" s="441"/>
      <c r="AP194" s="441"/>
      <c r="AQ194" s="441"/>
      <c r="AR194" s="441"/>
      <c r="AS194" s="441"/>
      <c r="AT194" s="441"/>
      <c r="AU194" s="441"/>
      <c r="AV194" s="441"/>
      <c r="AW194" s="441"/>
      <c r="AX194" s="441"/>
      <c r="AY194" s="441"/>
      <c r="AZ194" s="441"/>
      <c r="BA194" s="441"/>
      <c r="BB194" s="441"/>
      <c r="BC194" s="441"/>
      <c r="BD194" s="441"/>
      <c r="BE194" s="441"/>
      <c r="BF194" s="441"/>
      <c r="BG194" s="441"/>
      <c r="BH194" s="441"/>
    </row>
    <row r="195" spans="1:60" s="238" customFormat="1">
      <c r="A195" s="81"/>
      <c r="B195" s="66"/>
      <c r="C195" s="10"/>
      <c r="D195" s="10"/>
      <c r="E195" s="10"/>
      <c r="F195" s="10"/>
      <c r="G195" s="10"/>
      <c r="H195" s="10"/>
      <c r="I195" s="10"/>
      <c r="J195" s="10"/>
      <c r="K195" s="10"/>
      <c r="L195" s="13"/>
      <c r="M195" s="10"/>
      <c r="N195" s="13"/>
      <c r="O195" s="13"/>
      <c r="P195" s="13"/>
      <c r="Q195" s="13"/>
      <c r="R195" s="13"/>
      <c r="S195" s="13"/>
      <c r="T195" s="54"/>
      <c r="U195" s="13"/>
      <c r="V195" s="13"/>
      <c r="W195" s="246"/>
      <c r="X195" s="246"/>
      <c r="Y195" s="1237"/>
      <c r="Z195" s="1237"/>
      <c r="AA195" s="246"/>
      <c r="AB195" s="246"/>
      <c r="AC195" s="246"/>
      <c r="AD195" s="246"/>
      <c r="AE195" s="246"/>
      <c r="AF195" s="246"/>
      <c r="AG195" s="441"/>
      <c r="AH195" s="441"/>
      <c r="AI195" s="441"/>
      <c r="AJ195" s="441"/>
      <c r="AK195" s="441"/>
      <c r="AL195" s="441"/>
      <c r="AM195" s="441"/>
      <c r="AN195" s="441"/>
      <c r="AO195" s="441"/>
      <c r="AP195" s="441"/>
      <c r="AQ195" s="441"/>
      <c r="AR195" s="441"/>
      <c r="AS195" s="441"/>
      <c r="AT195" s="441"/>
      <c r="AU195" s="441"/>
      <c r="AV195" s="441"/>
      <c r="AW195" s="441"/>
      <c r="AX195" s="441"/>
      <c r="AY195" s="441"/>
      <c r="AZ195" s="441"/>
      <c r="BA195" s="441"/>
      <c r="BB195" s="441"/>
      <c r="BC195" s="441"/>
      <c r="BD195" s="441"/>
      <c r="BE195" s="441"/>
      <c r="BF195" s="441"/>
      <c r="BG195" s="441"/>
      <c r="BH195" s="441"/>
    </row>
    <row r="196" spans="1:60" s="238" customFormat="1">
      <c r="A196" s="81"/>
      <c r="B196" s="66"/>
      <c r="C196" s="10"/>
      <c r="D196" s="10"/>
      <c r="E196" s="10"/>
      <c r="F196" s="10"/>
      <c r="G196" s="10"/>
      <c r="H196" s="10"/>
      <c r="I196" s="10"/>
      <c r="J196" s="10"/>
      <c r="K196" s="10"/>
      <c r="L196" s="13"/>
      <c r="M196" s="10"/>
      <c r="N196" s="13"/>
      <c r="O196" s="13"/>
      <c r="P196" s="13"/>
      <c r="Q196" s="13"/>
      <c r="R196" s="13"/>
      <c r="S196" s="13"/>
      <c r="T196" s="54"/>
      <c r="U196" s="13"/>
      <c r="V196" s="13"/>
      <c r="W196" s="246"/>
      <c r="X196" s="246"/>
      <c r="Y196" s="1237"/>
      <c r="Z196" s="1237"/>
      <c r="AA196" s="246"/>
      <c r="AB196" s="246"/>
      <c r="AC196" s="246"/>
      <c r="AD196" s="246"/>
      <c r="AE196" s="246"/>
      <c r="AF196" s="246"/>
      <c r="AG196" s="441"/>
      <c r="AH196" s="441"/>
      <c r="AI196" s="441"/>
      <c r="AJ196" s="441"/>
      <c r="AK196" s="441"/>
      <c r="AL196" s="441"/>
      <c r="AM196" s="441"/>
      <c r="AN196" s="441"/>
      <c r="AO196" s="441"/>
      <c r="AP196" s="441"/>
      <c r="AQ196" s="441"/>
      <c r="AR196" s="441"/>
      <c r="AS196" s="441"/>
      <c r="AT196" s="441"/>
      <c r="AU196" s="441"/>
      <c r="AV196" s="441"/>
      <c r="AW196" s="441"/>
      <c r="AX196" s="441"/>
      <c r="AY196" s="441"/>
      <c r="AZ196" s="441"/>
      <c r="BA196" s="441"/>
      <c r="BB196" s="441"/>
      <c r="BC196" s="441"/>
      <c r="BD196" s="441"/>
      <c r="BE196" s="441"/>
      <c r="BF196" s="441"/>
      <c r="BG196" s="441"/>
      <c r="BH196" s="441"/>
    </row>
    <row r="197" spans="1:60" s="238" customFormat="1">
      <c r="A197" s="81"/>
      <c r="B197" s="66"/>
      <c r="C197" s="10"/>
      <c r="D197" s="10"/>
      <c r="E197" s="10"/>
      <c r="F197" s="10"/>
      <c r="G197" s="10"/>
      <c r="H197" s="10"/>
      <c r="I197" s="10"/>
      <c r="J197" s="10"/>
      <c r="K197" s="10"/>
      <c r="L197" s="13"/>
      <c r="M197" s="10"/>
      <c r="N197" s="13"/>
      <c r="O197" s="13"/>
      <c r="P197" s="13"/>
      <c r="Q197" s="13"/>
      <c r="R197" s="13"/>
      <c r="S197" s="13"/>
      <c r="T197" s="54"/>
      <c r="U197" s="13"/>
      <c r="V197" s="13"/>
      <c r="W197" s="246"/>
      <c r="X197" s="246"/>
      <c r="Y197" s="1237"/>
      <c r="Z197" s="1237"/>
      <c r="AA197" s="246"/>
      <c r="AB197" s="246"/>
      <c r="AC197" s="246"/>
      <c r="AD197" s="246"/>
      <c r="AE197" s="246"/>
      <c r="AF197" s="246"/>
      <c r="AG197" s="441"/>
      <c r="AH197" s="441"/>
      <c r="AI197" s="441"/>
      <c r="AJ197" s="441"/>
      <c r="AK197" s="441"/>
      <c r="AL197" s="441"/>
      <c r="AM197" s="441"/>
      <c r="AN197" s="441"/>
      <c r="AO197" s="441"/>
      <c r="AP197" s="441"/>
      <c r="AQ197" s="441"/>
      <c r="AR197" s="441"/>
      <c r="AS197" s="441"/>
      <c r="AT197" s="441"/>
      <c r="AU197" s="441"/>
      <c r="AV197" s="441"/>
      <c r="AW197" s="441"/>
      <c r="AX197" s="441"/>
      <c r="AY197" s="441"/>
      <c r="AZ197" s="441"/>
      <c r="BA197" s="441"/>
      <c r="BB197" s="441"/>
      <c r="BC197" s="441"/>
      <c r="BD197" s="441"/>
      <c r="BE197" s="441"/>
      <c r="BF197" s="441"/>
      <c r="BG197" s="441"/>
      <c r="BH197" s="441"/>
    </row>
    <row r="198" spans="1:60" s="238" customFormat="1">
      <c r="A198" s="81"/>
      <c r="B198" s="66"/>
      <c r="C198" s="10"/>
      <c r="D198" s="10"/>
      <c r="E198" s="10"/>
      <c r="F198" s="10"/>
      <c r="G198" s="10"/>
      <c r="H198" s="10"/>
      <c r="I198" s="10"/>
      <c r="J198" s="10"/>
      <c r="K198" s="10"/>
      <c r="L198" s="13"/>
      <c r="M198" s="10"/>
      <c r="N198" s="13"/>
      <c r="O198" s="13"/>
      <c r="P198" s="13"/>
      <c r="Q198" s="13"/>
      <c r="R198" s="13"/>
      <c r="S198" s="13"/>
      <c r="T198" s="54"/>
      <c r="U198" s="13"/>
      <c r="V198" s="13"/>
      <c r="W198" s="246"/>
      <c r="X198" s="246"/>
      <c r="Y198" s="1237"/>
      <c r="Z198" s="1237"/>
      <c r="AA198" s="246"/>
      <c r="AB198" s="246"/>
      <c r="AC198" s="246"/>
      <c r="AD198" s="246"/>
      <c r="AE198" s="246"/>
      <c r="AF198" s="246"/>
      <c r="AG198" s="441"/>
      <c r="AH198" s="441"/>
      <c r="AI198" s="441"/>
      <c r="AJ198" s="441"/>
      <c r="AK198" s="441"/>
      <c r="AL198" s="441"/>
      <c r="AM198" s="441"/>
      <c r="AN198" s="441"/>
      <c r="AO198" s="441"/>
      <c r="AP198" s="441"/>
      <c r="AQ198" s="441"/>
      <c r="AR198" s="441"/>
      <c r="AS198" s="441"/>
      <c r="AT198" s="441"/>
      <c r="AU198" s="441"/>
      <c r="AV198" s="441"/>
      <c r="AW198" s="441"/>
      <c r="AX198" s="441"/>
      <c r="AY198" s="441"/>
      <c r="AZ198" s="441"/>
      <c r="BA198" s="441"/>
      <c r="BB198" s="441"/>
      <c r="BC198" s="441"/>
      <c r="BD198" s="441"/>
      <c r="BE198" s="441"/>
      <c r="BF198" s="441"/>
      <c r="BG198" s="441"/>
      <c r="BH198" s="441"/>
    </row>
    <row r="199" spans="1:60" s="238" customFormat="1">
      <c r="A199" s="81"/>
      <c r="B199" s="66"/>
      <c r="C199" s="10"/>
      <c r="D199" s="10"/>
      <c r="E199" s="10"/>
      <c r="F199" s="10"/>
      <c r="G199" s="10"/>
      <c r="H199" s="10"/>
      <c r="I199" s="10"/>
      <c r="J199" s="10"/>
      <c r="K199" s="10"/>
      <c r="L199" s="13"/>
      <c r="M199" s="10"/>
      <c r="N199" s="13"/>
      <c r="O199" s="13"/>
      <c r="P199" s="13"/>
      <c r="Q199" s="13"/>
      <c r="R199" s="13"/>
      <c r="S199" s="13"/>
      <c r="T199" s="54"/>
      <c r="U199" s="13"/>
      <c r="V199" s="13"/>
      <c r="W199" s="246"/>
      <c r="X199" s="246"/>
      <c r="Y199" s="1237"/>
      <c r="Z199" s="1237"/>
      <c r="AA199" s="246"/>
      <c r="AB199" s="246"/>
      <c r="AC199" s="246"/>
      <c r="AD199" s="246"/>
      <c r="AE199" s="246"/>
      <c r="AF199" s="246"/>
      <c r="AG199" s="441"/>
      <c r="AH199" s="441"/>
      <c r="AI199" s="441"/>
      <c r="AJ199" s="441"/>
      <c r="AK199" s="441"/>
      <c r="AL199" s="441"/>
      <c r="AM199" s="441"/>
      <c r="AN199" s="441"/>
      <c r="AO199" s="441"/>
      <c r="AP199" s="441"/>
      <c r="AQ199" s="441"/>
      <c r="AR199" s="441"/>
      <c r="AS199" s="441"/>
      <c r="AT199" s="441"/>
      <c r="AU199" s="441"/>
      <c r="AV199" s="441"/>
      <c r="AW199" s="441"/>
      <c r="AX199" s="441"/>
      <c r="AY199" s="441"/>
      <c r="AZ199" s="441"/>
      <c r="BA199" s="441"/>
      <c r="BB199" s="441"/>
      <c r="BC199" s="441"/>
      <c r="BD199" s="441"/>
      <c r="BE199" s="441"/>
      <c r="BF199" s="441"/>
      <c r="BG199" s="441"/>
      <c r="BH199" s="441"/>
    </row>
    <row r="200" spans="1:60" s="238" customFormat="1">
      <c r="A200" s="81"/>
      <c r="B200" s="66"/>
      <c r="C200" s="10"/>
      <c r="D200" s="10"/>
      <c r="E200" s="10"/>
      <c r="F200" s="10"/>
      <c r="G200" s="10"/>
      <c r="H200" s="10"/>
      <c r="I200" s="10"/>
      <c r="J200" s="10"/>
      <c r="K200" s="10"/>
      <c r="L200" s="13"/>
      <c r="M200" s="10"/>
      <c r="N200" s="13"/>
      <c r="O200" s="13"/>
      <c r="P200" s="13"/>
      <c r="Q200" s="13"/>
      <c r="R200" s="13"/>
      <c r="S200" s="13"/>
      <c r="T200" s="54"/>
      <c r="U200" s="13"/>
      <c r="V200" s="13"/>
      <c r="W200" s="246"/>
      <c r="X200" s="246"/>
      <c r="Y200" s="1237"/>
      <c r="Z200" s="1237"/>
      <c r="AA200" s="246"/>
      <c r="AB200" s="246"/>
      <c r="AC200" s="246"/>
      <c r="AD200" s="246"/>
      <c r="AE200" s="246"/>
      <c r="AF200" s="246"/>
      <c r="AG200" s="441"/>
      <c r="AH200" s="441"/>
      <c r="AI200" s="441"/>
      <c r="AJ200" s="441"/>
      <c r="AK200" s="441"/>
      <c r="AL200" s="441"/>
      <c r="AM200" s="441"/>
      <c r="AN200" s="441"/>
      <c r="AO200" s="441"/>
      <c r="AP200" s="441"/>
      <c r="AQ200" s="441"/>
      <c r="AR200" s="441"/>
      <c r="AS200" s="441"/>
      <c r="AT200" s="441"/>
      <c r="AU200" s="441"/>
      <c r="AV200" s="441"/>
      <c r="AW200" s="441"/>
      <c r="AX200" s="441"/>
      <c r="AY200" s="441"/>
      <c r="AZ200" s="441"/>
      <c r="BA200" s="441"/>
      <c r="BB200" s="441"/>
      <c r="BC200" s="441"/>
      <c r="BD200" s="441"/>
      <c r="BE200" s="441"/>
      <c r="BF200" s="441"/>
      <c r="BG200" s="441"/>
      <c r="BH200" s="441"/>
    </row>
    <row r="201" spans="1:60" s="238" customFormat="1">
      <c r="A201" s="81"/>
      <c r="B201" s="66"/>
      <c r="C201" s="10"/>
      <c r="D201" s="10"/>
      <c r="E201" s="10"/>
      <c r="F201" s="10"/>
      <c r="G201" s="10"/>
      <c r="H201" s="10"/>
      <c r="I201" s="10"/>
      <c r="J201" s="10"/>
      <c r="K201" s="10"/>
      <c r="L201" s="13"/>
      <c r="M201" s="10"/>
      <c r="N201" s="13"/>
      <c r="O201" s="13"/>
      <c r="P201" s="13"/>
      <c r="Q201" s="13"/>
      <c r="R201" s="13"/>
      <c r="S201" s="13"/>
      <c r="T201" s="54"/>
      <c r="U201" s="13"/>
      <c r="V201" s="13"/>
      <c r="W201" s="246"/>
      <c r="X201" s="246"/>
      <c r="Y201" s="1237"/>
      <c r="Z201" s="1237"/>
      <c r="AA201" s="246"/>
      <c r="AB201" s="246"/>
      <c r="AC201" s="246"/>
      <c r="AD201" s="246"/>
      <c r="AE201" s="246"/>
      <c r="AF201" s="246"/>
      <c r="AG201" s="441"/>
      <c r="AH201" s="441"/>
      <c r="AI201" s="441"/>
      <c r="AJ201" s="441"/>
      <c r="AK201" s="441"/>
      <c r="AL201" s="441"/>
      <c r="AM201" s="441"/>
      <c r="AN201" s="441"/>
      <c r="AO201" s="441"/>
      <c r="AP201" s="441"/>
      <c r="AQ201" s="441"/>
      <c r="AR201" s="441"/>
      <c r="AS201" s="441"/>
      <c r="AT201" s="441"/>
      <c r="AU201" s="441"/>
      <c r="AV201" s="441"/>
      <c r="AW201" s="441"/>
      <c r="AX201" s="441"/>
      <c r="AY201" s="441"/>
      <c r="AZ201" s="441"/>
      <c r="BA201" s="441"/>
      <c r="BB201" s="441"/>
      <c r="BC201" s="441"/>
      <c r="BD201" s="441"/>
      <c r="BE201" s="441"/>
      <c r="BF201" s="441"/>
      <c r="BG201" s="441"/>
      <c r="BH201" s="441"/>
    </row>
    <row r="202" spans="1:60" s="238" customFormat="1">
      <c r="A202" s="81"/>
      <c r="B202" s="66"/>
      <c r="C202" s="10"/>
      <c r="D202" s="10"/>
      <c r="E202" s="10"/>
      <c r="F202" s="10"/>
      <c r="G202" s="10"/>
      <c r="H202" s="10"/>
      <c r="I202" s="10"/>
      <c r="J202" s="10"/>
      <c r="K202" s="10"/>
      <c r="L202" s="13"/>
      <c r="M202" s="10"/>
      <c r="N202" s="13"/>
      <c r="O202" s="13"/>
      <c r="P202" s="13"/>
      <c r="Q202" s="13"/>
      <c r="R202" s="13"/>
      <c r="S202" s="13"/>
      <c r="T202" s="54"/>
      <c r="U202" s="13"/>
      <c r="V202" s="13"/>
      <c r="W202" s="246"/>
      <c r="X202" s="246"/>
      <c r="Y202" s="1237"/>
      <c r="Z202" s="1237"/>
      <c r="AA202" s="246"/>
      <c r="AB202" s="246"/>
      <c r="AC202" s="246"/>
      <c r="AD202" s="246"/>
      <c r="AE202" s="246"/>
      <c r="AF202" s="246"/>
      <c r="AG202" s="441"/>
      <c r="AH202" s="441"/>
      <c r="AI202" s="441"/>
      <c r="AJ202" s="441"/>
      <c r="AK202" s="441"/>
      <c r="AL202" s="441"/>
      <c r="AM202" s="441"/>
      <c r="AN202" s="441"/>
      <c r="AO202" s="441"/>
      <c r="AP202" s="441"/>
      <c r="AQ202" s="441"/>
      <c r="AR202" s="441"/>
      <c r="AS202" s="441"/>
      <c r="AT202" s="441"/>
      <c r="AU202" s="441"/>
      <c r="AV202" s="441"/>
      <c r="AW202" s="441"/>
      <c r="AX202" s="441"/>
      <c r="AY202" s="441"/>
      <c r="AZ202" s="441"/>
      <c r="BA202" s="441"/>
      <c r="BB202" s="441"/>
      <c r="BC202" s="441"/>
      <c r="BD202" s="441"/>
      <c r="BE202" s="441"/>
      <c r="BF202" s="441"/>
      <c r="BG202" s="441"/>
      <c r="BH202" s="441"/>
    </row>
    <row r="203" spans="1:60" s="238" customFormat="1">
      <c r="A203" s="81"/>
      <c r="B203" s="66"/>
      <c r="C203" s="10"/>
      <c r="D203" s="10"/>
      <c r="E203" s="10"/>
      <c r="F203" s="10"/>
      <c r="G203" s="10"/>
      <c r="H203" s="10"/>
      <c r="I203" s="10"/>
      <c r="J203" s="10"/>
      <c r="K203" s="10"/>
      <c r="L203" s="13"/>
      <c r="M203" s="10"/>
      <c r="N203" s="13"/>
      <c r="O203" s="13"/>
      <c r="P203" s="13"/>
      <c r="Q203" s="13"/>
      <c r="R203" s="13"/>
      <c r="S203" s="13"/>
      <c r="T203" s="54"/>
      <c r="U203" s="13"/>
      <c r="V203" s="13"/>
      <c r="W203" s="246"/>
      <c r="X203" s="246"/>
      <c r="Y203" s="1237"/>
      <c r="Z203" s="1237"/>
      <c r="AA203" s="246"/>
      <c r="AB203" s="246"/>
      <c r="AC203" s="246"/>
      <c r="AD203" s="246"/>
      <c r="AE203" s="246"/>
      <c r="AF203" s="246"/>
      <c r="AG203" s="441"/>
      <c r="AH203" s="441"/>
      <c r="AI203" s="441"/>
      <c r="AJ203" s="441"/>
      <c r="AK203" s="441"/>
      <c r="AL203" s="441"/>
      <c r="AM203" s="441"/>
      <c r="AN203" s="441"/>
      <c r="AO203" s="441"/>
      <c r="AP203" s="441"/>
      <c r="AQ203" s="441"/>
      <c r="AR203" s="441"/>
      <c r="AS203" s="441"/>
      <c r="AT203" s="441"/>
      <c r="AU203" s="441"/>
      <c r="AV203" s="441"/>
      <c r="AW203" s="441"/>
      <c r="AX203" s="441"/>
      <c r="AY203" s="441"/>
      <c r="AZ203" s="441"/>
      <c r="BA203" s="441"/>
      <c r="BB203" s="441"/>
      <c r="BC203" s="441"/>
      <c r="BD203" s="441"/>
      <c r="BE203" s="441"/>
      <c r="BF203" s="441"/>
      <c r="BG203" s="441"/>
      <c r="BH203" s="441"/>
    </row>
    <row r="204" spans="1:60" s="238" customFormat="1">
      <c r="A204" s="81"/>
      <c r="B204" s="66"/>
      <c r="C204" s="10"/>
      <c r="D204" s="10"/>
      <c r="E204" s="10"/>
      <c r="F204" s="10"/>
      <c r="G204" s="10"/>
      <c r="H204" s="10"/>
      <c r="I204" s="10"/>
      <c r="J204" s="10"/>
      <c r="K204" s="10"/>
      <c r="L204" s="13"/>
      <c r="M204" s="10"/>
      <c r="N204" s="13"/>
      <c r="O204" s="13"/>
      <c r="P204" s="13"/>
      <c r="Q204" s="13"/>
      <c r="R204" s="13"/>
      <c r="S204" s="13"/>
      <c r="T204" s="54"/>
      <c r="U204" s="13"/>
      <c r="V204" s="13"/>
      <c r="W204" s="246"/>
      <c r="X204" s="246"/>
      <c r="Y204" s="1237"/>
      <c r="Z204" s="1237"/>
      <c r="AA204" s="246"/>
      <c r="AB204" s="246"/>
      <c r="AC204" s="246"/>
      <c r="AD204" s="246"/>
      <c r="AE204" s="246"/>
      <c r="AF204" s="246"/>
      <c r="AG204" s="441"/>
      <c r="AH204" s="441"/>
      <c r="AI204" s="441"/>
      <c r="AJ204" s="441"/>
      <c r="AK204" s="441"/>
      <c r="AL204" s="441"/>
      <c r="AM204" s="441"/>
      <c r="AN204" s="441"/>
      <c r="AO204" s="441"/>
      <c r="AP204" s="441"/>
      <c r="AQ204" s="441"/>
      <c r="AR204" s="441"/>
      <c r="AS204" s="441"/>
      <c r="AT204" s="441"/>
      <c r="AU204" s="441"/>
      <c r="AV204" s="441"/>
      <c r="AW204" s="441"/>
      <c r="AX204" s="441"/>
      <c r="AY204" s="441"/>
      <c r="AZ204" s="441"/>
      <c r="BA204" s="441"/>
      <c r="BB204" s="441"/>
      <c r="BC204" s="441"/>
      <c r="BD204" s="441"/>
      <c r="BE204" s="441"/>
      <c r="BF204" s="441"/>
      <c r="BG204" s="441"/>
      <c r="BH204" s="441"/>
    </row>
    <row r="205" spans="1:60" s="238" customFormat="1">
      <c r="A205" s="81"/>
      <c r="B205" s="66"/>
      <c r="C205" s="10"/>
      <c r="D205" s="10"/>
      <c r="E205" s="10"/>
      <c r="F205" s="10"/>
      <c r="G205" s="10"/>
      <c r="H205" s="10"/>
      <c r="I205" s="10"/>
      <c r="J205" s="10"/>
      <c r="K205" s="10"/>
      <c r="L205" s="13"/>
      <c r="M205" s="10"/>
      <c r="N205" s="13"/>
      <c r="O205" s="13"/>
      <c r="P205" s="13"/>
      <c r="Q205" s="13"/>
      <c r="R205" s="13"/>
      <c r="S205" s="13"/>
      <c r="T205" s="54"/>
      <c r="U205" s="13"/>
      <c r="V205" s="13"/>
      <c r="W205" s="246"/>
      <c r="X205" s="246"/>
      <c r="Y205" s="1237"/>
      <c r="Z205" s="1237"/>
      <c r="AA205" s="246"/>
      <c r="AB205" s="246"/>
      <c r="AC205" s="246"/>
      <c r="AD205" s="246"/>
      <c r="AE205" s="246"/>
      <c r="AF205" s="246"/>
      <c r="AG205" s="441"/>
      <c r="AH205" s="441"/>
      <c r="AI205" s="441"/>
      <c r="AJ205" s="441"/>
      <c r="AK205" s="441"/>
      <c r="AL205" s="441"/>
      <c r="AM205" s="441"/>
      <c r="AN205" s="441"/>
      <c r="AO205" s="441"/>
      <c r="AP205" s="441"/>
      <c r="AQ205" s="441"/>
      <c r="AR205" s="441"/>
      <c r="AS205" s="441"/>
      <c r="AT205" s="441"/>
      <c r="AU205" s="441"/>
      <c r="AV205" s="441"/>
      <c r="AW205" s="441"/>
      <c r="AX205" s="441"/>
      <c r="AY205" s="441"/>
      <c r="AZ205" s="441"/>
      <c r="BA205" s="441"/>
      <c r="BB205" s="441"/>
      <c r="BC205" s="441"/>
      <c r="BD205" s="441"/>
      <c r="BE205" s="441"/>
      <c r="BF205" s="441"/>
      <c r="BG205" s="441"/>
      <c r="BH205" s="441"/>
    </row>
    <row r="206" spans="1:60" s="238" customFormat="1">
      <c r="A206" s="81"/>
      <c r="B206" s="66"/>
      <c r="C206" s="10"/>
      <c r="D206" s="10"/>
      <c r="E206" s="10"/>
      <c r="F206" s="10"/>
      <c r="G206" s="10"/>
      <c r="H206" s="10"/>
      <c r="I206" s="10"/>
      <c r="J206" s="10"/>
      <c r="K206" s="10"/>
      <c r="L206" s="13"/>
      <c r="M206" s="10"/>
      <c r="N206" s="13"/>
      <c r="O206" s="13"/>
      <c r="P206" s="13"/>
      <c r="Q206" s="13"/>
      <c r="R206" s="13"/>
      <c r="S206" s="13"/>
      <c r="T206" s="54"/>
      <c r="U206" s="13"/>
      <c r="V206" s="13"/>
      <c r="W206" s="246"/>
      <c r="X206" s="246"/>
      <c r="Y206" s="1237"/>
      <c r="Z206" s="1237"/>
      <c r="AA206" s="246"/>
      <c r="AB206" s="246"/>
      <c r="AC206" s="246"/>
      <c r="AD206" s="246"/>
      <c r="AE206" s="246"/>
      <c r="AF206" s="246"/>
      <c r="AG206" s="441"/>
      <c r="AH206" s="441"/>
      <c r="AI206" s="441"/>
      <c r="AJ206" s="441"/>
      <c r="AK206" s="441"/>
      <c r="AL206" s="441"/>
      <c r="AM206" s="441"/>
      <c r="AN206" s="441"/>
      <c r="AO206" s="441"/>
      <c r="AP206" s="441"/>
      <c r="AQ206" s="441"/>
      <c r="AR206" s="441"/>
      <c r="AS206" s="441"/>
      <c r="AT206" s="441"/>
      <c r="AU206" s="441"/>
      <c r="AV206" s="441"/>
      <c r="AW206" s="441"/>
      <c r="AX206" s="441"/>
      <c r="AY206" s="441"/>
      <c r="AZ206" s="441"/>
      <c r="BA206" s="441"/>
      <c r="BB206" s="441"/>
      <c r="BC206" s="441"/>
      <c r="BD206" s="441"/>
      <c r="BE206" s="441"/>
      <c r="BF206" s="441"/>
      <c r="BG206" s="441"/>
      <c r="BH206" s="441"/>
    </row>
    <row r="207" spans="1:60" s="238" customFormat="1">
      <c r="A207" s="81"/>
      <c r="B207" s="66"/>
      <c r="C207" s="10"/>
      <c r="D207" s="10"/>
      <c r="E207" s="10"/>
      <c r="F207" s="10"/>
      <c r="G207" s="10"/>
      <c r="H207" s="10"/>
      <c r="I207" s="10"/>
      <c r="J207" s="10"/>
      <c r="K207" s="10"/>
      <c r="L207" s="13"/>
      <c r="M207" s="10"/>
      <c r="N207" s="13"/>
      <c r="O207" s="13"/>
      <c r="P207" s="13"/>
      <c r="Q207" s="13"/>
      <c r="R207" s="13"/>
      <c r="S207" s="13"/>
      <c r="T207" s="54"/>
      <c r="U207" s="13"/>
      <c r="V207" s="13"/>
      <c r="W207" s="246"/>
      <c r="X207" s="246"/>
      <c r="Y207" s="1237"/>
      <c r="Z207" s="1237"/>
      <c r="AA207" s="246"/>
      <c r="AB207" s="246"/>
      <c r="AC207" s="246"/>
      <c r="AD207" s="246"/>
      <c r="AE207" s="246"/>
      <c r="AF207" s="246"/>
      <c r="AG207" s="441"/>
      <c r="AH207" s="441"/>
      <c r="AI207" s="441"/>
      <c r="AJ207" s="441"/>
      <c r="AK207" s="441"/>
      <c r="AL207" s="441"/>
      <c r="AM207" s="441"/>
      <c r="AN207" s="441"/>
      <c r="AO207" s="441"/>
      <c r="AP207" s="441"/>
      <c r="AQ207" s="441"/>
      <c r="AR207" s="441"/>
      <c r="AS207" s="441"/>
      <c r="AT207" s="441"/>
      <c r="AU207" s="441"/>
      <c r="AV207" s="441"/>
      <c r="AW207" s="441"/>
      <c r="AX207" s="441"/>
      <c r="AY207" s="441"/>
      <c r="AZ207" s="441"/>
      <c r="BA207" s="441"/>
      <c r="BB207" s="441"/>
      <c r="BC207" s="441"/>
      <c r="BD207" s="441"/>
      <c r="BE207" s="441"/>
      <c r="BF207" s="441"/>
      <c r="BG207" s="441"/>
      <c r="BH207" s="441"/>
    </row>
    <row r="208" spans="1:60" s="238" customFormat="1">
      <c r="A208" s="81"/>
      <c r="B208" s="66"/>
      <c r="C208" s="10"/>
      <c r="D208" s="10"/>
      <c r="E208" s="10"/>
      <c r="F208" s="10"/>
      <c r="G208" s="10"/>
      <c r="H208" s="10"/>
      <c r="I208" s="10"/>
      <c r="J208" s="10"/>
      <c r="K208" s="10"/>
      <c r="L208" s="13"/>
      <c r="M208" s="10"/>
      <c r="N208" s="13"/>
      <c r="O208" s="13"/>
      <c r="P208" s="13"/>
      <c r="Q208" s="13"/>
      <c r="R208" s="13"/>
      <c r="S208" s="13"/>
      <c r="T208" s="54"/>
      <c r="U208" s="13"/>
      <c r="V208" s="13"/>
      <c r="W208" s="246"/>
      <c r="X208" s="246"/>
      <c r="Y208" s="1237"/>
      <c r="Z208" s="1237"/>
      <c r="AA208" s="246"/>
      <c r="AB208" s="246"/>
      <c r="AC208" s="246"/>
      <c r="AD208" s="246"/>
      <c r="AE208" s="246"/>
      <c r="AF208" s="246"/>
      <c r="AG208" s="441"/>
      <c r="AH208" s="441"/>
      <c r="AI208" s="441"/>
      <c r="AJ208" s="441"/>
      <c r="AK208" s="441"/>
      <c r="AL208" s="441"/>
      <c r="AM208" s="441"/>
      <c r="AN208" s="441"/>
      <c r="AO208" s="441"/>
      <c r="AP208" s="441"/>
      <c r="AQ208" s="441"/>
      <c r="AR208" s="441"/>
      <c r="AS208" s="441"/>
      <c r="AT208" s="441"/>
      <c r="AU208" s="441"/>
      <c r="AV208" s="441"/>
      <c r="AW208" s="441"/>
      <c r="AX208" s="441"/>
      <c r="AY208" s="441"/>
      <c r="AZ208" s="441"/>
      <c r="BA208" s="441"/>
      <c r="BB208" s="441"/>
      <c r="BC208" s="441"/>
      <c r="BD208" s="441"/>
      <c r="BE208" s="441"/>
      <c r="BF208" s="441"/>
      <c r="BG208" s="441"/>
      <c r="BH208" s="441"/>
    </row>
    <row r="209" spans="1:60" s="238" customFormat="1">
      <c r="A209" s="81"/>
      <c r="B209" s="66"/>
      <c r="C209" s="10"/>
      <c r="D209" s="10"/>
      <c r="E209" s="10"/>
      <c r="F209" s="10"/>
      <c r="G209" s="10"/>
      <c r="H209" s="10"/>
      <c r="I209" s="10"/>
      <c r="J209" s="10"/>
      <c r="K209" s="10"/>
      <c r="L209" s="13"/>
      <c r="M209" s="10"/>
      <c r="N209" s="13"/>
      <c r="O209" s="13"/>
      <c r="P209" s="13"/>
      <c r="Q209" s="13"/>
      <c r="R209" s="13"/>
      <c r="S209" s="13"/>
      <c r="T209" s="54"/>
      <c r="U209" s="13"/>
      <c r="V209" s="13"/>
      <c r="W209" s="246"/>
      <c r="X209" s="246"/>
      <c r="Y209" s="1237"/>
      <c r="Z209" s="1237"/>
      <c r="AA209" s="246"/>
      <c r="AB209" s="246"/>
      <c r="AC209" s="246"/>
      <c r="AD209" s="246"/>
      <c r="AE209" s="246"/>
      <c r="AF209" s="246"/>
      <c r="AG209" s="441"/>
      <c r="AH209" s="441"/>
      <c r="AI209" s="441"/>
      <c r="AJ209" s="441"/>
      <c r="AK209" s="441"/>
      <c r="AL209" s="441"/>
      <c r="AM209" s="441"/>
      <c r="AN209" s="441"/>
      <c r="AO209" s="441"/>
      <c r="AP209" s="441"/>
      <c r="AQ209" s="441"/>
      <c r="AR209" s="441"/>
      <c r="AS209" s="441"/>
      <c r="AT209" s="441"/>
      <c r="AU209" s="441"/>
      <c r="AV209" s="441"/>
      <c r="AW209" s="441"/>
      <c r="AX209" s="441"/>
      <c r="AY209" s="441"/>
      <c r="AZ209" s="441"/>
      <c r="BA209" s="441"/>
      <c r="BB209" s="441"/>
      <c r="BC209" s="441"/>
      <c r="BD209" s="441"/>
      <c r="BE209" s="441"/>
      <c r="BF209" s="441"/>
      <c r="BG209" s="441"/>
      <c r="BH209" s="441"/>
    </row>
    <row r="210" spans="1:60" s="238" customFormat="1">
      <c r="A210" s="81"/>
      <c r="B210" s="66"/>
      <c r="C210" s="10"/>
      <c r="D210" s="10"/>
      <c r="E210" s="10"/>
      <c r="F210" s="10"/>
      <c r="G210" s="10"/>
      <c r="H210" s="10"/>
      <c r="I210" s="10"/>
      <c r="J210" s="10"/>
      <c r="K210" s="10"/>
      <c r="L210" s="13"/>
      <c r="M210" s="10"/>
      <c r="N210" s="13"/>
      <c r="O210" s="13"/>
      <c r="P210" s="13"/>
      <c r="Q210" s="13"/>
      <c r="R210" s="13"/>
      <c r="S210" s="13"/>
      <c r="T210" s="54"/>
      <c r="U210" s="13"/>
      <c r="V210" s="13"/>
      <c r="W210" s="246"/>
      <c r="X210" s="246"/>
      <c r="Y210" s="1237"/>
      <c r="Z210" s="1237"/>
      <c r="AA210" s="246"/>
      <c r="AB210" s="246"/>
      <c r="AC210" s="246"/>
      <c r="AD210" s="246"/>
      <c r="AE210" s="246"/>
      <c r="AF210" s="246"/>
      <c r="AG210" s="441"/>
      <c r="AH210" s="441"/>
      <c r="AI210" s="441"/>
      <c r="AJ210" s="441"/>
      <c r="AK210" s="441"/>
      <c r="AL210" s="441"/>
      <c r="AM210" s="441"/>
      <c r="AN210" s="441"/>
      <c r="AO210" s="441"/>
      <c r="AP210" s="441"/>
      <c r="AQ210" s="441"/>
      <c r="AR210" s="441"/>
      <c r="AS210" s="441"/>
      <c r="AT210" s="441"/>
      <c r="AU210" s="441"/>
      <c r="AV210" s="441"/>
      <c r="AW210" s="441"/>
      <c r="AX210" s="441"/>
      <c r="AY210" s="441"/>
      <c r="AZ210" s="441"/>
      <c r="BA210" s="441"/>
      <c r="BB210" s="441"/>
      <c r="BC210" s="441"/>
      <c r="BD210" s="441"/>
      <c r="BE210" s="441"/>
      <c r="BF210" s="441"/>
      <c r="BG210" s="441"/>
      <c r="BH210" s="441"/>
    </row>
    <row r="211" spans="1:60" s="238" customFormat="1">
      <c r="A211" s="81"/>
      <c r="B211" s="66"/>
      <c r="C211" s="10"/>
      <c r="D211" s="10"/>
      <c r="E211" s="10"/>
      <c r="F211" s="10"/>
      <c r="G211" s="10"/>
      <c r="H211" s="10"/>
      <c r="I211" s="10"/>
      <c r="J211" s="10"/>
      <c r="K211" s="10"/>
      <c r="L211" s="13"/>
      <c r="M211" s="10"/>
      <c r="N211" s="13"/>
      <c r="O211" s="13"/>
      <c r="P211" s="13"/>
      <c r="Q211" s="13"/>
      <c r="R211" s="13"/>
      <c r="S211" s="13"/>
      <c r="T211" s="54"/>
      <c r="U211" s="13"/>
      <c r="V211" s="13"/>
      <c r="W211" s="246"/>
      <c r="X211" s="246"/>
      <c r="Y211" s="1237"/>
      <c r="Z211" s="1237"/>
      <c r="AA211" s="246"/>
      <c r="AB211" s="246"/>
      <c r="AC211" s="246"/>
      <c r="AD211" s="246"/>
      <c r="AE211" s="246"/>
      <c r="AF211" s="246"/>
      <c r="AG211" s="441"/>
      <c r="AH211" s="441"/>
      <c r="AI211" s="441"/>
      <c r="AJ211" s="441"/>
      <c r="AK211" s="441"/>
      <c r="AL211" s="441"/>
      <c r="AM211" s="441"/>
      <c r="AN211" s="441"/>
      <c r="AO211" s="441"/>
      <c r="AP211" s="441"/>
      <c r="AQ211" s="441"/>
      <c r="AR211" s="441"/>
      <c r="AS211" s="441"/>
      <c r="AT211" s="441"/>
      <c r="AU211" s="441"/>
      <c r="AV211" s="441"/>
      <c r="AW211" s="441"/>
      <c r="AX211" s="441"/>
      <c r="AY211" s="441"/>
      <c r="AZ211" s="441"/>
      <c r="BA211" s="441"/>
      <c r="BB211" s="441"/>
      <c r="BC211" s="441"/>
      <c r="BD211" s="441"/>
      <c r="BE211" s="441"/>
      <c r="BF211" s="441"/>
      <c r="BG211" s="441"/>
      <c r="BH211" s="441"/>
    </row>
    <row r="212" spans="1:60" s="238" customFormat="1">
      <c r="A212" s="81"/>
      <c r="B212" s="66"/>
      <c r="C212" s="10"/>
      <c r="D212" s="10"/>
      <c r="E212" s="10"/>
      <c r="F212" s="10"/>
      <c r="G212" s="10"/>
      <c r="H212" s="10"/>
      <c r="I212" s="10"/>
      <c r="J212" s="10"/>
      <c r="K212" s="10"/>
      <c r="L212" s="13"/>
      <c r="M212" s="10"/>
      <c r="N212" s="13"/>
      <c r="O212" s="13"/>
      <c r="P212" s="13"/>
      <c r="Q212" s="13"/>
      <c r="R212" s="13"/>
      <c r="S212" s="13"/>
      <c r="T212" s="54"/>
      <c r="U212" s="13"/>
      <c r="V212" s="13"/>
      <c r="W212" s="246"/>
      <c r="X212" s="246"/>
      <c r="Y212" s="1237"/>
      <c r="Z212" s="1237"/>
      <c r="AA212" s="246"/>
      <c r="AB212" s="246"/>
      <c r="AC212" s="246"/>
      <c r="AD212" s="246"/>
      <c r="AE212" s="246"/>
      <c r="AF212" s="246"/>
      <c r="AG212" s="441"/>
      <c r="AH212" s="441"/>
      <c r="AI212" s="441"/>
      <c r="AJ212" s="441"/>
      <c r="AK212" s="441"/>
      <c r="AL212" s="441"/>
      <c r="AM212" s="441"/>
      <c r="AN212" s="441"/>
      <c r="AO212" s="441"/>
      <c r="AP212" s="441"/>
      <c r="AQ212" s="441"/>
      <c r="AR212" s="441"/>
      <c r="AS212" s="441"/>
      <c r="AT212" s="441"/>
      <c r="AU212" s="441"/>
      <c r="AV212" s="441"/>
      <c r="AW212" s="441"/>
      <c r="AX212" s="441"/>
      <c r="AY212" s="441"/>
      <c r="AZ212" s="441"/>
      <c r="BA212" s="441"/>
      <c r="BB212" s="441"/>
      <c r="BC212" s="441"/>
      <c r="BD212" s="441"/>
      <c r="BE212" s="441"/>
      <c r="BF212" s="441"/>
      <c r="BG212" s="441"/>
      <c r="BH212" s="441"/>
    </row>
    <row r="213" spans="1:60" s="238" customFormat="1">
      <c r="A213" s="81"/>
      <c r="B213" s="66"/>
      <c r="C213" s="10"/>
      <c r="D213" s="10"/>
      <c r="E213" s="10"/>
      <c r="F213" s="10"/>
      <c r="G213" s="10"/>
      <c r="H213" s="10"/>
      <c r="I213" s="10"/>
      <c r="J213" s="10"/>
      <c r="K213" s="10"/>
      <c r="L213" s="13"/>
      <c r="M213" s="10"/>
      <c r="N213" s="13"/>
      <c r="O213" s="13"/>
      <c r="P213" s="13"/>
      <c r="Q213" s="13"/>
      <c r="R213" s="13"/>
      <c r="S213" s="13"/>
      <c r="T213" s="54"/>
      <c r="U213" s="13"/>
      <c r="V213" s="13"/>
      <c r="W213" s="246"/>
      <c r="X213" s="246"/>
      <c r="Y213" s="1237"/>
      <c r="Z213" s="1237"/>
      <c r="AA213" s="246"/>
      <c r="AB213" s="246"/>
      <c r="AC213" s="246"/>
      <c r="AD213" s="246"/>
      <c r="AE213" s="246"/>
      <c r="AF213" s="246"/>
      <c r="AG213" s="441"/>
      <c r="AH213" s="441"/>
      <c r="AI213" s="441"/>
      <c r="AJ213" s="441"/>
      <c r="AK213" s="441"/>
      <c r="AL213" s="441"/>
      <c r="AM213" s="441"/>
      <c r="AN213" s="441"/>
      <c r="AO213" s="441"/>
      <c r="AP213" s="441"/>
      <c r="AQ213" s="441"/>
      <c r="AR213" s="441"/>
      <c r="AS213" s="441"/>
      <c r="AT213" s="441"/>
      <c r="AU213" s="441"/>
      <c r="AV213" s="441"/>
      <c r="AW213" s="441"/>
      <c r="AX213" s="441"/>
      <c r="AY213" s="441"/>
      <c r="AZ213" s="441"/>
      <c r="BA213" s="441"/>
      <c r="BB213" s="441"/>
      <c r="BC213" s="441"/>
      <c r="BD213" s="441"/>
      <c r="BE213" s="441"/>
      <c r="BF213" s="441"/>
      <c r="BG213" s="441"/>
      <c r="BH213" s="441"/>
    </row>
    <row r="214" spans="1:60" s="238" customFormat="1">
      <c r="A214" s="81"/>
      <c r="B214" s="66"/>
      <c r="C214" s="10"/>
      <c r="D214" s="10"/>
      <c r="E214" s="10"/>
      <c r="F214" s="10"/>
      <c r="G214" s="10"/>
      <c r="H214" s="10"/>
      <c r="I214" s="10"/>
      <c r="J214" s="10"/>
      <c r="K214" s="10"/>
      <c r="L214" s="13"/>
      <c r="M214" s="10"/>
      <c r="N214" s="13"/>
      <c r="O214" s="13"/>
      <c r="P214" s="13"/>
      <c r="Q214" s="13"/>
      <c r="R214" s="13"/>
      <c r="S214" s="13"/>
      <c r="T214" s="54"/>
      <c r="U214" s="13"/>
      <c r="V214" s="13"/>
      <c r="W214" s="246"/>
      <c r="X214" s="246"/>
      <c r="Y214" s="1237"/>
      <c r="Z214" s="1237"/>
      <c r="AA214" s="246"/>
      <c r="AB214" s="246"/>
      <c r="AC214" s="246"/>
      <c r="AD214" s="246"/>
      <c r="AE214" s="246"/>
      <c r="AF214" s="246"/>
      <c r="AG214" s="441"/>
      <c r="AH214" s="441"/>
      <c r="AI214" s="441"/>
      <c r="AJ214" s="441"/>
      <c r="AK214" s="441"/>
      <c r="AL214" s="441"/>
      <c r="AM214" s="441"/>
      <c r="AN214" s="441"/>
      <c r="AO214" s="441"/>
      <c r="AP214" s="441"/>
      <c r="AQ214" s="441"/>
      <c r="AR214" s="441"/>
      <c r="AS214" s="441"/>
      <c r="AT214" s="441"/>
      <c r="AU214" s="441"/>
      <c r="AV214" s="441"/>
      <c r="AW214" s="441"/>
      <c r="AX214" s="441"/>
      <c r="AY214" s="441"/>
      <c r="AZ214" s="441"/>
      <c r="BA214" s="441"/>
      <c r="BB214" s="441"/>
      <c r="BC214" s="441"/>
      <c r="BD214" s="441"/>
      <c r="BE214" s="441"/>
      <c r="BF214" s="441"/>
      <c r="BG214" s="441"/>
      <c r="BH214" s="441"/>
    </row>
    <row r="215" spans="1:60" s="238" customFormat="1">
      <c r="A215" s="81"/>
      <c r="B215" s="66"/>
      <c r="C215" s="10"/>
      <c r="D215" s="10"/>
      <c r="E215" s="10"/>
      <c r="F215" s="10"/>
      <c r="G215" s="10"/>
      <c r="H215" s="10"/>
      <c r="I215" s="10"/>
      <c r="J215" s="10"/>
      <c r="K215" s="10"/>
      <c r="L215" s="13"/>
      <c r="M215" s="10"/>
      <c r="N215" s="13"/>
      <c r="O215" s="13"/>
      <c r="P215" s="13"/>
      <c r="Q215" s="13"/>
      <c r="R215" s="13"/>
      <c r="S215" s="13"/>
      <c r="T215" s="54"/>
      <c r="U215" s="13"/>
      <c r="V215" s="13"/>
      <c r="W215" s="246"/>
      <c r="X215" s="246"/>
      <c r="Y215" s="1237"/>
      <c r="Z215" s="1237"/>
      <c r="AA215" s="246"/>
      <c r="AB215" s="246"/>
      <c r="AC215" s="246"/>
      <c r="AD215" s="246"/>
      <c r="AE215" s="246"/>
      <c r="AF215" s="246"/>
      <c r="AG215" s="441"/>
      <c r="AH215" s="441"/>
      <c r="AI215" s="441"/>
      <c r="AJ215" s="441"/>
      <c r="AK215" s="441"/>
      <c r="AL215" s="441"/>
      <c r="AM215" s="441"/>
      <c r="AN215" s="441"/>
      <c r="AO215" s="441"/>
      <c r="AP215" s="441"/>
      <c r="AQ215" s="441"/>
      <c r="AR215" s="441"/>
      <c r="AS215" s="441"/>
      <c r="AT215" s="441"/>
      <c r="AU215" s="441"/>
      <c r="AV215" s="441"/>
      <c r="AW215" s="441"/>
      <c r="AX215" s="441"/>
      <c r="AY215" s="441"/>
      <c r="AZ215" s="441"/>
      <c r="BA215" s="441"/>
      <c r="BB215" s="441"/>
      <c r="BC215" s="441"/>
      <c r="BD215" s="441"/>
      <c r="BE215" s="441"/>
      <c r="BF215" s="441"/>
      <c r="BG215" s="441"/>
      <c r="BH215" s="441"/>
    </row>
    <row r="216" spans="1:60" s="238" customFormat="1">
      <c r="A216" s="81"/>
      <c r="B216" s="66"/>
      <c r="C216" s="10"/>
      <c r="D216" s="10"/>
      <c r="E216" s="10"/>
      <c r="F216" s="10"/>
      <c r="G216" s="10"/>
      <c r="H216" s="10"/>
      <c r="I216" s="10"/>
      <c r="J216" s="10"/>
      <c r="K216" s="10"/>
      <c r="L216" s="13"/>
      <c r="M216" s="10"/>
      <c r="N216" s="13"/>
      <c r="O216" s="13"/>
      <c r="P216" s="13"/>
      <c r="Q216" s="13"/>
      <c r="R216" s="13"/>
      <c r="S216" s="13"/>
      <c r="T216" s="54"/>
      <c r="U216" s="13"/>
      <c r="V216" s="13"/>
      <c r="W216" s="246"/>
      <c r="X216" s="246"/>
      <c r="Y216" s="1237"/>
      <c r="Z216" s="1237"/>
      <c r="AA216" s="246"/>
      <c r="AB216" s="246"/>
      <c r="AC216" s="246"/>
      <c r="AD216" s="246"/>
      <c r="AE216" s="246"/>
      <c r="AF216" s="246"/>
      <c r="AG216" s="441"/>
      <c r="AH216" s="441"/>
      <c r="AI216" s="441"/>
      <c r="AJ216" s="441"/>
      <c r="AK216" s="441"/>
      <c r="AL216" s="441"/>
      <c r="AM216" s="441"/>
      <c r="AN216" s="441"/>
      <c r="AO216" s="441"/>
      <c r="AP216" s="441"/>
      <c r="AQ216" s="441"/>
      <c r="AR216" s="441"/>
      <c r="AS216" s="441"/>
      <c r="AT216" s="441"/>
      <c r="AU216" s="441"/>
      <c r="AV216" s="441"/>
      <c r="AW216" s="441"/>
      <c r="AX216" s="441"/>
      <c r="AY216" s="441"/>
      <c r="AZ216" s="441"/>
      <c r="BA216" s="441"/>
      <c r="BB216" s="441"/>
      <c r="BC216" s="441"/>
      <c r="BD216" s="441"/>
      <c r="BE216" s="441"/>
      <c r="BF216" s="441"/>
      <c r="BG216" s="441"/>
      <c r="BH216" s="441"/>
    </row>
    <row r="217" spans="1:60" s="238" customFormat="1">
      <c r="A217" s="81"/>
      <c r="B217" s="66"/>
      <c r="C217" s="10"/>
      <c r="D217" s="10"/>
      <c r="E217" s="10"/>
      <c r="F217" s="10"/>
      <c r="G217" s="10"/>
      <c r="H217" s="10"/>
      <c r="I217" s="10"/>
      <c r="J217" s="10"/>
      <c r="K217" s="10"/>
      <c r="L217" s="13"/>
      <c r="M217" s="10"/>
      <c r="N217" s="13"/>
      <c r="O217" s="13"/>
      <c r="P217" s="13"/>
      <c r="Q217" s="13"/>
      <c r="R217" s="13"/>
      <c r="S217" s="13"/>
      <c r="T217" s="54"/>
      <c r="U217" s="13"/>
      <c r="V217" s="13"/>
      <c r="W217" s="246"/>
      <c r="X217" s="246"/>
      <c r="Y217" s="1237"/>
      <c r="Z217" s="1237"/>
      <c r="AA217" s="246"/>
      <c r="AB217" s="246"/>
      <c r="AC217" s="246"/>
      <c r="AD217" s="246"/>
      <c r="AE217" s="246"/>
      <c r="AF217" s="246"/>
      <c r="AG217" s="441"/>
      <c r="AH217" s="441"/>
      <c r="AI217" s="441"/>
      <c r="AJ217" s="441"/>
      <c r="AK217" s="441"/>
      <c r="AL217" s="441"/>
      <c r="AM217" s="441"/>
      <c r="AN217" s="441"/>
      <c r="AO217" s="441"/>
      <c r="AP217" s="441"/>
      <c r="AQ217" s="441"/>
      <c r="AR217" s="441"/>
      <c r="AS217" s="441"/>
      <c r="AT217" s="441"/>
      <c r="AU217" s="441"/>
      <c r="AV217" s="441"/>
      <c r="AW217" s="441"/>
      <c r="AX217" s="441"/>
      <c r="AY217" s="441"/>
      <c r="AZ217" s="441"/>
      <c r="BA217" s="441"/>
      <c r="BB217" s="441"/>
      <c r="BC217" s="441"/>
      <c r="BD217" s="441"/>
      <c r="BE217" s="441"/>
      <c r="BF217" s="441"/>
      <c r="BG217" s="441"/>
      <c r="BH217" s="441"/>
    </row>
    <row r="218" spans="1:60" s="238" customFormat="1">
      <c r="A218" s="81"/>
      <c r="B218" s="66"/>
      <c r="C218" s="10"/>
      <c r="D218" s="10"/>
      <c r="E218" s="10"/>
      <c r="F218" s="10"/>
      <c r="G218" s="10"/>
      <c r="H218" s="10"/>
      <c r="I218" s="10"/>
      <c r="J218" s="10"/>
      <c r="K218" s="10"/>
      <c r="L218" s="13"/>
      <c r="M218" s="10"/>
      <c r="N218" s="13"/>
      <c r="O218" s="13"/>
      <c r="P218" s="13"/>
      <c r="Q218" s="13"/>
      <c r="R218" s="13"/>
      <c r="S218" s="13"/>
      <c r="T218" s="54"/>
      <c r="U218" s="13"/>
      <c r="V218" s="13"/>
      <c r="W218" s="246"/>
      <c r="X218" s="246"/>
      <c r="Y218" s="1237"/>
      <c r="Z218" s="1237"/>
      <c r="AA218" s="246"/>
      <c r="AB218" s="246"/>
      <c r="AC218" s="246"/>
      <c r="AD218" s="246"/>
      <c r="AE218" s="246"/>
      <c r="AF218" s="246"/>
      <c r="AG218" s="441"/>
      <c r="AH218" s="441"/>
      <c r="AI218" s="441"/>
      <c r="AJ218" s="441"/>
      <c r="AK218" s="441"/>
      <c r="AL218" s="441"/>
      <c r="AM218" s="441"/>
      <c r="AN218" s="441"/>
      <c r="AO218" s="441"/>
      <c r="AP218" s="441"/>
      <c r="AQ218" s="441"/>
      <c r="AR218" s="441"/>
      <c r="AS218" s="441"/>
      <c r="AT218" s="441"/>
      <c r="AU218" s="441"/>
      <c r="AV218" s="441"/>
      <c r="AW218" s="441"/>
      <c r="AX218" s="441"/>
      <c r="AY218" s="441"/>
      <c r="AZ218" s="441"/>
      <c r="BA218" s="441"/>
      <c r="BB218" s="441"/>
      <c r="BC218" s="441"/>
      <c r="BD218" s="441"/>
      <c r="BE218" s="441"/>
      <c r="BF218" s="441"/>
      <c r="BG218" s="441"/>
      <c r="BH218" s="441"/>
    </row>
    <row r="219" spans="1:60" s="238" customFormat="1">
      <c r="A219" s="81"/>
      <c r="B219" s="66"/>
      <c r="C219" s="10"/>
      <c r="D219" s="10"/>
      <c r="E219" s="10"/>
      <c r="F219" s="10"/>
      <c r="G219" s="10"/>
      <c r="H219" s="10"/>
      <c r="I219" s="10"/>
      <c r="J219" s="10"/>
      <c r="K219" s="10"/>
      <c r="L219" s="13"/>
      <c r="M219" s="10"/>
      <c r="N219" s="13"/>
      <c r="O219" s="13"/>
      <c r="P219" s="13"/>
      <c r="Q219" s="13"/>
      <c r="R219" s="13"/>
      <c r="S219" s="13"/>
      <c r="T219" s="54"/>
      <c r="U219" s="13"/>
      <c r="V219" s="13"/>
      <c r="W219" s="246"/>
      <c r="X219" s="246"/>
      <c r="Y219" s="1237"/>
      <c r="Z219" s="1237"/>
      <c r="AA219" s="246"/>
      <c r="AB219" s="246"/>
      <c r="AC219" s="246"/>
      <c r="AD219" s="246"/>
      <c r="AE219" s="246"/>
      <c r="AF219" s="246"/>
      <c r="AG219" s="441"/>
      <c r="AH219" s="441"/>
      <c r="AI219" s="441"/>
      <c r="AJ219" s="441"/>
      <c r="AK219" s="441"/>
      <c r="AL219" s="441"/>
      <c r="AM219" s="441"/>
      <c r="AN219" s="441"/>
      <c r="AO219" s="441"/>
      <c r="AP219" s="441"/>
      <c r="AQ219" s="441"/>
      <c r="AR219" s="441"/>
      <c r="AS219" s="441"/>
      <c r="AT219" s="441"/>
      <c r="AU219" s="441"/>
      <c r="AV219" s="441"/>
      <c r="AW219" s="441"/>
      <c r="AX219" s="441"/>
      <c r="AY219" s="441"/>
      <c r="AZ219" s="441"/>
      <c r="BA219" s="441"/>
      <c r="BB219" s="441"/>
      <c r="BC219" s="441"/>
      <c r="BD219" s="441"/>
      <c r="BE219" s="441"/>
      <c r="BF219" s="441"/>
      <c r="BG219" s="441"/>
      <c r="BH219" s="441"/>
    </row>
    <row r="220" spans="1:60" s="238" customFormat="1">
      <c r="A220" s="81"/>
      <c r="B220" s="66"/>
      <c r="C220" s="10"/>
      <c r="D220" s="10"/>
      <c r="E220" s="10"/>
      <c r="F220" s="10"/>
      <c r="G220" s="10"/>
      <c r="H220" s="10"/>
      <c r="I220" s="10"/>
      <c r="J220" s="10"/>
      <c r="K220" s="10"/>
      <c r="L220" s="13"/>
      <c r="M220" s="10"/>
      <c r="N220" s="13"/>
      <c r="O220" s="13"/>
      <c r="P220" s="13"/>
      <c r="Q220" s="13"/>
      <c r="R220" s="13"/>
      <c r="S220" s="13"/>
      <c r="T220" s="54"/>
      <c r="U220" s="13"/>
      <c r="V220" s="13"/>
      <c r="W220" s="246"/>
      <c r="X220" s="246"/>
      <c r="Y220" s="1237"/>
      <c r="Z220" s="1237"/>
      <c r="AA220" s="246"/>
      <c r="AB220" s="246"/>
      <c r="AC220" s="246"/>
      <c r="AD220" s="246"/>
      <c r="AE220" s="246"/>
      <c r="AF220" s="246"/>
      <c r="AG220" s="441"/>
      <c r="AH220" s="441"/>
      <c r="AI220" s="441"/>
      <c r="AJ220" s="441"/>
      <c r="AK220" s="441"/>
      <c r="AL220" s="441"/>
      <c r="AM220" s="441"/>
      <c r="AN220" s="441"/>
      <c r="AO220" s="441"/>
      <c r="AP220" s="441"/>
      <c r="AQ220" s="441"/>
      <c r="AR220" s="441"/>
      <c r="AS220" s="441"/>
      <c r="AT220" s="441"/>
      <c r="AU220" s="441"/>
      <c r="AV220" s="441"/>
      <c r="AW220" s="441"/>
      <c r="AX220" s="441"/>
      <c r="AY220" s="441"/>
      <c r="AZ220" s="441"/>
      <c r="BA220" s="441"/>
      <c r="BB220" s="441"/>
      <c r="BC220" s="441"/>
      <c r="BD220" s="441"/>
      <c r="BE220" s="441"/>
      <c r="BF220" s="441"/>
      <c r="BG220" s="441"/>
      <c r="BH220" s="441"/>
    </row>
    <row r="221" spans="1:60" s="238" customFormat="1">
      <c r="A221" s="81"/>
      <c r="B221" s="66"/>
      <c r="C221" s="10"/>
      <c r="D221" s="10"/>
      <c r="E221" s="10"/>
      <c r="F221" s="10"/>
      <c r="G221" s="10"/>
      <c r="H221" s="10"/>
      <c r="I221" s="10"/>
      <c r="J221" s="10"/>
      <c r="K221" s="10"/>
      <c r="L221" s="13"/>
      <c r="M221" s="10"/>
      <c r="N221" s="13"/>
      <c r="O221" s="13"/>
      <c r="P221" s="13"/>
      <c r="Q221" s="13"/>
      <c r="R221" s="13"/>
      <c r="S221" s="13"/>
      <c r="T221" s="54"/>
      <c r="U221" s="13"/>
      <c r="V221" s="13"/>
      <c r="W221" s="246"/>
      <c r="X221" s="246"/>
      <c r="Y221" s="1237"/>
      <c r="Z221" s="1237"/>
      <c r="AA221" s="246"/>
      <c r="AB221" s="246"/>
      <c r="AC221" s="246"/>
      <c r="AD221" s="246"/>
      <c r="AE221" s="246"/>
      <c r="AF221" s="246"/>
      <c r="AG221" s="441"/>
      <c r="AH221" s="441"/>
      <c r="AI221" s="441"/>
      <c r="AJ221" s="441"/>
      <c r="AK221" s="441"/>
      <c r="AL221" s="441"/>
      <c r="AM221" s="441"/>
      <c r="AN221" s="441"/>
      <c r="AO221" s="441"/>
      <c r="AP221" s="441"/>
      <c r="AQ221" s="441"/>
      <c r="AR221" s="441"/>
      <c r="AS221" s="441"/>
      <c r="AT221" s="441"/>
      <c r="AU221" s="441"/>
      <c r="AV221" s="441"/>
      <c r="AW221" s="441"/>
      <c r="AX221" s="441"/>
      <c r="AY221" s="441"/>
      <c r="AZ221" s="441"/>
      <c r="BA221" s="441"/>
      <c r="BB221" s="441"/>
      <c r="BC221" s="441"/>
      <c r="BD221" s="441"/>
      <c r="BE221" s="441"/>
      <c r="BF221" s="441"/>
      <c r="BG221" s="441"/>
      <c r="BH221" s="441"/>
    </row>
    <row r="222" spans="1:60" s="238" customFormat="1">
      <c r="A222" s="81"/>
      <c r="B222" s="66"/>
      <c r="C222" s="10"/>
      <c r="D222" s="10"/>
      <c r="E222" s="10"/>
      <c r="F222" s="10"/>
      <c r="G222" s="10"/>
      <c r="H222" s="10"/>
      <c r="I222" s="10"/>
      <c r="J222" s="10"/>
      <c r="K222" s="10"/>
      <c r="L222" s="13"/>
      <c r="M222" s="10"/>
      <c r="N222" s="13"/>
      <c r="O222" s="13"/>
      <c r="P222" s="13"/>
      <c r="Q222" s="13"/>
      <c r="R222" s="13"/>
      <c r="S222" s="13"/>
      <c r="T222" s="54"/>
      <c r="U222" s="13"/>
      <c r="V222" s="13"/>
      <c r="W222" s="246"/>
      <c r="X222" s="246"/>
      <c r="Y222" s="1237"/>
      <c r="Z222" s="1237"/>
      <c r="AA222" s="246"/>
      <c r="AB222" s="246"/>
      <c r="AC222" s="246"/>
      <c r="AD222" s="246"/>
      <c r="AE222" s="246"/>
      <c r="AF222" s="246"/>
      <c r="AG222" s="441"/>
      <c r="AH222" s="441"/>
      <c r="AI222" s="441"/>
      <c r="AJ222" s="441"/>
      <c r="AK222" s="441"/>
      <c r="AL222" s="441"/>
      <c r="AM222" s="441"/>
      <c r="AN222" s="441"/>
      <c r="AO222" s="441"/>
      <c r="AP222" s="441"/>
      <c r="AQ222" s="441"/>
      <c r="AR222" s="441"/>
      <c r="AS222" s="441"/>
      <c r="AT222" s="441"/>
      <c r="AU222" s="441"/>
      <c r="AV222" s="441"/>
      <c r="AW222" s="441"/>
      <c r="AX222" s="441"/>
      <c r="AY222" s="441"/>
      <c r="AZ222" s="441"/>
      <c r="BA222" s="441"/>
      <c r="BB222" s="441"/>
      <c r="BC222" s="441"/>
      <c r="BD222" s="441"/>
      <c r="BE222" s="441"/>
      <c r="BF222" s="441"/>
      <c r="BG222" s="441"/>
      <c r="BH222" s="441"/>
    </row>
    <row r="223" spans="1:60" s="238" customFormat="1">
      <c r="A223" s="81"/>
      <c r="B223" s="66"/>
      <c r="C223" s="10"/>
      <c r="D223" s="10"/>
      <c r="E223" s="10"/>
      <c r="F223" s="10"/>
      <c r="G223" s="10"/>
      <c r="H223" s="10"/>
      <c r="I223" s="10"/>
      <c r="J223" s="10"/>
      <c r="K223" s="10"/>
      <c r="L223" s="13"/>
      <c r="M223" s="10"/>
      <c r="N223" s="13"/>
      <c r="O223" s="13"/>
      <c r="P223" s="13"/>
      <c r="Q223" s="13"/>
      <c r="R223" s="13"/>
      <c r="S223" s="13"/>
      <c r="T223" s="54"/>
      <c r="U223" s="13"/>
      <c r="V223" s="13"/>
      <c r="W223" s="246"/>
      <c r="X223" s="246"/>
      <c r="Y223" s="1237"/>
      <c r="Z223" s="1237"/>
      <c r="AA223" s="246"/>
      <c r="AB223" s="246"/>
      <c r="AC223" s="246"/>
      <c r="AD223" s="246"/>
      <c r="AE223" s="246"/>
      <c r="AF223" s="246"/>
      <c r="AG223" s="441"/>
      <c r="AH223" s="441"/>
      <c r="AI223" s="441"/>
      <c r="AJ223" s="441"/>
      <c r="AK223" s="441"/>
      <c r="AL223" s="441"/>
      <c r="AM223" s="441"/>
      <c r="AN223" s="441"/>
      <c r="AO223" s="441"/>
      <c r="AP223" s="441"/>
      <c r="AQ223" s="441"/>
      <c r="AR223" s="441"/>
      <c r="AS223" s="441"/>
      <c r="AT223" s="441"/>
      <c r="AU223" s="441"/>
      <c r="AV223" s="441"/>
      <c r="AW223" s="441"/>
      <c r="AX223" s="441"/>
      <c r="AY223" s="441"/>
      <c r="AZ223" s="441"/>
      <c r="BA223" s="441"/>
      <c r="BB223" s="441"/>
      <c r="BC223" s="441"/>
      <c r="BD223" s="441"/>
      <c r="BE223" s="441"/>
      <c r="BF223" s="441"/>
      <c r="BG223" s="441"/>
      <c r="BH223" s="441"/>
    </row>
    <row r="224" spans="1:60" s="238" customFormat="1">
      <c r="A224" s="81"/>
      <c r="B224" s="66"/>
      <c r="C224" s="10"/>
      <c r="D224" s="10"/>
      <c r="E224" s="10"/>
      <c r="F224" s="10"/>
      <c r="G224" s="10"/>
      <c r="H224" s="10"/>
      <c r="I224" s="10"/>
      <c r="J224" s="10"/>
      <c r="K224" s="10"/>
      <c r="L224" s="13"/>
      <c r="M224" s="10"/>
      <c r="N224" s="13"/>
      <c r="O224" s="13"/>
      <c r="P224" s="13"/>
      <c r="Q224" s="13"/>
      <c r="R224" s="13"/>
      <c r="S224" s="13"/>
      <c r="T224" s="54"/>
      <c r="U224" s="13"/>
      <c r="V224" s="13"/>
      <c r="W224" s="246"/>
      <c r="X224" s="246"/>
      <c r="Y224" s="1237"/>
      <c r="Z224" s="1237"/>
      <c r="AA224" s="246"/>
      <c r="AB224" s="246"/>
      <c r="AC224" s="246"/>
      <c r="AD224" s="246"/>
      <c r="AE224" s="246"/>
      <c r="AF224" s="246"/>
      <c r="AG224" s="441"/>
      <c r="AH224" s="441"/>
      <c r="AI224" s="441"/>
      <c r="AJ224" s="441"/>
      <c r="AK224" s="441"/>
      <c r="AL224" s="441"/>
      <c r="AM224" s="441"/>
      <c r="AN224" s="441"/>
      <c r="AO224" s="441"/>
      <c r="AP224" s="441"/>
      <c r="AQ224" s="441"/>
      <c r="AR224" s="441"/>
      <c r="AS224" s="441"/>
      <c r="AT224" s="441"/>
      <c r="AU224" s="441"/>
      <c r="AV224" s="441"/>
      <c r="AW224" s="441"/>
      <c r="AX224" s="441"/>
      <c r="AY224" s="441"/>
      <c r="AZ224" s="441"/>
      <c r="BA224" s="441"/>
      <c r="BB224" s="441"/>
      <c r="BC224" s="441"/>
      <c r="BD224" s="441"/>
      <c r="BE224" s="441"/>
      <c r="BF224" s="441"/>
      <c r="BG224" s="441"/>
      <c r="BH224" s="441"/>
    </row>
    <row r="225" spans="1:60" s="238" customFormat="1">
      <c r="A225" s="81"/>
      <c r="B225" s="66"/>
      <c r="C225" s="10"/>
      <c r="D225" s="10"/>
      <c r="E225" s="10"/>
      <c r="F225" s="10"/>
      <c r="G225" s="10"/>
      <c r="H225" s="10"/>
      <c r="I225" s="10"/>
      <c r="J225" s="10"/>
      <c r="K225" s="10"/>
      <c r="L225" s="13"/>
      <c r="M225" s="10"/>
      <c r="N225" s="13"/>
      <c r="O225" s="13"/>
      <c r="P225" s="13"/>
      <c r="Q225" s="13"/>
      <c r="R225" s="13"/>
      <c r="S225" s="13"/>
      <c r="T225" s="54"/>
      <c r="U225" s="13"/>
      <c r="V225" s="13"/>
      <c r="W225" s="246"/>
      <c r="X225" s="246"/>
      <c r="Y225" s="1237"/>
      <c r="Z225" s="1237"/>
      <c r="AA225" s="246"/>
      <c r="AB225" s="246"/>
      <c r="AC225" s="246"/>
      <c r="AD225" s="246"/>
      <c r="AE225" s="246"/>
      <c r="AF225" s="246"/>
      <c r="AG225" s="441"/>
      <c r="AH225" s="441"/>
      <c r="AI225" s="441"/>
      <c r="AJ225" s="441"/>
      <c r="AK225" s="441"/>
      <c r="AL225" s="441"/>
      <c r="AM225" s="441"/>
      <c r="AN225" s="441"/>
      <c r="AO225" s="441"/>
      <c r="AP225" s="441"/>
      <c r="AQ225" s="441"/>
      <c r="AR225" s="441"/>
      <c r="AS225" s="441"/>
      <c r="AT225" s="441"/>
      <c r="AU225" s="441"/>
      <c r="AV225" s="441"/>
      <c r="AW225" s="441"/>
      <c r="AX225" s="441"/>
      <c r="AY225" s="441"/>
      <c r="AZ225" s="441"/>
      <c r="BA225" s="441"/>
      <c r="BB225" s="441"/>
      <c r="BC225" s="441"/>
      <c r="BD225" s="441"/>
      <c r="BE225" s="441"/>
      <c r="BF225" s="441"/>
      <c r="BG225" s="441"/>
      <c r="BH225" s="441"/>
    </row>
    <row r="226" spans="1:60" s="238" customFormat="1">
      <c r="A226" s="81"/>
      <c r="B226" s="66"/>
      <c r="C226" s="10"/>
      <c r="D226" s="10"/>
      <c r="E226" s="10"/>
      <c r="F226" s="10"/>
      <c r="G226" s="10"/>
      <c r="H226" s="10"/>
      <c r="I226" s="10"/>
      <c r="J226" s="10"/>
      <c r="K226" s="10"/>
      <c r="L226" s="13"/>
      <c r="M226" s="10"/>
      <c r="N226" s="13"/>
      <c r="O226" s="13"/>
      <c r="P226" s="13"/>
      <c r="Q226" s="13"/>
      <c r="R226" s="13"/>
      <c r="S226" s="13"/>
      <c r="T226" s="54"/>
      <c r="U226" s="13"/>
      <c r="V226" s="13"/>
      <c r="W226" s="246"/>
      <c r="X226" s="246"/>
      <c r="Y226" s="1237"/>
      <c r="Z226" s="1237"/>
      <c r="AA226" s="246"/>
      <c r="AB226" s="246"/>
      <c r="AC226" s="246"/>
      <c r="AD226" s="246"/>
      <c r="AE226" s="246"/>
      <c r="AF226" s="246"/>
      <c r="AG226" s="441"/>
      <c r="AH226" s="441"/>
      <c r="AI226" s="441"/>
      <c r="AJ226" s="441"/>
      <c r="AK226" s="441"/>
      <c r="AL226" s="441"/>
      <c r="AM226" s="441"/>
      <c r="AN226" s="441"/>
      <c r="AO226" s="441"/>
      <c r="AP226" s="441"/>
      <c r="AQ226" s="441"/>
      <c r="AR226" s="441"/>
      <c r="AS226" s="441"/>
      <c r="AT226" s="441"/>
      <c r="AU226" s="441"/>
      <c r="AV226" s="441"/>
      <c r="AW226" s="441"/>
      <c r="AX226" s="441"/>
      <c r="AY226" s="441"/>
      <c r="AZ226" s="441"/>
      <c r="BA226" s="441"/>
      <c r="BB226" s="441"/>
      <c r="BC226" s="441"/>
      <c r="BD226" s="441"/>
      <c r="BE226" s="441"/>
      <c r="BF226" s="441"/>
      <c r="BG226" s="441"/>
      <c r="BH226" s="441"/>
    </row>
    <row r="227" spans="1:60" s="238" customFormat="1">
      <c r="A227" s="81"/>
      <c r="B227" s="66"/>
      <c r="C227" s="10"/>
      <c r="D227" s="10"/>
      <c r="E227" s="10"/>
      <c r="F227" s="10"/>
      <c r="G227" s="10"/>
      <c r="H227" s="10"/>
      <c r="I227" s="10"/>
      <c r="J227" s="10"/>
      <c r="K227" s="10"/>
      <c r="L227" s="13"/>
      <c r="M227" s="10"/>
      <c r="N227" s="13"/>
      <c r="O227" s="13"/>
      <c r="P227" s="13"/>
      <c r="Q227" s="13"/>
      <c r="R227" s="13"/>
      <c r="S227" s="13"/>
      <c r="T227" s="54"/>
      <c r="U227" s="13"/>
      <c r="V227" s="13"/>
      <c r="W227" s="246"/>
      <c r="X227" s="246"/>
      <c r="Y227" s="1237"/>
      <c r="Z227" s="1237"/>
      <c r="AA227" s="246"/>
      <c r="AB227" s="246"/>
      <c r="AC227" s="246"/>
      <c r="AD227" s="246"/>
      <c r="AE227" s="246"/>
      <c r="AF227" s="246"/>
      <c r="AG227" s="441"/>
      <c r="AH227" s="441"/>
      <c r="AI227" s="441"/>
      <c r="AJ227" s="441"/>
      <c r="AK227" s="441"/>
      <c r="AL227" s="441"/>
      <c r="AM227" s="441"/>
      <c r="AN227" s="441"/>
      <c r="AO227" s="441"/>
      <c r="AP227" s="441"/>
      <c r="AQ227" s="441"/>
      <c r="AR227" s="441"/>
      <c r="AS227" s="441"/>
      <c r="AT227" s="441"/>
      <c r="AU227" s="441"/>
      <c r="AV227" s="441"/>
      <c r="AW227" s="441"/>
      <c r="AX227" s="441"/>
      <c r="AY227" s="441"/>
      <c r="AZ227" s="441"/>
      <c r="BA227" s="441"/>
      <c r="BB227" s="441"/>
      <c r="BC227" s="441"/>
      <c r="BD227" s="441"/>
      <c r="BE227" s="441"/>
      <c r="BF227" s="441"/>
      <c r="BG227" s="441"/>
      <c r="BH227" s="441"/>
    </row>
    <row r="228" spans="1:60" s="238" customFormat="1">
      <c r="A228" s="81"/>
      <c r="B228" s="66"/>
      <c r="C228" s="10"/>
      <c r="D228" s="10"/>
      <c r="E228" s="10"/>
      <c r="F228" s="10"/>
      <c r="G228" s="10"/>
      <c r="H228" s="10"/>
      <c r="I228" s="10"/>
      <c r="J228" s="10"/>
      <c r="K228" s="10"/>
      <c r="L228" s="13"/>
      <c r="M228" s="10"/>
      <c r="N228" s="13"/>
      <c r="O228" s="13"/>
      <c r="P228" s="13"/>
      <c r="Q228" s="13"/>
      <c r="R228" s="13"/>
      <c r="S228" s="13"/>
      <c r="T228" s="54"/>
      <c r="U228" s="13"/>
      <c r="V228" s="13"/>
      <c r="W228" s="246"/>
      <c r="X228" s="246"/>
      <c r="Y228" s="1237"/>
      <c r="Z228" s="1237"/>
      <c r="AA228" s="246"/>
      <c r="AB228" s="246"/>
      <c r="AC228" s="246"/>
      <c r="AD228" s="246"/>
      <c r="AE228" s="246"/>
      <c r="AF228" s="246"/>
      <c r="AG228" s="441"/>
      <c r="AH228" s="441"/>
      <c r="AI228" s="441"/>
      <c r="AJ228" s="441"/>
      <c r="AK228" s="441"/>
      <c r="AL228" s="441"/>
      <c r="AM228" s="441"/>
      <c r="AN228" s="441"/>
      <c r="AO228" s="441"/>
      <c r="AP228" s="441"/>
      <c r="AQ228" s="441"/>
      <c r="AR228" s="441"/>
      <c r="AS228" s="441"/>
      <c r="AT228" s="441"/>
      <c r="AU228" s="441"/>
      <c r="AV228" s="441"/>
      <c r="AW228" s="441"/>
      <c r="AX228" s="441"/>
      <c r="AY228" s="441"/>
      <c r="AZ228" s="441"/>
      <c r="BA228" s="441"/>
      <c r="BB228" s="441"/>
      <c r="BC228" s="441"/>
      <c r="BD228" s="441"/>
      <c r="BE228" s="441"/>
      <c r="BF228" s="441"/>
      <c r="BG228" s="441"/>
      <c r="BH228" s="441"/>
    </row>
    <row r="229" spans="1:60" s="238" customFormat="1">
      <c r="A229" s="81"/>
      <c r="B229" s="66"/>
      <c r="C229" s="10"/>
      <c r="D229" s="10"/>
      <c r="E229" s="10"/>
      <c r="F229" s="10"/>
      <c r="G229" s="10"/>
      <c r="H229" s="10"/>
      <c r="I229" s="10"/>
      <c r="J229" s="10"/>
      <c r="K229" s="10"/>
      <c r="L229" s="13"/>
      <c r="M229" s="10"/>
      <c r="N229" s="13"/>
      <c r="O229" s="13"/>
      <c r="P229" s="13"/>
      <c r="Q229" s="13"/>
      <c r="R229" s="13"/>
      <c r="S229" s="13"/>
      <c r="T229" s="54"/>
      <c r="U229" s="13"/>
      <c r="V229" s="13"/>
      <c r="W229" s="246"/>
      <c r="X229" s="246"/>
      <c r="Y229" s="1237"/>
      <c r="Z229" s="1237"/>
      <c r="AA229" s="246"/>
      <c r="AB229" s="246"/>
      <c r="AC229" s="246"/>
      <c r="AD229" s="246"/>
      <c r="AE229" s="246"/>
      <c r="AF229" s="246"/>
      <c r="AG229" s="441"/>
      <c r="AH229" s="441"/>
      <c r="AI229" s="441"/>
      <c r="AJ229" s="441"/>
      <c r="AK229" s="441"/>
      <c r="AL229" s="441"/>
      <c r="AM229" s="441"/>
      <c r="AN229" s="441"/>
      <c r="AO229" s="441"/>
      <c r="AP229" s="441"/>
      <c r="AQ229" s="441"/>
      <c r="AR229" s="441"/>
      <c r="AS229" s="441"/>
      <c r="AT229" s="441"/>
      <c r="AU229" s="441"/>
      <c r="AV229" s="441"/>
      <c r="AW229" s="441"/>
      <c r="AX229" s="441"/>
      <c r="AY229" s="441"/>
      <c r="AZ229" s="441"/>
      <c r="BA229" s="441"/>
      <c r="BB229" s="441"/>
      <c r="BC229" s="441"/>
      <c r="BD229" s="441"/>
      <c r="BE229" s="441"/>
      <c r="BF229" s="441"/>
      <c r="BG229" s="441"/>
      <c r="BH229" s="441"/>
    </row>
    <row r="230" spans="1:60" s="238" customFormat="1">
      <c r="A230" s="81"/>
      <c r="B230" s="66"/>
      <c r="C230" s="10"/>
      <c r="D230" s="10"/>
      <c r="E230" s="10"/>
      <c r="F230" s="10"/>
      <c r="G230" s="10"/>
      <c r="H230" s="10"/>
      <c r="I230" s="10"/>
      <c r="J230" s="10"/>
      <c r="K230" s="10"/>
      <c r="L230" s="13"/>
      <c r="M230" s="10"/>
      <c r="N230" s="13"/>
      <c r="O230" s="13"/>
      <c r="P230" s="13"/>
      <c r="Q230" s="13"/>
      <c r="R230" s="13"/>
      <c r="S230" s="13"/>
      <c r="T230" s="54"/>
      <c r="U230" s="13"/>
      <c r="V230" s="13"/>
      <c r="W230" s="246"/>
      <c r="X230" s="246"/>
      <c r="Y230" s="1237"/>
      <c r="Z230" s="1237"/>
      <c r="AA230" s="246"/>
      <c r="AB230" s="246"/>
      <c r="AC230" s="246"/>
      <c r="AD230" s="246"/>
      <c r="AE230" s="246"/>
      <c r="AF230" s="246"/>
      <c r="AG230" s="441"/>
      <c r="AH230" s="441"/>
      <c r="AI230" s="441"/>
      <c r="AJ230" s="441"/>
      <c r="AK230" s="441"/>
      <c r="AL230" s="441"/>
      <c r="AM230" s="441"/>
      <c r="AN230" s="441"/>
      <c r="AO230" s="441"/>
      <c r="AP230" s="441"/>
      <c r="AQ230" s="441"/>
      <c r="AR230" s="441"/>
      <c r="AS230" s="441"/>
      <c r="AT230" s="441"/>
      <c r="AU230" s="441"/>
      <c r="AV230" s="441"/>
      <c r="AW230" s="441"/>
      <c r="AX230" s="441"/>
      <c r="AY230" s="441"/>
      <c r="AZ230" s="441"/>
      <c r="BA230" s="441"/>
      <c r="BB230" s="441"/>
      <c r="BC230" s="441"/>
      <c r="BD230" s="441"/>
      <c r="BE230" s="441"/>
      <c r="BF230" s="441"/>
      <c r="BG230" s="441"/>
      <c r="BH230" s="441"/>
    </row>
    <row r="231" spans="1:60" s="238" customFormat="1">
      <c r="A231" s="81"/>
      <c r="B231" s="66"/>
      <c r="C231" s="10"/>
      <c r="D231" s="10"/>
      <c r="E231" s="10"/>
      <c r="F231" s="10"/>
      <c r="G231" s="10"/>
      <c r="H231" s="10"/>
      <c r="I231" s="10"/>
      <c r="J231" s="10"/>
      <c r="K231" s="10"/>
      <c r="L231" s="13"/>
      <c r="M231" s="10"/>
      <c r="N231" s="13"/>
      <c r="O231" s="13"/>
      <c r="P231" s="13"/>
      <c r="Q231" s="13"/>
      <c r="R231" s="13"/>
      <c r="S231" s="13"/>
      <c r="T231" s="54"/>
      <c r="U231" s="13"/>
      <c r="V231" s="13"/>
      <c r="W231" s="246"/>
      <c r="X231" s="246"/>
      <c r="Y231" s="1237"/>
      <c r="Z231" s="1237"/>
      <c r="AA231" s="246"/>
      <c r="AB231" s="246"/>
      <c r="AC231" s="246"/>
      <c r="AD231" s="246"/>
      <c r="AE231" s="246"/>
      <c r="AF231" s="246"/>
      <c r="AG231" s="441"/>
      <c r="AH231" s="441"/>
      <c r="AI231" s="441"/>
      <c r="AJ231" s="441"/>
      <c r="AK231" s="441"/>
      <c r="AL231" s="441"/>
      <c r="AM231" s="441"/>
      <c r="AN231" s="441"/>
      <c r="AO231" s="441"/>
      <c r="AP231" s="441"/>
      <c r="AQ231" s="441"/>
      <c r="AR231" s="441"/>
      <c r="AS231" s="441"/>
      <c r="AT231" s="441"/>
      <c r="AU231" s="441"/>
      <c r="AV231" s="441"/>
      <c r="AW231" s="441"/>
      <c r="AX231" s="441"/>
      <c r="AY231" s="441"/>
      <c r="AZ231" s="441"/>
      <c r="BA231" s="441"/>
      <c r="BB231" s="441"/>
      <c r="BC231" s="441"/>
      <c r="BD231" s="441"/>
      <c r="BE231" s="441"/>
      <c r="BF231" s="441"/>
      <c r="BG231" s="441"/>
      <c r="BH231" s="441"/>
    </row>
    <row r="232" spans="1:60" s="238" customFormat="1">
      <c r="A232" s="81"/>
      <c r="B232" s="66"/>
      <c r="C232" s="10"/>
      <c r="D232" s="10"/>
      <c r="E232" s="10"/>
      <c r="F232" s="10"/>
      <c r="G232" s="10"/>
      <c r="H232" s="10"/>
      <c r="I232" s="10"/>
      <c r="J232" s="10"/>
      <c r="K232" s="10"/>
      <c r="L232" s="13"/>
      <c r="M232" s="10"/>
      <c r="N232" s="13"/>
      <c r="O232" s="13"/>
      <c r="P232" s="13"/>
      <c r="Q232" s="13"/>
      <c r="R232" s="13"/>
      <c r="S232" s="13"/>
      <c r="T232" s="54"/>
      <c r="U232" s="13"/>
      <c r="V232" s="13"/>
      <c r="W232" s="246"/>
      <c r="X232" s="246"/>
      <c r="Y232" s="1237"/>
      <c r="Z232" s="1237"/>
      <c r="AA232" s="246"/>
      <c r="AB232" s="246"/>
      <c r="AC232" s="246"/>
      <c r="AD232" s="246"/>
      <c r="AE232" s="246"/>
      <c r="AF232" s="246"/>
      <c r="AG232" s="441"/>
      <c r="AH232" s="441"/>
      <c r="AI232" s="441"/>
      <c r="AJ232" s="441"/>
      <c r="AK232" s="441"/>
      <c r="AL232" s="441"/>
      <c r="AM232" s="441"/>
      <c r="AN232" s="441"/>
      <c r="AO232" s="441"/>
      <c r="AP232" s="441"/>
      <c r="AQ232" s="441"/>
      <c r="AR232" s="441"/>
      <c r="AS232" s="441"/>
      <c r="AT232" s="441"/>
      <c r="AU232" s="441"/>
      <c r="AV232" s="441"/>
      <c r="AW232" s="441"/>
      <c r="AX232" s="441"/>
      <c r="AY232" s="441"/>
      <c r="AZ232" s="441"/>
      <c r="BA232" s="441"/>
      <c r="BB232" s="441"/>
      <c r="BC232" s="441"/>
      <c r="BD232" s="441"/>
      <c r="BE232" s="441"/>
      <c r="BF232" s="441"/>
      <c r="BG232" s="441"/>
      <c r="BH232" s="441"/>
    </row>
    <row r="233" spans="1:60" s="238" customFormat="1">
      <c r="A233" s="81"/>
      <c r="B233" s="66"/>
      <c r="C233" s="10"/>
      <c r="D233" s="10"/>
      <c r="E233" s="10"/>
      <c r="F233" s="10"/>
      <c r="G233" s="10"/>
      <c r="H233" s="10"/>
      <c r="I233" s="10"/>
      <c r="J233" s="10"/>
      <c r="K233" s="10"/>
      <c r="L233" s="13"/>
      <c r="M233" s="10"/>
      <c r="N233" s="13"/>
      <c r="O233" s="13"/>
      <c r="P233" s="13"/>
      <c r="Q233" s="13"/>
      <c r="R233" s="13"/>
      <c r="S233" s="13"/>
      <c r="T233" s="54"/>
      <c r="U233" s="13"/>
      <c r="V233" s="13"/>
      <c r="W233" s="246"/>
      <c r="X233" s="246"/>
      <c r="Y233" s="1237"/>
      <c r="Z233" s="1237"/>
      <c r="AA233" s="246"/>
      <c r="AB233" s="246"/>
      <c r="AC233" s="246"/>
      <c r="AD233" s="246"/>
      <c r="AE233" s="246"/>
      <c r="AF233" s="246"/>
      <c r="AG233" s="441"/>
      <c r="AH233" s="441"/>
      <c r="AI233" s="441"/>
      <c r="AJ233" s="441"/>
      <c r="AK233" s="441"/>
      <c r="AL233" s="441"/>
      <c r="AM233" s="441"/>
      <c r="AN233" s="441"/>
      <c r="AO233" s="441"/>
      <c r="AP233" s="441"/>
      <c r="AQ233" s="441"/>
      <c r="AR233" s="441"/>
      <c r="AS233" s="441"/>
      <c r="AT233" s="441"/>
      <c r="AU233" s="441"/>
      <c r="AV233" s="441"/>
      <c r="AW233" s="441"/>
      <c r="AX233" s="441"/>
      <c r="AY233" s="441"/>
      <c r="AZ233" s="441"/>
      <c r="BA233" s="441"/>
      <c r="BB233" s="441"/>
      <c r="BC233" s="441"/>
      <c r="BD233" s="441"/>
      <c r="BE233" s="441"/>
      <c r="BF233" s="441"/>
      <c r="BG233" s="441"/>
      <c r="BH233" s="441"/>
    </row>
    <row r="234" spans="1:60" s="238" customFormat="1">
      <c r="A234" s="81"/>
      <c r="B234" s="66"/>
      <c r="C234" s="10"/>
      <c r="D234" s="10"/>
      <c r="E234" s="10"/>
      <c r="F234" s="10"/>
      <c r="G234" s="10"/>
      <c r="H234" s="10"/>
      <c r="I234" s="10"/>
      <c r="J234" s="10"/>
      <c r="K234" s="10"/>
      <c r="L234" s="13"/>
      <c r="M234" s="10"/>
      <c r="N234" s="13"/>
      <c r="O234" s="13"/>
      <c r="P234" s="13"/>
      <c r="Q234" s="13"/>
      <c r="R234" s="13"/>
      <c r="S234" s="13"/>
      <c r="T234" s="54"/>
      <c r="U234" s="13"/>
      <c r="V234" s="13"/>
      <c r="W234" s="246"/>
      <c r="X234" s="246"/>
      <c r="Y234" s="1237"/>
      <c r="Z234" s="1237"/>
      <c r="AA234" s="246"/>
      <c r="AB234" s="246"/>
      <c r="AC234" s="246"/>
      <c r="AD234" s="246"/>
      <c r="AE234" s="246"/>
      <c r="AF234" s="246"/>
      <c r="AG234" s="441"/>
      <c r="AH234" s="441"/>
      <c r="AI234" s="441"/>
      <c r="AJ234" s="441"/>
      <c r="AK234" s="441"/>
      <c r="AL234" s="441"/>
      <c r="AM234" s="441"/>
      <c r="AN234" s="441"/>
      <c r="AO234" s="441"/>
      <c r="AP234" s="441"/>
      <c r="AQ234" s="441"/>
      <c r="AR234" s="441"/>
      <c r="AS234" s="441"/>
      <c r="AT234" s="441"/>
      <c r="AU234" s="441"/>
      <c r="AV234" s="441"/>
      <c r="AW234" s="441"/>
      <c r="AX234" s="441"/>
      <c r="AY234" s="441"/>
      <c r="AZ234" s="441"/>
      <c r="BA234" s="441"/>
      <c r="BB234" s="441"/>
      <c r="BC234" s="441"/>
      <c r="BD234" s="441"/>
      <c r="BE234" s="441"/>
      <c r="BF234" s="441"/>
      <c r="BG234" s="441"/>
      <c r="BH234" s="441"/>
    </row>
    <row r="235" spans="1:60" s="238" customFormat="1">
      <c r="A235" s="81"/>
      <c r="B235" s="66"/>
      <c r="C235" s="10"/>
      <c r="D235" s="10"/>
      <c r="E235" s="10"/>
      <c r="F235" s="10"/>
      <c r="G235" s="10"/>
      <c r="H235" s="10"/>
      <c r="I235" s="10"/>
      <c r="J235" s="10"/>
      <c r="K235" s="10"/>
      <c r="L235" s="13"/>
      <c r="M235" s="10"/>
      <c r="N235" s="13"/>
      <c r="O235" s="13"/>
      <c r="P235" s="13"/>
      <c r="Q235" s="13"/>
      <c r="R235" s="13"/>
      <c r="S235" s="13"/>
      <c r="T235" s="54"/>
      <c r="U235" s="13"/>
      <c r="V235" s="13"/>
      <c r="W235" s="246"/>
      <c r="X235" s="246"/>
      <c r="Y235" s="1237"/>
      <c r="Z235" s="1237"/>
      <c r="AA235" s="246"/>
      <c r="AB235" s="246"/>
      <c r="AC235" s="246"/>
      <c r="AD235" s="246"/>
      <c r="AE235" s="246"/>
      <c r="AF235" s="246"/>
      <c r="AG235" s="441"/>
      <c r="AH235" s="441"/>
      <c r="AI235" s="441"/>
      <c r="AJ235" s="441"/>
      <c r="AK235" s="441"/>
      <c r="AL235" s="441"/>
      <c r="AM235" s="441"/>
      <c r="AN235" s="441"/>
      <c r="AO235" s="441"/>
      <c r="AP235" s="441"/>
      <c r="AQ235" s="441"/>
      <c r="AR235" s="441"/>
      <c r="AS235" s="441"/>
      <c r="AT235" s="441"/>
      <c r="AU235" s="441"/>
      <c r="AV235" s="441"/>
      <c r="AW235" s="441"/>
      <c r="AX235" s="441"/>
      <c r="AY235" s="441"/>
      <c r="AZ235" s="441"/>
      <c r="BA235" s="441"/>
      <c r="BB235" s="441"/>
      <c r="BC235" s="441"/>
      <c r="BD235" s="441"/>
      <c r="BE235" s="441"/>
      <c r="BF235" s="441"/>
      <c r="BG235" s="441"/>
      <c r="BH235" s="441"/>
    </row>
    <row r="236" spans="1:60" s="238" customFormat="1">
      <c r="A236" s="81"/>
      <c r="B236" s="66"/>
      <c r="C236" s="10"/>
      <c r="D236" s="10"/>
      <c r="E236" s="10"/>
      <c r="F236" s="10"/>
      <c r="G236" s="10"/>
      <c r="H236" s="10"/>
      <c r="I236" s="10"/>
      <c r="J236" s="10"/>
      <c r="K236" s="10"/>
      <c r="L236" s="13"/>
      <c r="M236" s="10"/>
      <c r="N236" s="13"/>
      <c r="O236" s="13"/>
      <c r="P236" s="13"/>
      <c r="Q236" s="13"/>
      <c r="R236" s="13"/>
      <c r="S236" s="13"/>
      <c r="T236" s="54"/>
      <c r="U236" s="13"/>
      <c r="V236" s="13"/>
      <c r="W236" s="246"/>
      <c r="X236" s="246"/>
      <c r="Y236" s="1237"/>
      <c r="Z236" s="1237"/>
      <c r="AA236" s="246"/>
      <c r="AB236" s="246"/>
      <c r="AC236" s="246"/>
      <c r="AD236" s="246"/>
      <c r="AE236" s="246"/>
      <c r="AF236" s="246"/>
      <c r="AG236" s="441"/>
      <c r="AH236" s="441"/>
      <c r="AI236" s="441"/>
      <c r="AJ236" s="441"/>
      <c r="AK236" s="441"/>
      <c r="AL236" s="441"/>
      <c r="AM236" s="441"/>
      <c r="AN236" s="441"/>
      <c r="AO236" s="441"/>
      <c r="AP236" s="441"/>
      <c r="AQ236" s="441"/>
      <c r="AR236" s="441"/>
      <c r="AS236" s="441"/>
      <c r="AT236" s="441"/>
      <c r="AU236" s="441"/>
      <c r="AV236" s="441"/>
      <c r="AW236" s="441"/>
      <c r="AX236" s="441"/>
      <c r="AY236" s="441"/>
      <c r="AZ236" s="441"/>
      <c r="BA236" s="441"/>
      <c r="BB236" s="441"/>
      <c r="BC236" s="441"/>
      <c r="BD236" s="441"/>
      <c r="BE236" s="441"/>
      <c r="BF236" s="441"/>
      <c r="BG236" s="441"/>
      <c r="BH236" s="441"/>
    </row>
    <row r="237" spans="1:60" s="238" customFormat="1">
      <c r="A237" s="81"/>
      <c r="B237" s="66"/>
      <c r="C237" s="10"/>
      <c r="D237" s="10"/>
      <c r="E237" s="10"/>
      <c r="F237" s="10"/>
      <c r="G237" s="10"/>
      <c r="H237" s="10"/>
      <c r="I237" s="10"/>
      <c r="J237" s="10"/>
      <c r="K237" s="10"/>
      <c r="L237" s="13"/>
      <c r="M237" s="10"/>
      <c r="N237" s="13"/>
      <c r="O237" s="13"/>
      <c r="P237" s="13"/>
      <c r="Q237" s="13"/>
      <c r="R237" s="13"/>
      <c r="S237" s="13"/>
      <c r="T237" s="54"/>
      <c r="U237" s="13"/>
      <c r="V237" s="13"/>
      <c r="W237" s="246"/>
      <c r="X237" s="246"/>
      <c r="Y237" s="1237"/>
      <c r="Z237" s="1237"/>
      <c r="AA237" s="246"/>
      <c r="AB237" s="246"/>
      <c r="AC237" s="246"/>
      <c r="AD237" s="246"/>
      <c r="AE237" s="246"/>
      <c r="AF237" s="246"/>
      <c r="AG237" s="441"/>
      <c r="AH237" s="441"/>
      <c r="AI237" s="441"/>
      <c r="AJ237" s="441"/>
      <c r="AK237" s="441"/>
      <c r="AL237" s="441"/>
      <c r="AM237" s="441"/>
      <c r="AN237" s="441"/>
      <c r="AO237" s="441"/>
      <c r="AP237" s="441"/>
      <c r="AQ237" s="441"/>
      <c r="AR237" s="441"/>
      <c r="AS237" s="441"/>
      <c r="AT237" s="441"/>
      <c r="AU237" s="441"/>
      <c r="AV237" s="441"/>
      <c r="AW237" s="441"/>
      <c r="AX237" s="441"/>
      <c r="AY237" s="441"/>
      <c r="AZ237" s="441"/>
      <c r="BA237" s="441"/>
      <c r="BB237" s="441"/>
      <c r="BC237" s="441"/>
      <c r="BD237" s="441"/>
      <c r="BE237" s="441"/>
      <c r="BF237" s="441"/>
      <c r="BG237" s="441"/>
      <c r="BH237" s="441"/>
    </row>
    <row r="238" spans="1:60" s="238" customFormat="1">
      <c r="A238" s="81"/>
      <c r="B238" s="66"/>
      <c r="C238" s="10"/>
      <c r="D238" s="10"/>
      <c r="E238" s="10"/>
      <c r="F238" s="10"/>
      <c r="G238" s="10"/>
      <c r="H238" s="10"/>
      <c r="I238" s="10"/>
      <c r="J238" s="10"/>
      <c r="K238" s="10"/>
      <c r="L238" s="13"/>
      <c r="M238" s="10"/>
      <c r="N238" s="13"/>
      <c r="O238" s="13"/>
      <c r="P238" s="13"/>
      <c r="Q238" s="13"/>
      <c r="R238" s="13"/>
      <c r="S238" s="13"/>
      <c r="T238" s="54"/>
      <c r="U238" s="13"/>
      <c r="V238" s="13"/>
      <c r="W238" s="246"/>
      <c r="X238" s="246"/>
      <c r="Y238" s="1237"/>
      <c r="Z238" s="1237"/>
      <c r="AA238" s="246"/>
      <c r="AB238" s="246"/>
      <c r="AC238" s="246"/>
      <c r="AD238" s="246"/>
      <c r="AE238" s="246"/>
      <c r="AF238" s="246"/>
      <c r="AG238" s="441"/>
      <c r="AH238" s="441"/>
      <c r="AI238" s="441"/>
      <c r="AJ238" s="441"/>
      <c r="AK238" s="441"/>
      <c r="AL238" s="441"/>
      <c r="AM238" s="441"/>
      <c r="AN238" s="441"/>
      <c r="AO238" s="441"/>
      <c r="AP238" s="441"/>
      <c r="AQ238" s="441"/>
      <c r="AR238" s="441"/>
      <c r="AS238" s="441"/>
      <c r="AT238" s="441"/>
      <c r="AU238" s="441"/>
      <c r="AV238" s="441"/>
      <c r="AW238" s="441"/>
      <c r="AX238" s="441"/>
      <c r="AY238" s="441"/>
      <c r="AZ238" s="441"/>
      <c r="BA238" s="441"/>
      <c r="BB238" s="441"/>
      <c r="BC238" s="441"/>
      <c r="BD238" s="441"/>
      <c r="BE238" s="441"/>
      <c r="BF238" s="441"/>
      <c r="BG238" s="441"/>
      <c r="BH238" s="441"/>
    </row>
    <row r="239" spans="1:60" s="238" customFormat="1">
      <c r="A239" s="81"/>
      <c r="B239" s="66"/>
      <c r="C239" s="10"/>
      <c r="D239" s="10"/>
      <c r="E239" s="10"/>
      <c r="F239" s="10"/>
      <c r="G239" s="10"/>
      <c r="H239" s="10"/>
      <c r="I239" s="10"/>
      <c r="J239" s="10"/>
      <c r="K239" s="10"/>
      <c r="L239" s="13"/>
      <c r="M239" s="10"/>
      <c r="N239" s="13"/>
      <c r="O239" s="13"/>
      <c r="P239" s="13"/>
      <c r="Q239" s="13"/>
      <c r="R239" s="13"/>
      <c r="S239" s="13"/>
      <c r="T239" s="54"/>
      <c r="U239" s="13"/>
      <c r="V239" s="13"/>
      <c r="W239" s="246"/>
      <c r="X239" s="246"/>
      <c r="Y239" s="1237"/>
      <c r="Z239" s="1237"/>
      <c r="AA239" s="246"/>
      <c r="AB239" s="246"/>
      <c r="AC239" s="246"/>
      <c r="AD239" s="246"/>
      <c r="AE239" s="246"/>
      <c r="AF239" s="246"/>
      <c r="AG239" s="441"/>
      <c r="AH239" s="441"/>
      <c r="AI239" s="441"/>
      <c r="AJ239" s="441"/>
      <c r="AK239" s="441"/>
      <c r="AL239" s="441"/>
      <c r="AM239" s="441"/>
      <c r="AN239" s="441"/>
      <c r="AO239" s="441"/>
      <c r="AP239" s="441"/>
      <c r="AQ239" s="441"/>
      <c r="AR239" s="441"/>
      <c r="AS239" s="441"/>
      <c r="AT239" s="441"/>
      <c r="AU239" s="441"/>
      <c r="AV239" s="441"/>
      <c r="AW239" s="441"/>
      <c r="AX239" s="441"/>
      <c r="AY239" s="441"/>
      <c r="AZ239" s="441"/>
      <c r="BA239" s="441"/>
      <c r="BB239" s="441"/>
      <c r="BC239" s="441"/>
      <c r="BD239" s="441"/>
      <c r="BE239" s="441"/>
      <c r="BF239" s="441"/>
      <c r="BG239" s="441"/>
      <c r="BH239" s="441"/>
    </row>
    <row r="240" spans="1:60" s="238" customFormat="1">
      <c r="A240" s="81"/>
      <c r="B240" s="66"/>
      <c r="C240" s="10"/>
      <c r="D240" s="10"/>
      <c r="E240" s="10"/>
      <c r="F240" s="10"/>
      <c r="G240" s="10"/>
      <c r="H240" s="10"/>
      <c r="I240" s="10"/>
      <c r="J240" s="10"/>
      <c r="K240" s="10"/>
      <c r="L240" s="13"/>
      <c r="M240" s="10"/>
      <c r="N240" s="13"/>
      <c r="O240" s="13"/>
      <c r="P240" s="13"/>
      <c r="Q240" s="13"/>
      <c r="R240" s="13"/>
      <c r="S240" s="13"/>
      <c r="T240" s="54"/>
      <c r="U240" s="13"/>
      <c r="V240" s="13"/>
      <c r="W240" s="246"/>
      <c r="X240" s="246"/>
      <c r="Y240" s="1237"/>
      <c r="Z240" s="1237"/>
      <c r="AA240" s="246"/>
      <c r="AB240" s="246"/>
      <c r="AC240" s="246"/>
      <c r="AD240" s="246"/>
      <c r="AE240" s="246"/>
      <c r="AF240" s="246"/>
      <c r="AG240" s="441"/>
      <c r="AH240" s="441"/>
      <c r="AI240" s="441"/>
      <c r="AJ240" s="441"/>
      <c r="AK240" s="441"/>
      <c r="AL240" s="441"/>
      <c r="AM240" s="441"/>
      <c r="AN240" s="441"/>
      <c r="AO240" s="441"/>
      <c r="AP240" s="441"/>
      <c r="AQ240" s="441"/>
      <c r="AR240" s="441"/>
      <c r="AS240" s="441"/>
      <c r="AT240" s="441"/>
      <c r="AU240" s="441"/>
      <c r="AV240" s="441"/>
      <c r="AW240" s="441"/>
      <c r="AX240" s="441"/>
      <c r="AY240" s="441"/>
      <c r="AZ240" s="441"/>
      <c r="BA240" s="441"/>
      <c r="BB240" s="441"/>
      <c r="BC240" s="441"/>
      <c r="BD240" s="441"/>
      <c r="BE240" s="441"/>
      <c r="BF240" s="441"/>
      <c r="BG240" s="441"/>
      <c r="BH240" s="441"/>
    </row>
    <row r="241" spans="1:60" s="238" customFormat="1">
      <c r="A241" s="81"/>
      <c r="B241" s="66"/>
      <c r="C241" s="10"/>
      <c r="D241" s="10"/>
      <c r="E241" s="10"/>
      <c r="F241" s="10"/>
      <c r="G241" s="10"/>
      <c r="H241" s="10"/>
      <c r="I241" s="10"/>
      <c r="J241" s="10"/>
      <c r="K241" s="10"/>
      <c r="L241" s="13"/>
      <c r="M241" s="10"/>
      <c r="N241" s="13"/>
      <c r="O241" s="13"/>
      <c r="P241" s="13"/>
      <c r="Q241" s="13"/>
      <c r="R241" s="13"/>
      <c r="S241" s="13"/>
      <c r="T241" s="54"/>
      <c r="U241" s="13"/>
      <c r="V241" s="13"/>
      <c r="W241" s="246"/>
      <c r="X241" s="246"/>
      <c r="Y241" s="1237"/>
      <c r="Z241" s="1237"/>
      <c r="AA241" s="246"/>
      <c r="AB241" s="246"/>
      <c r="AC241" s="246"/>
      <c r="AD241" s="246"/>
      <c r="AE241" s="246"/>
      <c r="AF241" s="246"/>
      <c r="AG241" s="441"/>
      <c r="AH241" s="441"/>
      <c r="AI241" s="441"/>
      <c r="AJ241" s="441"/>
      <c r="AK241" s="441"/>
      <c r="AL241" s="441"/>
      <c r="AM241" s="441"/>
      <c r="AN241" s="441"/>
      <c r="AO241" s="441"/>
      <c r="AP241" s="441"/>
      <c r="AQ241" s="441"/>
      <c r="AR241" s="441"/>
      <c r="AS241" s="441"/>
      <c r="AT241" s="441"/>
      <c r="AU241" s="441"/>
      <c r="AV241" s="441"/>
      <c r="AW241" s="441"/>
      <c r="AX241" s="441"/>
      <c r="AY241" s="441"/>
      <c r="AZ241" s="441"/>
      <c r="BA241" s="441"/>
      <c r="BB241" s="441"/>
      <c r="BC241" s="441"/>
      <c r="BD241" s="441"/>
      <c r="BE241" s="441"/>
      <c r="BF241" s="441"/>
      <c r="BG241" s="441"/>
      <c r="BH241" s="441"/>
    </row>
    <row r="242" spans="1:60" s="238" customFormat="1">
      <c r="A242" s="81"/>
      <c r="B242" s="66"/>
      <c r="C242" s="10"/>
      <c r="D242" s="10"/>
      <c r="E242" s="10"/>
      <c r="F242" s="10"/>
      <c r="G242" s="10"/>
      <c r="H242" s="10"/>
      <c r="I242" s="10"/>
      <c r="J242" s="10"/>
      <c r="K242" s="10"/>
      <c r="L242" s="13"/>
      <c r="M242" s="10"/>
      <c r="N242" s="13"/>
      <c r="O242" s="13"/>
      <c r="P242" s="13"/>
      <c r="Q242" s="13"/>
      <c r="R242" s="13"/>
      <c r="S242" s="13"/>
      <c r="T242" s="54"/>
      <c r="U242" s="13"/>
      <c r="V242" s="13"/>
      <c r="W242" s="246"/>
      <c r="X242" s="246"/>
      <c r="Y242" s="1237"/>
      <c r="Z242" s="1237"/>
      <c r="AA242" s="246"/>
      <c r="AB242" s="246"/>
      <c r="AC242" s="246"/>
      <c r="AD242" s="246"/>
      <c r="AE242" s="246"/>
      <c r="AF242" s="246"/>
      <c r="AG242" s="441"/>
      <c r="AH242" s="441"/>
      <c r="AI242" s="441"/>
      <c r="AJ242" s="441"/>
      <c r="AK242" s="441"/>
      <c r="AL242" s="441"/>
      <c r="AM242" s="441"/>
      <c r="AN242" s="441"/>
      <c r="AO242" s="441"/>
      <c r="AP242" s="441"/>
      <c r="AQ242" s="441"/>
      <c r="AR242" s="441"/>
      <c r="AS242" s="441"/>
      <c r="AT242" s="441"/>
      <c r="AU242" s="441"/>
      <c r="AV242" s="441"/>
      <c r="AW242" s="441"/>
      <c r="AX242" s="441"/>
      <c r="AY242" s="441"/>
      <c r="AZ242" s="441"/>
      <c r="BA242" s="441"/>
      <c r="BB242" s="441"/>
      <c r="BC242" s="441"/>
      <c r="BD242" s="441"/>
      <c r="BE242" s="441"/>
      <c r="BF242" s="441"/>
      <c r="BG242" s="441"/>
      <c r="BH242" s="441"/>
    </row>
    <row r="243" spans="1:60" s="238" customFormat="1">
      <c r="A243" s="81"/>
      <c r="B243" s="66"/>
      <c r="C243" s="10"/>
      <c r="D243" s="10"/>
      <c r="E243" s="10"/>
      <c r="F243" s="10"/>
      <c r="G243" s="10"/>
      <c r="H243" s="10"/>
      <c r="I243" s="10"/>
      <c r="J243" s="10"/>
      <c r="K243" s="10"/>
      <c r="L243" s="13"/>
      <c r="M243" s="10"/>
      <c r="N243" s="13"/>
      <c r="O243" s="13"/>
      <c r="P243" s="13"/>
      <c r="Q243" s="13"/>
      <c r="R243" s="13"/>
      <c r="S243" s="13"/>
      <c r="T243" s="54"/>
      <c r="U243" s="13"/>
      <c r="V243" s="13"/>
      <c r="W243" s="246"/>
      <c r="X243" s="246"/>
      <c r="Y243" s="1237"/>
      <c r="Z243" s="1237"/>
      <c r="AA243" s="246"/>
      <c r="AB243" s="246"/>
      <c r="AC243" s="246"/>
      <c r="AD243" s="246"/>
      <c r="AE243" s="246"/>
      <c r="AF243" s="246"/>
      <c r="AG243" s="441"/>
      <c r="AH243" s="441"/>
      <c r="AI243" s="441"/>
      <c r="AJ243" s="441"/>
      <c r="AK243" s="441"/>
      <c r="AL243" s="441"/>
      <c r="AM243" s="441"/>
      <c r="AN243" s="441"/>
      <c r="AO243" s="441"/>
      <c r="AP243" s="441"/>
      <c r="AQ243" s="441"/>
      <c r="AR243" s="441"/>
      <c r="AS243" s="441"/>
      <c r="AT243" s="441"/>
      <c r="AU243" s="441"/>
      <c r="AV243" s="441"/>
      <c r="AW243" s="441"/>
      <c r="AX243" s="441"/>
      <c r="AY243" s="441"/>
      <c r="AZ243" s="441"/>
      <c r="BA243" s="441"/>
      <c r="BB243" s="441"/>
      <c r="BC243" s="441"/>
      <c r="BD243" s="441"/>
      <c r="BE243" s="441"/>
      <c r="BF243" s="441"/>
      <c r="BG243" s="441"/>
      <c r="BH243" s="441"/>
    </row>
    <row r="244" spans="1:60" s="238" customFormat="1">
      <c r="A244" s="81"/>
      <c r="B244" s="66"/>
      <c r="C244" s="10"/>
      <c r="D244" s="10"/>
      <c r="E244" s="10"/>
      <c r="F244" s="10"/>
      <c r="G244" s="10"/>
      <c r="H244" s="10"/>
      <c r="I244" s="10"/>
      <c r="J244" s="10"/>
      <c r="K244" s="10"/>
      <c r="L244" s="13"/>
      <c r="M244" s="10"/>
      <c r="N244" s="13"/>
      <c r="O244" s="13"/>
      <c r="P244" s="13"/>
      <c r="Q244" s="13"/>
      <c r="R244" s="13"/>
      <c r="S244" s="13"/>
      <c r="T244" s="54"/>
      <c r="U244" s="13"/>
      <c r="V244" s="13"/>
      <c r="W244" s="246"/>
      <c r="X244" s="246"/>
      <c r="Y244" s="1237"/>
      <c r="Z244" s="1237"/>
      <c r="AA244" s="246"/>
      <c r="AB244" s="246"/>
      <c r="AC244" s="246"/>
      <c r="AD244" s="246"/>
      <c r="AE244" s="246"/>
      <c r="AF244" s="246"/>
      <c r="AG244" s="441"/>
      <c r="AH244" s="441"/>
      <c r="AI244" s="441"/>
      <c r="AJ244" s="441"/>
      <c r="AK244" s="441"/>
      <c r="AL244" s="441"/>
      <c r="AM244" s="441"/>
      <c r="AN244" s="441"/>
      <c r="AO244" s="441"/>
      <c r="AP244" s="441"/>
      <c r="AQ244" s="441"/>
      <c r="AR244" s="441"/>
      <c r="AS244" s="441"/>
      <c r="AT244" s="441"/>
      <c r="AU244" s="441"/>
      <c r="AV244" s="441"/>
      <c r="AW244" s="441"/>
      <c r="AX244" s="441"/>
      <c r="AY244" s="441"/>
      <c r="AZ244" s="441"/>
      <c r="BA244" s="441"/>
      <c r="BB244" s="441"/>
      <c r="BC244" s="441"/>
      <c r="BD244" s="441"/>
      <c r="BE244" s="441"/>
      <c r="BF244" s="441"/>
      <c r="BG244" s="441"/>
      <c r="BH244" s="441"/>
    </row>
    <row r="245" spans="1:60" s="238" customFormat="1">
      <c r="A245" s="81"/>
      <c r="B245" s="66"/>
      <c r="C245" s="10"/>
      <c r="D245" s="10"/>
      <c r="E245" s="10"/>
      <c r="F245" s="10"/>
      <c r="G245" s="10"/>
      <c r="H245" s="10"/>
      <c r="I245" s="10"/>
      <c r="J245" s="10"/>
      <c r="K245" s="10"/>
      <c r="L245" s="13"/>
      <c r="M245" s="10"/>
      <c r="N245" s="13"/>
      <c r="O245" s="13"/>
      <c r="P245" s="13"/>
      <c r="Q245" s="13"/>
      <c r="R245" s="13"/>
      <c r="S245" s="13"/>
      <c r="T245" s="54"/>
      <c r="U245" s="13"/>
      <c r="V245" s="13"/>
      <c r="W245" s="246"/>
      <c r="X245" s="246"/>
      <c r="Y245" s="1237"/>
      <c r="Z245" s="1237"/>
      <c r="AA245" s="246"/>
      <c r="AB245" s="246"/>
      <c r="AC245" s="246"/>
      <c r="AD245" s="246"/>
      <c r="AE245" s="246"/>
      <c r="AF245" s="246"/>
      <c r="AG245" s="441"/>
      <c r="AH245" s="441"/>
      <c r="AI245" s="441"/>
      <c r="AJ245" s="441"/>
      <c r="AK245" s="441"/>
      <c r="AL245" s="441"/>
      <c r="AM245" s="441"/>
      <c r="AN245" s="441"/>
      <c r="AO245" s="441"/>
      <c r="AP245" s="441"/>
      <c r="AQ245" s="441"/>
      <c r="AR245" s="441"/>
      <c r="AS245" s="441"/>
      <c r="AT245" s="441"/>
      <c r="AU245" s="441"/>
      <c r="AV245" s="441"/>
      <c r="AW245" s="441"/>
      <c r="AX245" s="441"/>
      <c r="AY245" s="441"/>
      <c r="AZ245" s="441"/>
      <c r="BA245" s="441"/>
      <c r="BB245" s="441"/>
      <c r="BC245" s="441"/>
      <c r="BD245" s="441"/>
      <c r="BE245" s="441"/>
      <c r="BF245" s="441"/>
      <c r="BG245" s="441"/>
      <c r="BH245" s="441"/>
    </row>
    <row r="246" spans="1:60" s="238" customFormat="1">
      <c r="A246" s="81"/>
      <c r="B246" s="66"/>
      <c r="C246" s="10"/>
      <c r="D246" s="10"/>
      <c r="E246" s="10"/>
      <c r="F246" s="10"/>
      <c r="G246" s="10"/>
      <c r="H246" s="10"/>
      <c r="I246" s="10"/>
      <c r="J246" s="10"/>
      <c r="K246" s="10"/>
      <c r="L246" s="13"/>
      <c r="M246" s="10"/>
      <c r="N246" s="13"/>
      <c r="O246" s="13"/>
      <c r="P246" s="13"/>
      <c r="Q246" s="13"/>
      <c r="R246" s="13"/>
      <c r="S246" s="13"/>
      <c r="T246" s="54"/>
      <c r="U246" s="13"/>
      <c r="V246" s="13"/>
      <c r="W246" s="246"/>
      <c r="X246" s="246"/>
      <c r="Y246" s="1237"/>
      <c r="Z246" s="1237"/>
      <c r="AA246" s="246"/>
      <c r="AB246" s="246"/>
      <c r="AC246" s="246"/>
      <c r="AD246" s="246"/>
      <c r="AE246" s="246"/>
      <c r="AF246" s="246"/>
      <c r="AG246" s="441"/>
      <c r="AH246" s="441"/>
      <c r="AI246" s="441"/>
      <c r="AJ246" s="441"/>
      <c r="AK246" s="441"/>
      <c r="AL246" s="441"/>
      <c r="AM246" s="441"/>
      <c r="AN246" s="441"/>
      <c r="AO246" s="441"/>
      <c r="AP246" s="441"/>
      <c r="AQ246" s="441"/>
      <c r="AR246" s="441"/>
      <c r="AS246" s="441"/>
      <c r="AT246" s="441"/>
      <c r="AU246" s="441"/>
      <c r="AV246" s="441"/>
      <c r="AW246" s="441"/>
      <c r="AX246" s="441"/>
      <c r="AY246" s="441"/>
      <c r="AZ246" s="441"/>
      <c r="BA246" s="441"/>
      <c r="BB246" s="441"/>
      <c r="BC246" s="441"/>
      <c r="BD246" s="441"/>
      <c r="BE246" s="441"/>
      <c r="BF246" s="441"/>
      <c r="BG246" s="441"/>
      <c r="BH246" s="441"/>
    </row>
    <row r="247" spans="1:60" s="238" customFormat="1">
      <c r="A247" s="81"/>
      <c r="B247" s="66"/>
      <c r="C247" s="10"/>
      <c r="D247" s="10"/>
      <c r="E247" s="10"/>
      <c r="F247" s="10"/>
      <c r="G247" s="10"/>
      <c r="H247" s="10"/>
      <c r="I247" s="10"/>
      <c r="J247" s="10"/>
      <c r="K247" s="10"/>
      <c r="L247" s="13"/>
      <c r="M247" s="10"/>
      <c r="N247" s="13"/>
      <c r="O247" s="13"/>
      <c r="P247" s="13"/>
      <c r="Q247" s="13"/>
      <c r="R247" s="13"/>
      <c r="S247" s="13"/>
      <c r="T247" s="54"/>
      <c r="U247" s="13"/>
      <c r="V247" s="13"/>
      <c r="W247" s="246"/>
      <c r="X247" s="246"/>
      <c r="Y247" s="1237"/>
      <c r="Z247" s="1237"/>
      <c r="AA247" s="246"/>
      <c r="AB247" s="246"/>
      <c r="AC247" s="246"/>
      <c r="AD247" s="246"/>
      <c r="AE247" s="246"/>
      <c r="AF247" s="246"/>
      <c r="AG247" s="441"/>
      <c r="AH247" s="441"/>
      <c r="AI247" s="441"/>
      <c r="AJ247" s="441"/>
      <c r="AK247" s="441"/>
      <c r="AL247" s="441"/>
      <c r="AM247" s="441"/>
      <c r="AN247" s="441"/>
      <c r="AO247" s="441"/>
      <c r="AP247" s="441"/>
      <c r="AQ247" s="441"/>
      <c r="AR247" s="441"/>
      <c r="AS247" s="441"/>
      <c r="AT247" s="441"/>
      <c r="AU247" s="441"/>
      <c r="AV247" s="441"/>
      <c r="AW247" s="441"/>
      <c r="AX247" s="441"/>
      <c r="AY247" s="441"/>
      <c r="AZ247" s="441"/>
      <c r="BA247" s="441"/>
      <c r="BB247" s="441"/>
      <c r="BC247" s="441"/>
      <c r="BD247" s="441"/>
      <c r="BE247" s="441"/>
      <c r="BF247" s="441"/>
      <c r="BG247" s="441"/>
      <c r="BH247" s="441"/>
    </row>
    <row r="248" spans="1:60" s="238" customFormat="1">
      <c r="A248" s="81"/>
      <c r="B248" s="66"/>
      <c r="C248" s="10"/>
      <c r="D248" s="10"/>
      <c r="E248" s="10"/>
      <c r="F248" s="10"/>
      <c r="G248" s="10"/>
      <c r="H248" s="10"/>
      <c r="I248" s="10"/>
      <c r="J248" s="10"/>
      <c r="K248" s="10"/>
      <c r="L248" s="13"/>
      <c r="M248" s="10"/>
      <c r="N248" s="13"/>
      <c r="O248" s="13"/>
      <c r="P248" s="13"/>
      <c r="Q248" s="13"/>
      <c r="R248" s="13"/>
      <c r="S248" s="13"/>
      <c r="T248" s="54"/>
      <c r="U248" s="13"/>
      <c r="V248" s="13"/>
      <c r="W248" s="246"/>
      <c r="X248" s="246"/>
      <c r="Y248" s="1237"/>
      <c r="Z248" s="1237"/>
      <c r="AA248" s="246"/>
      <c r="AB248" s="246"/>
      <c r="AC248" s="246"/>
      <c r="AD248" s="246"/>
      <c r="AE248" s="246"/>
      <c r="AF248" s="246"/>
      <c r="AG248" s="441"/>
      <c r="AH248" s="441"/>
      <c r="AI248" s="441"/>
      <c r="AJ248" s="441"/>
      <c r="AK248" s="441"/>
      <c r="AL248" s="441"/>
      <c r="AM248" s="441"/>
      <c r="AN248" s="441"/>
      <c r="AO248" s="441"/>
      <c r="AP248" s="441"/>
      <c r="AQ248" s="441"/>
      <c r="AR248" s="441"/>
      <c r="AS248" s="441"/>
      <c r="AT248" s="441"/>
      <c r="AU248" s="441"/>
      <c r="AV248" s="441"/>
      <c r="AW248" s="441"/>
      <c r="AX248" s="441"/>
      <c r="AY248" s="441"/>
      <c r="AZ248" s="441"/>
      <c r="BA248" s="441"/>
      <c r="BB248" s="441"/>
      <c r="BC248" s="441"/>
      <c r="BD248" s="441"/>
      <c r="BE248" s="441"/>
      <c r="BF248" s="441"/>
      <c r="BG248" s="441"/>
      <c r="BH248" s="441"/>
    </row>
    <row r="249" spans="1:60" s="238" customFormat="1">
      <c r="A249" s="81"/>
      <c r="B249" s="66"/>
      <c r="C249" s="10"/>
      <c r="D249" s="10"/>
      <c r="E249" s="10"/>
      <c r="F249" s="10"/>
      <c r="G249" s="10"/>
      <c r="H249" s="10"/>
      <c r="I249" s="10"/>
      <c r="J249" s="10"/>
      <c r="K249" s="10"/>
      <c r="L249" s="13"/>
      <c r="M249" s="10"/>
      <c r="N249" s="13"/>
      <c r="O249" s="13"/>
      <c r="P249" s="13"/>
      <c r="Q249" s="13"/>
      <c r="R249" s="13"/>
      <c r="S249" s="13"/>
      <c r="T249" s="54"/>
      <c r="U249" s="13"/>
      <c r="V249" s="13"/>
      <c r="W249" s="246"/>
      <c r="X249" s="246"/>
      <c r="Y249" s="1237"/>
      <c r="Z249" s="1237"/>
      <c r="AA249" s="246"/>
      <c r="AB249" s="246"/>
      <c r="AC249" s="246"/>
      <c r="AD249" s="246"/>
      <c r="AE249" s="246"/>
      <c r="AF249" s="246"/>
      <c r="AG249" s="441"/>
      <c r="AH249" s="441"/>
      <c r="AI249" s="441"/>
      <c r="AJ249" s="441"/>
      <c r="AK249" s="441"/>
      <c r="AL249" s="441"/>
      <c r="AM249" s="441"/>
      <c r="AN249" s="441"/>
      <c r="AO249" s="441"/>
      <c r="AP249" s="441"/>
      <c r="AQ249" s="441"/>
      <c r="AR249" s="441"/>
      <c r="AS249" s="441"/>
      <c r="AT249" s="441"/>
      <c r="AU249" s="441"/>
      <c r="AV249" s="441"/>
      <c r="AW249" s="441"/>
      <c r="AX249" s="441"/>
      <c r="AY249" s="441"/>
      <c r="AZ249" s="441"/>
      <c r="BA249" s="441"/>
      <c r="BB249" s="441"/>
      <c r="BC249" s="441"/>
      <c r="BD249" s="441"/>
      <c r="BE249" s="441"/>
      <c r="BF249" s="441"/>
      <c r="BG249" s="441"/>
      <c r="BH249" s="441"/>
    </row>
    <row r="250" spans="1:60" s="238" customFormat="1">
      <c r="A250" s="81"/>
      <c r="B250" s="66"/>
      <c r="C250" s="10"/>
      <c r="D250" s="10"/>
      <c r="E250" s="10"/>
      <c r="F250" s="10"/>
      <c r="G250" s="10"/>
      <c r="H250" s="10"/>
      <c r="I250" s="10"/>
      <c r="J250" s="10"/>
      <c r="K250" s="10"/>
      <c r="L250" s="13"/>
      <c r="M250" s="10"/>
      <c r="N250" s="13"/>
      <c r="O250" s="13"/>
      <c r="P250" s="13"/>
      <c r="Q250" s="13"/>
      <c r="R250" s="13"/>
      <c r="S250" s="13"/>
      <c r="T250" s="54"/>
      <c r="U250" s="13"/>
      <c r="V250" s="13"/>
      <c r="W250" s="246"/>
      <c r="X250" s="246"/>
      <c r="Y250" s="1237"/>
      <c r="Z250" s="1237"/>
      <c r="AA250" s="246"/>
      <c r="AB250" s="246"/>
      <c r="AC250" s="246"/>
      <c r="AD250" s="246"/>
      <c r="AE250" s="246"/>
      <c r="AF250" s="246"/>
      <c r="AG250" s="441"/>
      <c r="AH250" s="441"/>
      <c r="AI250" s="441"/>
      <c r="AJ250" s="441"/>
      <c r="AK250" s="441"/>
      <c r="AL250" s="441"/>
      <c r="AM250" s="441"/>
      <c r="AN250" s="441"/>
      <c r="AO250" s="441"/>
      <c r="AP250" s="441"/>
      <c r="AQ250" s="441"/>
      <c r="AR250" s="441"/>
      <c r="AS250" s="441"/>
      <c r="AT250" s="441"/>
      <c r="AU250" s="441"/>
      <c r="AV250" s="441"/>
      <c r="AW250" s="441"/>
      <c r="AX250" s="441"/>
      <c r="AY250" s="441"/>
      <c r="AZ250" s="441"/>
      <c r="BA250" s="441"/>
      <c r="BB250" s="441"/>
      <c r="BC250" s="441"/>
      <c r="BD250" s="441"/>
      <c r="BE250" s="441"/>
      <c r="BF250" s="441"/>
      <c r="BG250" s="441"/>
      <c r="BH250" s="441"/>
    </row>
    <row r="251" spans="1:60" s="238" customFormat="1">
      <c r="A251" s="81"/>
      <c r="B251" s="66"/>
      <c r="C251" s="10"/>
      <c r="D251" s="10"/>
      <c r="E251" s="10"/>
      <c r="F251" s="10"/>
      <c r="G251" s="10"/>
      <c r="H251" s="10"/>
      <c r="I251" s="10"/>
      <c r="J251" s="10"/>
      <c r="K251" s="10"/>
      <c r="L251" s="13"/>
      <c r="M251" s="10"/>
      <c r="N251" s="13"/>
      <c r="O251" s="13"/>
      <c r="P251" s="13"/>
      <c r="Q251" s="13"/>
      <c r="R251" s="13"/>
      <c r="S251" s="13"/>
      <c r="T251" s="54"/>
      <c r="U251" s="13"/>
      <c r="V251" s="13"/>
      <c r="W251" s="246"/>
      <c r="X251" s="246"/>
      <c r="Y251" s="1237"/>
      <c r="Z251" s="1237"/>
      <c r="AA251" s="246"/>
      <c r="AB251" s="246"/>
      <c r="AC251" s="246"/>
      <c r="AD251" s="246"/>
      <c r="AE251" s="246"/>
      <c r="AF251" s="246"/>
      <c r="AG251" s="441"/>
      <c r="AH251" s="441"/>
      <c r="AI251" s="441"/>
      <c r="AJ251" s="441"/>
      <c r="AK251" s="441"/>
      <c r="AL251" s="441"/>
      <c r="AM251" s="441"/>
      <c r="AN251" s="441"/>
      <c r="AO251" s="441"/>
      <c r="AP251" s="441"/>
      <c r="AQ251" s="441"/>
      <c r="AR251" s="441"/>
      <c r="AS251" s="441"/>
      <c r="AT251" s="441"/>
      <c r="AU251" s="441"/>
      <c r="AV251" s="441"/>
      <c r="AW251" s="441"/>
      <c r="AX251" s="441"/>
      <c r="AY251" s="441"/>
      <c r="AZ251" s="441"/>
      <c r="BA251" s="441"/>
      <c r="BB251" s="441"/>
      <c r="BC251" s="441"/>
      <c r="BD251" s="441"/>
      <c r="BE251" s="441"/>
      <c r="BF251" s="441"/>
      <c r="BG251" s="441"/>
      <c r="BH251" s="441"/>
    </row>
    <row r="252" spans="1:60" s="238" customFormat="1">
      <c r="A252" s="81"/>
      <c r="B252" s="66"/>
      <c r="C252" s="10"/>
      <c r="D252" s="10"/>
      <c r="E252" s="10"/>
      <c r="F252" s="10"/>
      <c r="G252" s="10"/>
      <c r="H252" s="10"/>
      <c r="I252" s="10"/>
      <c r="J252" s="10"/>
      <c r="K252" s="10"/>
      <c r="L252" s="13"/>
      <c r="M252" s="10"/>
      <c r="N252" s="13"/>
      <c r="O252" s="13"/>
      <c r="P252" s="13"/>
      <c r="Q252" s="13"/>
      <c r="R252" s="13"/>
      <c r="S252" s="13"/>
      <c r="T252" s="54"/>
      <c r="U252" s="13"/>
      <c r="V252" s="13"/>
      <c r="W252" s="246"/>
      <c r="X252" s="246"/>
      <c r="Y252" s="1237"/>
      <c r="Z252" s="1237"/>
      <c r="AA252" s="246"/>
      <c r="AB252" s="246"/>
      <c r="AC252" s="246"/>
      <c r="AD252" s="246"/>
      <c r="AE252" s="246"/>
      <c r="AF252" s="246"/>
      <c r="AG252" s="441"/>
      <c r="AH252" s="441"/>
      <c r="AI252" s="441"/>
      <c r="AJ252" s="441"/>
      <c r="AK252" s="441"/>
      <c r="AL252" s="441"/>
      <c r="AM252" s="441"/>
      <c r="AN252" s="441"/>
      <c r="AO252" s="441"/>
      <c r="AP252" s="441"/>
      <c r="AQ252" s="441"/>
      <c r="AR252" s="441"/>
      <c r="AS252" s="441"/>
      <c r="AT252" s="441"/>
      <c r="AU252" s="441"/>
      <c r="AV252" s="441"/>
      <c r="AW252" s="441"/>
      <c r="AX252" s="441"/>
      <c r="AY252" s="441"/>
      <c r="AZ252" s="441"/>
      <c r="BA252" s="441"/>
      <c r="BB252" s="441"/>
      <c r="BC252" s="441"/>
      <c r="BD252" s="441"/>
      <c r="BE252" s="441"/>
      <c r="BF252" s="441"/>
      <c r="BG252" s="441"/>
      <c r="BH252" s="441"/>
    </row>
    <row r="253" spans="1:60" s="238" customFormat="1">
      <c r="A253" s="81"/>
      <c r="B253" s="66"/>
      <c r="C253" s="10"/>
      <c r="D253" s="10"/>
      <c r="E253" s="10"/>
      <c r="F253" s="10"/>
      <c r="G253" s="10"/>
      <c r="H253" s="10"/>
      <c r="I253" s="10"/>
      <c r="J253" s="10"/>
      <c r="K253" s="10"/>
      <c r="L253" s="13"/>
      <c r="M253" s="10"/>
      <c r="N253" s="13"/>
      <c r="O253" s="13"/>
      <c r="P253" s="13"/>
      <c r="Q253" s="13"/>
      <c r="R253" s="13"/>
      <c r="S253" s="13"/>
      <c r="T253" s="54"/>
      <c r="U253" s="13"/>
      <c r="V253" s="13"/>
      <c r="W253" s="246"/>
      <c r="X253" s="246"/>
      <c r="Y253" s="1237"/>
      <c r="Z253" s="1237"/>
      <c r="AA253" s="246"/>
      <c r="AB253" s="246"/>
      <c r="AC253" s="246"/>
      <c r="AD253" s="246"/>
      <c r="AE253" s="246"/>
      <c r="AF253" s="246"/>
      <c r="AG253" s="441"/>
      <c r="AH253" s="441"/>
      <c r="AI253" s="441"/>
      <c r="AJ253" s="441"/>
      <c r="AK253" s="441"/>
      <c r="AL253" s="441"/>
      <c r="AM253" s="441"/>
      <c r="AN253" s="441"/>
      <c r="AO253" s="441"/>
      <c r="AP253" s="441"/>
      <c r="AQ253" s="441"/>
      <c r="AR253" s="441"/>
      <c r="AS253" s="441"/>
      <c r="AT253" s="441"/>
      <c r="AU253" s="441"/>
      <c r="AV253" s="441"/>
      <c r="AW253" s="441"/>
      <c r="AX253" s="441"/>
      <c r="AY253" s="441"/>
      <c r="AZ253" s="441"/>
      <c r="BA253" s="441"/>
      <c r="BB253" s="441"/>
      <c r="BC253" s="441"/>
      <c r="BD253" s="441"/>
      <c r="BE253" s="441"/>
      <c r="BF253" s="441"/>
      <c r="BG253" s="441"/>
      <c r="BH253" s="441"/>
    </row>
    <row r="254" spans="1:60" s="238" customFormat="1">
      <c r="A254" s="81"/>
      <c r="B254" s="66"/>
      <c r="C254" s="10"/>
      <c r="D254" s="10"/>
      <c r="E254" s="10"/>
      <c r="F254" s="10"/>
      <c r="G254" s="10"/>
      <c r="H254" s="10"/>
      <c r="I254" s="10"/>
      <c r="J254" s="10"/>
      <c r="K254" s="10"/>
      <c r="L254" s="13"/>
      <c r="M254" s="10"/>
      <c r="N254" s="13"/>
      <c r="O254" s="13"/>
      <c r="P254" s="13"/>
      <c r="Q254" s="13"/>
      <c r="R254" s="13"/>
      <c r="S254" s="13"/>
      <c r="T254" s="54"/>
      <c r="U254" s="13"/>
      <c r="V254" s="13"/>
      <c r="W254" s="246"/>
      <c r="X254" s="246"/>
      <c r="Y254" s="1237"/>
      <c r="Z254" s="1237"/>
      <c r="AA254" s="246"/>
      <c r="AB254" s="246"/>
      <c r="AC254" s="246"/>
      <c r="AD254" s="246"/>
      <c r="AE254" s="246"/>
      <c r="AF254" s="246"/>
      <c r="AG254" s="441"/>
      <c r="AH254" s="441"/>
      <c r="AI254" s="441"/>
      <c r="AJ254" s="441"/>
      <c r="AK254" s="441"/>
      <c r="AL254" s="441"/>
      <c r="AM254" s="441"/>
      <c r="AN254" s="441"/>
      <c r="AO254" s="441"/>
      <c r="AP254" s="441"/>
      <c r="AQ254" s="441"/>
      <c r="AR254" s="441"/>
      <c r="AS254" s="441"/>
      <c r="AT254" s="441"/>
      <c r="AU254" s="441"/>
      <c r="AV254" s="441"/>
      <c r="AW254" s="441"/>
      <c r="AX254" s="441"/>
      <c r="AY254" s="441"/>
      <c r="AZ254" s="441"/>
      <c r="BA254" s="441"/>
      <c r="BB254" s="441"/>
      <c r="BC254" s="441"/>
      <c r="BD254" s="441"/>
      <c r="BE254" s="441"/>
      <c r="BF254" s="441"/>
      <c r="BG254" s="441"/>
      <c r="BH254" s="441"/>
    </row>
    <row r="255" spans="1:60" s="238" customFormat="1">
      <c r="A255" s="81"/>
      <c r="B255" s="66"/>
      <c r="C255" s="10"/>
      <c r="D255" s="10"/>
      <c r="E255" s="10"/>
      <c r="F255" s="10"/>
      <c r="G255" s="10"/>
      <c r="H255" s="10"/>
      <c r="I255" s="10"/>
      <c r="J255" s="10"/>
      <c r="K255" s="10"/>
      <c r="L255" s="13"/>
      <c r="M255" s="10"/>
      <c r="N255" s="13"/>
      <c r="O255" s="13"/>
      <c r="P255" s="13"/>
      <c r="Q255" s="13"/>
      <c r="R255" s="13"/>
      <c r="S255" s="13"/>
      <c r="T255" s="54"/>
      <c r="U255" s="13"/>
      <c r="V255" s="13"/>
      <c r="W255" s="246"/>
      <c r="X255" s="246"/>
      <c r="Y255" s="1237"/>
      <c r="Z255" s="1237"/>
      <c r="AA255" s="246"/>
      <c r="AB255" s="246"/>
      <c r="AC255" s="246"/>
      <c r="AD255" s="246"/>
      <c r="AE255" s="246"/>
      <c r="AF255" s="246"/>
      <c r="AG255" s="441"/>
      <c r="AH255" s="441"/>
      <c r="AI255" s="441"/>
      <c r="AJ255" s="441"/>
      <c r="AK255" s="441"/>
      <c r="AL255" s="441"/>
      <c r="AM255" s="441"/>
      <c r="AN255" s="441"/>
      <c r="AO255" s="441"/>
      <c r="AP255" s="441"/>
      <c r="AQ255" s="441"/>
      <c r="AR255" s="441"/>
      <c r="AS255" s="441"/>
      <c r="AT255" s="441"/>
      <c r="AU255" s="441"/>
      <c r="AV255" s="441"/>
      <c r="AW255" s="441"/>
      <c r="AX255" s="441"/>
      <c r="AY255" s="441"/>
      <c r="AZ255" s="441"/>
      <c r="BA255" s="441"/>
      <c r="BB255" s="441"/>
      <c r="BC255" s="441"/>
      <c r="BD255" s="441"/>
      <c r="BE255" s="441"/>
      <c r="BF255" s="441"/>
      <c r="BG255" s="441"/>
      <c r="BH255" s="441"/>
    </row>
    <row r="256" spans="1:60" s="238" customFormat="1">
      <c r="A256" s="81"/>
      <c r="B256" s="66"/>
      <c r="C256" s="10"/>
      <c r="D256" s="10"/>
      <c r="E256" s="10"/>
      <c r="F256" s="10"/>
      <c r="G256" s="10"/>
      <c r="H256" s="10"/>
      <c r="I256" s="10"/>
      <c r="J256" s="10"/>
      <c r="K256" s="10"/>
      <c r="L256" s="13"/>
      <c r="M256" s="10"/>
      <c r="N256" s="13"/>
      <c r="O256" s="13"/>
      <c r="P256" s="13"/>
      <c r="Q256" s="13"/>
      <c r="R256" s="13"/>
      <c r="S256" s="13"/>
      <c r="T256" s="54"/>
      <c r="U256" s="13"/>
      <c r="V256" s="13"/>
      <c r="W256" s="246"/>
      <c r="X256" s="246"/>
      <c r="Y256" s="1237"/>
      <c r="Z256" s="1237"/>
      <c r="AA256" s="246"/>
      <c r="AB256" s="246"/>
      <c r="AC256" s="246"/>
      <c r="AD256" s="246"/>
      <c r="AE256" s="246"/>
      <c r="AF256" s="246"/>
      <c r="AG256" s="441"/>
      <c r="AH256" s="441"/>
      <c r="AI256" s="441"/>
      <c r="AJ256" s="441"/>
      <c r="AK256" s="441"/>
      <c r="AL256" s="441"/>
      <c r="AM256" s="441"/>
      <c r="AN256" s="441"/>
      <c r="AO256" s="441"/>
      <c r="AP256" s="441"/>
      <c r="AQ256" s="441"/>
      <c r="AR256" s="441"/>
      <c r="AS256" s="441"/>
      <c r="AT256" s="441"/>
      <c r="AU256" s="441"/>
      <c r="AV256" s="441"/>
      <c r="AW256" s="441"/>
      <c r="AX256" s="441"/>
      <c r="AY256" s="441"/>
      <c r="AZ256" s="441"/>
      <c r="BA256" s="441"/>
      <c r="BB256" s="441"/>
      <c r="BC256" s="441"/>
      <c r="BD256" s="441"/>
      <c r="BE256" s="441"/>
      <c r="BF256" s="441"/>
      <c r="BG256" s="441"/>
      <c r="BH256" s="441"/>
    </row>
    <row r="257" spans="1:60" s="238" customFormat="1">
      <c r="A257" s="81"/>
      <c r="B257" s="66"/>
      <c r="C257" s="10"/>
      <c r="D257" s="10"/>
      <c r="E257" s="10"/>
      <c r="F257" s="10"/>
      <c r="G257" s="10"/>
      <c r="H257" s="10"/>
      <c r="I257" s="10"/>
      <c r="J257" s="10"/>
      <c r="K257" s="10"/>
      <c r="L257" s="13"/>
      <c r="M257" s="10"/>
      <c r="N257" s="13"/>
      <c r="O257" s="13"/>
      <c r="P257" s="13"/>
      <c r="Q257" s="13"/>
      <c r="R257" s="13"/>
      <c r="S257" s="13"/>
      <c r="T257" s="54"/>
      <c r="U257" s="13"/>
      <c r="V257" s="13"/>
      <c r="W257" s="246"/>
      <c r="X257" s="246"/>
      <c r="Y257" s="1237"/>
      <c r="Z257" s="1237"/>
      <c r="AA257" s="246"/>
      <c r="AB257" s="246"/>
      <c r="AC257" s="246"/>
      <c r="AD257" s="246"/>
      <c r="AE257" s="246"/>
      <c r="AF257" s="246"/>
      <c r="AG257" s="441"/>
      <c r="AH257" s="441"/>
      <c r="AI257" s="441"/>
      <c r="AJ257" s="441"/>
      <c r="AK257" s="441"/>
      <c r="AL257" s="441"/>
      <c r="AM257" s="441"/>
      <c r="AN257" s="441"/>
      <c r="AO257" s="441"/>
      <c r="AP257" s="441"/>
      <c r="AQ257" s="441"/>
      <c r="AR257" s="441"/>
      <c r="AS257" s="441"/>
      <c r="AT257" s="441"/>
      <c r="AU257" s="441"/>
      <c r="AV257" s="441"/>
      <c r="AW257" s="441"/>
      <c r="AX257" s="441"/>
      <c r="AY257" s="441"/>
      <c r="AZ257" s="441"/>
      <c r="BA257" s="441"/>
      <c r="BB257" s="441"/>
      <c r="BC257" s="441"/>
      <c r="BD257" s="441"/>
      <c r="BE257" s="441"/>
      <c r="BF257" s="441"/>
      <c r="BG257" s="441"/>
      <c r="BH257" s="441"/>
    </row>
    <row r="258" spans="1:60" s="238" customFormat="1">
      <c r="A258" s="81"/>
      <c r="B258" s="66"/>
      <c r="C258" s="10"/>
      <c r="D258" s="10"/>
      <c r="E258" s="10"/>
      <c r="F258" s="10"/>
      <c r="G258" s="10"/>
      <c r="H258" s="10"/>
      <c r="I258" s="10"/>
      <c r="J258" s="10"/>
      <c r="K258" s="10"/>
      <c r="L258" s="13"/>
      <c r="M258" s="10"/>
      <c r="N258" s="13"/>
      <c r="O258" s="13"/>
      <c r="P258" s="13"/>
      <c r="Q258" s="13"/>
      <c r="R258" s="13"/>
      <c r="S258" s="13"/>
      <c r="T258" s="54"/>
      <c r="U258" s="13"/>
      <c r="V258" s="13"/>
      <c r="W258" s="246"/>
      <c r="X258" s="246"/>
      <c r="Y258" s="1237"/>
      <c r="Z258" s="1237"/>
      <c r="AA258" s="246"/>
      <c r="AB258" s="246"/>
      <c r="AC258" s="246"/>
      <c r="AD258" s="246"/>
      <c r="AE258" s="246"/>
      <c r="AF258" s="246"/>
      <c r="AG258" s="441"/>
      <c r="AH258" s="441"/>
      <c r="AI258" s="441"/>
      <c r="AJ258" s="441"/>
      <c r="AK258" s="441"/>
      <c r="AL258" s="441"/>
      <c r="AM258" s="441"/>
      <c r="AN258" s="441"/>
      <c r="AO258" s="441"/>
      <c r="AP258" s="441"/>
      <c r="AQ258" s="441"/>
      <c r="AR258" s="441"/>
      <c r="AS258" s="441"/>
      <c r="AT258" s="441"/>
      <c r="AU258" s="441"/>
      <c r="AV258" s="441"/>
      <c r="AW258" s="441"/>
      <c r="AX258" s="441"/>
      <c r="AY258" s="441"/>
      <c r="AZ258" s="441"/>
      <c r="BA258" s="441"/>
      <c r="BB258" s="441"/>
      <c r="BC258" s="441"/>
      <c r="BD258" s="441"/>
      <c r="BE258" s="441"/>
      <c r="BF258" s="441"/>
      <c r="BG258" s="441"/>
      <c r="BH258" s="441"/>
    </row>
    <row r="259" spans="1:60" s="238" customFormat="1">
      <c r="A259" s="81"/>
      <c r="B259" s="66"/>
      <c r="C259" s="10"/>
      <c r="D259" s="10"/>
      <c r="E259" s="10"/>
      <c r="F259" s="10"/>
      <c r="G259" s="10"/>
      <c r="H259" s="10"/>
      <c r="I259" s="10"/>
      <c r="J259" s="10"/>
      <c r="K259" s="10"/>
      <c r="L259" s="13"/>
      <c r="M259" s="10"/>
      <c r="N259" s="13"/>
      <c r="O259" s="13"/>
      <c r="P259" s="13"/>
      <c r="Q259" s="13"/>
      <c r="R259" s="13"/>
      <c r="S259" s="13"/>
      <c r="T259" s="54"/>
      <c r="U259" s="13"/>
      <c r="V259" s="13"/>
      <c r="W259" s="246"/>
      <c r="X259" s="246"/>
      <c r="Y259" s="1237"/>
      <c r="Z259" s="1237"/>
      <c r="AA259" s="246"/>
      <c r="AB259" s="246"/>
      <c r="AC259" s="246"/>
      <c r="AD259" s="246"/>
      <c r="AE259" s="246"/>
      <c r="AF259" s="246"/>
      <c r="AG259" s="441"/>
      <c r="AH259" s="441"/>
      <c r="AI259" s="441"/>
      <c r="AJ259" s="441"/>
      <c r="AK259" s="441"/>
      <c r="AL259" s="441"/>
      <c r="AM259" s="441"/>
      <c r="AN259" s="441"/>
      <c r="AO259" s="441"/>
      <c r="AP259" s="441"/>
      <c r="AQ259" s="441"/>
      <c r="AR259" s="441"/>
      <c r="AS259" s="441"/>
      <c r="AT259" s="441"/>
      <c r="AU259" s="441"/>
      <c r="AV259" s="441"/>
      <c r="AW259" s="441"/>
      <c r="AX259" s="441"/>
      <c r="AY259" s="441"/>
      <c r="AZ259" s="441"/>
      <c r="BA259" s="441"/>
      <c r="BB259" s="441"/>
      <c r="BC259" s="441"/>
      <c r="BD259" s="441"/>
      <c r="BE259" s="441"/>
      <c r="BF259" s="441"/>
      <c r="BG259" s="441"/>
      <c r="BH259" s="441"/>
    </row>
    <row r="260" spans="1:60" s="238" customFormat="1">
      <c r="A260" s="81"/>
      <c r="B260" s="66"/>
      <c r="C260" s="10"/>
      <c r="D260" s="10"/>
      <c r="E260" s="10"/>
      <c r="F260" s="10"/>
      <c r="G260" s="10"/>
      <c r="H260" s="10"/>
      <c r="I260" s="10"/>
      <c r="J260" s="10"/>
      <c r="K260" s="10"/>
      <c r="L260" s="13"/>
      <c r="M260" s="10"/>
      <c r="N260" s="13"/>
      <c r="O260" s="13"/>
      <c r="P260" s="13"/>
      <c r="Q260" s="13"/>
      <c r="R260" s="13"/>
      <c r="S260" s="13"/>
      <c r="T260" s="54"/>
      <c r="U260" s="13"/>
      <c r="V260" s="13"/>
      <c r="W260" s="246"/>
      <c r="X260" s="246"/>
      <c r="Y260" s="1237"/>
      <c r="Z260" s="1237"/>
      <c r="AA260" s="246"/>
      <c r="AB260" s="246"/>
      <c r="AC260" s="246"/>
      <c r="AD260" s="246"/>
      <c r="AE260" s="246"/>
      <c r="AF260" s="246"/>
      <c r="AG260" s="441"/>
      <c r="AH260" s="441"/>
      <c r="AI260" s="441"/>
      <c r="AJ260" s="441"/>
      <c r="AK260" s="441"/>
      <c r="AL260" s="441"/>
      <c r="AM260" s="441"/>
      <c r="AN260" s="441"/>
      <c r="AO260" s="441"/>
      <c r="AP260" s="441"/>
      <c r="AQ260" s="441"/>
      <c r="AR260" s="441"/>
      <c r="AS260" s="441"/>
      <c r="AT260" s="441"/>
      <c r="AU260" s="441"/>
      <c r="AV260" s="441"/>
      <c r="AW260" s="441"/>
      <c r="AX260" s="441"/>
      <c r="AY260" s="441"/>
      <c r="AZ260" s="441"/>
      <c r="BA260" s="441"/>
      <c r="BB260" s="441"/>
      <c r="BC260" s="441"/>
      <c r="BD260" s="441"/>
      <c r="BE260" s="441"/>
      <c r="BF260" s="441"/>
      <c r="BG260" s="441"/>
      <c r="BH260" s="441"/>
    </row>
    <row r="261" spans="1:60" s="238" customFormat="1">
      <c r="A261" s="81"/>
      <c r="B261" s="66"/>
      <c r="C261" s="10"/>
      <c r="D261" s="10"/>
      <c r="E261" s="10"/>
      <c r="F261" s="10"/>
      <c r="G261" s="10"/>
      <c r="H261" s="10"/>
      <c r="I261" s="10"/>
      <c r="J261" s="10"/>
      <c r="K261" s="10"/>
      <c r="L261" s="13"/>
      <c r="M261" s="10"/>
      <c r="N261" s="13"/>
      <c r="O261" s="13"/>
      <c r="P261" s="13"/>
      <c r="Q261" s="13"/>
      <c r="R261" s="13"/>
      <c r="S261" s="13"/>
      <c r="T261" s="54"/>
      <c r="U261" s="13"/>
      <c r="V261" s="13"/>
      <c r="W261" s="246"/>
      <c r="X261" s="246"/>
      <c r="Y261" s="1237"/>
      <c r="Z261" s="1237"/>
      <c r="AA261" s="246"/>
      <c r="AB261" s="246"/>
      <c r="AC261" s="246"/>
      <c r="AD261" s="246"/>
      <c r="AE261" s="246"/>
      <c r="AF261" s="246"/>
      <c r="AG261" s="441"/>
      <c r="AH261" s="441"/>
      <c r="AI261" s="441"/>
      <c r="AJ261" s="441"/>
      <c r="AK261" s="441"/>
      <c r="AL261" s="441"/>
      <c r="AM261" s="441"/>
      <c r="AN261" s="441"/>
      <c r="AO261" s="441"/>
      <c r="AP261" s="441"/>
      <c r="AQ261" s="441"/>
      <c r="AR261" s="441"/>
      <c r="AS261" s="441"/>
      <c r="AT261" s="441"/>
      <c r="AU261" s="441"/>
      <c r="AV261" s="441"/>
      <c r="AW261" s="441"/>
      <c r="AX261" s="441"/>
      <c r="AY261" s="441"/>
      <c r="AZ261" s="441"/>
      <c r="BA261" s="441"/>
      <c r="BB261" s="441"/>
      <c r="BC261" s="441"/>
      <c r="BD261" s="441"/>
      <c r="BE261" s="441"/>
      <c r="BF261" s="441"/>
      <c r="BG261" s="441"/>
      <c r="BH261" s="441"/>
    </row>
    <row r="262" spans="1:60" s="238" customFormat="1">
      <c r="A262" s="81"/>
      <c r="B262" s="66"/>
      <c r="C262" s="10"/>
      <c r="D262" s="10"/>
      <c r="E262" s="10"/>
      <c r="F262" s="10"/>
      <c r="G262" s="10"/>
      <c r="H262" s="10"/>
      <c r="I262" s="10"/>
      <c r="J262" s="10"/>
      <c r="K262" s="10"/>
      <c r="L262" s="13"/>
      <c r="M262" s="10"/>
      <c r="N262" s="13"/>
      <c r="O262" s="13"/>
      <c r="P262" s="13"/>
      <c r="Q262" s="13"/>
      <c r="R262" s="13"/>
      <c r="S262" s="13"/>
      <c r="T262" s="54"/>
      <c r="U262" s="13"/>
      <c r="V262" s="13"/>
      <c r="W262" s="246"/>
      <c r="X262" s="246"/>
      <c r="Y262" s="1237"/>
      <c r="Z262" s="1237"/>
      <c r="AA262" s="246"/>
      <c r="AB262" s="246"/>
      <c r="AC262" s="246"/>
      <c r="AD262" s="246"/>
      <c r="AE262" s="246"/>
      <c r="AF262" s="246"/>
      <c r="AG262" s="441"/>
      <c r="AH262" s="441"/>
      <c r="AI262" s="441"/>
      <c r="AJ262" s="441"/>
      <c r="AK262" s="441"/>
      <c r="AL262" s="441"/>
      <c r="AM262" s="441"/>
      <c r="AN262" s="441"/>
      <c r="AO262" s="441"/>
      <c r="AP262" s="441"/>
      <c r="AQ262" s="441"/>
      <c r="AR262" s="441"/>
      <c r="AS262" s="441"/>
      <c r="AT262" s="441"/>
      <c r="AU262" s="441"/>
      <c r="AV262" s="441"/>
      <c r="AW262" s="441"/>
      <c r="AX262" s="441"/>
      <c r="AY262" s="441"/>
      <c r="AZ262" s="441"/>
      <c r="BA262" s="441"/>
      <c r="BB262" s="441"/>
      <c r="BC262" s="441"/>
      <c r="BD262" s="441"/>
      <c r="BE262" s="441"/>
      <c r="BF262" s="441"/>
      <c r="BG262" s="441"/>
      <c r="BH262" s="441"/>
    </row>
    <row r="263" spans="1:60" s="238" customFormat="1">
      <c r="A263" s="81"/>
      <c r="B263" s="66"/>
      <c r="C263" s="10"/>
      <c r="D263" s="10"/>
      <c r="E263" s="10"/>
      <c r="F263" s="10"/>
      <c r="G263" s="10"/>
      <c r="H263" s="10"/>
      <c r="I263" s="10"/>
      <c r="J263" s="10"/>
      <c r="K263" s="10"/>
      <c r="L263" s="13"/>
      <c r="M263" s="10"/>
      <c r="N263" s="13"/>
      <c r="O263" s="13"/>
      <c r="P263" s="13"/>
      <c r="Q263" s="13"/>
      <c r="R263" s="13"/>
      <c r="S263" s="13"/>
      <c r="T263" s="54"/>
      <c r="U263" s="13"/>
      <c r="V263" s="13"/>
      <c r="W263" s="246"/>
      <c r="X263" s="246"/>
      <c r="Y263" s="1237"/>
      <c r="Z263" s="1237"/>
      <c r="AA263" s="246"/>
      <c r="AB263" s="246"/>
      <c r="AC263" s="246"/>
      <c r="AD263" s="246"/>
      <c r="AE263" s="246"/>
      <c r="AF263" s="246"/>
      <c r="AG263" s="441"/>
      <c r="AH263" s="441"/>
      <c r="AI263" s="441"/>
      <c r="AJ263" s="441"/>
      <c r="AK263" s="441"/>
      <c r="AL263" s="441"/>
      <c r="AM263" s="441"/>
      <c r="AN263" s="441"/>
      <c r="AO263" s="441"/>
      <c r="AP263" s="441"/>
      <c r="AQ263" s="441"/>
      <c r="AR263" s="441"/>
      <c r="AS263" s="441"/>
      <c r="AT263" s="441"/>
      <c r="AU263" s="441"/>
      <c r="AV263" s="441"/>
      <c r="AW263" s="441"/>
      <c r="AX263" s="441"/>
      <c r="AY263" s="441"/>
      <c r="AZ263" s="441"/>
      <c r="BA263" s="441"/>
      <c r="BB263" s="441"/>
      <c r="BC263" s="441"/>
      <c r="BD263" s="441"/>
      <c r="BE263" s="441"/>
      <c r="BF263" s="441"/>
      <c r="BG263" s="441"/>
      <c r="BH263" s="441"/>
    </row>
    <row r="264" spans="1:60" s="238" customFormat="1">
      <c r="A264" s="81"/>
      <c r="B264" s="66"/>
      <c r="C264" s="10"/>
      <c r="D264" s="10"/>
      <c r="E264" s="10"/>
      <c r="F264" s="10"/>
      <c r="G264" s="10"/>
      <c r="H264" s="10"/>
      <c r="I264" s="10"/>
      <c r="J264" s="10"/>
      <c r="K264" s="10"/>
      <c r="L264" s="13"/>
      <c r="M264" s="10"/>
      <c r="N264" s="13"/>
      <c r="O264" s="13"/>
      <c r="P264" s="13"/>
      <c r="Q264" s="13"/>
      <c r="R264" s="13"/>
      <c r="S264" s="13"/>
      <c r="T264" s="54"/>
      <c r="U264" s="13"/>
      <c r="V264" s="13"/>
      <c r="W264" s="246"/>
      <c r="X264" s="246"/>
      <c r="Y264" s="1237"/>
      <c r="Z264" s="1237"/>
      <c r="AA264" s="246"/>
      <c r="AB264" s="246"/>
      <c r="AC264" s="246"/>
      <c r="AD264" s="246"/>
      <c r="AE264" s="246"/>
      <c r="AF264" s="246"/>
      <c r="AG264" s="441"/>
      <c r="AH264" s="441"/>
      <c r="AI264" s="441"/>
      <c r="AJ264" s="441"/>
      <c r="AK264" s="441"/>
      <c r="AL264" s="441"/>
      <c r="AM264" s="441"/>
      <c r="AN264" s="441"/>
      <c r="AO264" s="441"/>
      <c r="AP264" s="441"/>
      <c r="AQ264" s="441"/>
      <c r="AR264" s="441"/>
      <c r="AS264" s="441"/>
      <c r="AT264" s="441"/>
      <c r="AU264" s="441"/>
      <c r="AV264" s="441"/>
      <c r="AW264" s="441"/>
      <c r="AX264" s="441"/>
      <c r="AY264" s="441"/>
      <c r="AZ264" s="441"/>
      <c r="BA264" s="441"/>
      <c r="BB264" s="441"/>
      <c r="BC264" s="441"/>
      <c r="BD264" s="441"/>
      <c r="BE264" s="441"/>
      <c r="BF264" s="441"/>
      <c r="BG264" s="441"/>
      <c r="BH264" s="441"/>
    </row>
    <row r="265" spans="1:60" s="238" customFormat="1">
      <c r="A265" s="81"/>
      <c r="B265" s="66"/>
      <c r="C265" s="10"/>
      <c r="D265" s="10"/>
      <c r="E265" s="10"/>
      <c r="F265" s="10"/>
      <c r="G265" s="10"/>
      <c r="H265" s="10"/>
      <c r="I265" s="10"/>
      <c r="J265" s="10"/>
      <c r="K265" s="10"/>
      <c r="L265" s="13"/>
      <c r="M265" s="10"/>
      <c r="N265" s="13"/>
      <c r="O265" s="13"/>
      <c r="P265" s="13"/>
      <c r="Q265" s="13"/>
      <c r="R265" s="13"/>
      <c r="S265" s="13"/>
      <c r="T265" s="54"/>
      <c r="U265" s="13"/>
      <c r="V265" s="13"/>
      <c r="W265" s="246"/>
      <c r="X265" s="246"/>
      <c r="Y265" s="1237"/>
      <c r="Z265" s="1237"/>
      <c r="AA265" s="246"/>
      <c r="AB265" s="246"/>
      <c r="AC265" s="246"/>
      <c r="AD265" s="246"/>
      <c r="AE265" s="246"/>
      <c r="AF265" s="246"/>
      <c r="AG265" s="441"/>
      <c r="AH265" s="441"/>
      <c r="AI265" s="441"/>
      <c r="AJ265" s="441"/>
      <c r="AK265" s="441"/>
      <c r="AL265" s="441"/>
      <c r="AM265" s="441"/>
      <c r="AN265" s="441"/>
      <c r="AO265" s="441"/>
      <c r="AP265" s="441"/>
      <c r="AQ265" s="441"/>
      <c r="AR265" s="441"/>
      <c r="AS265" s="441"/>
      <c r="AT265" s="441"/>
      <c r="AU265" s="441"/>
      <c r="AV265" s="441"/>
      <c r="AW265" s="441"/>
      <c r="AX265" s="441"/>
      <c r="AY265" s="441"/>
      <c r="AZ265" s="441"/>
      <c r="BA265" s="441"/>
      <c r="BB265" s="441"/>
      <c r="BC265" s="441"/>
      <c r="BD265" s="441"/>
      <c r="BE265" s="441"/>
      <c r="BF265" s="441"/>
      <c r="BG265" s="441"/>
      <c r="BH265" s="441"/>
    </row>
    <row r="266" spans="1:60" s="238" customFormat="1">
      <c r="A266" s="81"/>
      <c r="B266" s="66"/>
      <c r="C266" s="10"/>
      <c r="D266" s="10"/>
      <c r="E266" s="10"/>
      <c r="F266" s="10"/>
      <c r="G266" s="10"/>
      <c r="H266" s="10"/>
      <c r="I266" s="10"/>
      <c r="J266" s="10"/>
      <c r="K266" s="10"/>
      <c r="L266" s="13"/>
      <c r="M266" s="10"/>
      <c r="N266" s="13"/>
      <c r="O266" s="13"/>
      <c r="P266" s="13"/>
      <c r="Q266" s="13"/>
      <c r="R266" s="13"/>
      <c r="S266" s="13"/>
      <c r="T266" s="54"/>
      <c r="U266" s="13"/>
      <c r="V266" s="13"/>
      <c r="W266" s="246"/>
      <c r="X266" s="246"/>
      <c r="Y266" s="1237"/>
      <c r="Z266" s="1237"/>
      <c r="AA266" s="246"/>
      <c r="AB266" s="246"/>
      <c r="AC266" s="246"/>
      <c r="AD266" s="246"/>
      <c r="AE266" s="246"/>
      <c r="AF266" s="246"/>
      <c r="AG266" s="441"/>
      <c r="AH266" s="441"/>
      <c r="AI266" s="441"/>
      <c r="AJ266" s="441"/>
      <c r="AK266" s="441"/>
      <c r="AL266" s="441"/>
      <c r="AM266" s="441"/>
      <c r="AN266" s="441"/>
      <c r="AO266" s="441"/>
      <c r="AP266" s="441"/>
      <c r="AQ266" s="441"/>
      <c r="AR266" s="441"/>
      <c r="AS266" s="441"/>
      <c r="AT266" s="441"/>
      <c r="AU266" s="441"/>
      <c r="AV266" s="441"/>
      <c r="AW266" s="441"/>
      <c r="AX266" s="441"/>
      <c r="AY266" s="441"/>
      <c r="AZ266" s="441"/>
      <c r="BA266" s="441"/>
      <c r="BB266" s="441"/>
      <c r="BC266" s="441"/>
      <c r="BD266" s="441"/>
      <c r="BE266" s="441"/>
      <c r="BF266" s="441"/>
      <c r="BG266" s="441"/>
      <c r="BH266" s="441"/>
    </row>
    <row r="267" spans="1:60" s="238" customFormat="1">
      <c r="A267" s="81"/>
      <c r="B267" s="66"/>
      <c r="C267" s="10"/>
      <c r="D267" s="10"/>
      <c r="E267" s="10"/>
      <c r="F267" s="10"/>
      <c r="G267" s="10"/>
      <c r="H267" s="10"/>
      <c r="I267" s="10"/>
      <c r="J267" s="10"/>
      <c r="K267" s="10"/>
      <c r="L267" s="13"/>
      <c r="M267" s="10"/>
      <c r="N267" s="13"/>
      <c r="O267" s="13"/>
      <c r="P267" s="13"/>
      <c r="Q267" s="13"/>
      <c r="R267" s="13"/>
      <c r="S267" s="13"/>
      <c r="T267" s="54"/>
      <c r="U267" s="13"/>
      <c r="V267" s="13"/>
      <c r="W267" s="246"/>
      <c r="X267" s="246"/>
      <c r="Y267" s="1237"/>
      <c r="Z267" s="1237"/>
      <c r="AA267" s="246"/>
      <c r="AB267" s="246"/>
      <c r="AC267" s="246"/>
      <c r="AD267" s="246"/>
      <c r="AE267" s="246"/>
      <c r="AF267" s="246"/>
      <c r="AG267" s="441"/>
      <c r="AH267" s="441"/>
      <c r="AI267" s="441"/>
      <c r="AJ267" s="441"/>
      <c r="AK267" s="441"/>
      <c r="AL267" s="441"/>
      <c r="AM267" s="441"/>
      <c r="AN267" s="441"/>
      <c r="AO267" s="441"/>
      <c r="AP267" s="441"/>
      <c r="AQ267" s="441"/>
      <c r="AR267" s="441"/>
      <c r="AS267" s="441"/>
      <c r="AT267" s="441"/>
      <c r="AU267" s="441"/>
      <c r="AV267" s="441"/>
      <c r="AW267" s="441"/>
      <c r="AX267" s="441"/>
      <c r="AY267" s="441"/>
      <c r="AZ267" s="441"/>
      <c r="BA267" s="441"/>
      <c r="BB267" s="441"/>
      <c r="BC267" s="441"/>
      <c r="BD267" s="441"/>
      <c r="BE267" s="441"/>
      <c r="BF267" s="441"/>
      <c r="BG267" s="441"/>
      <c r="BH267" s="441"/>
    </row>
    <row r="268" spans="1:60" s="238" customFormat="1">
      <c r="A268" s="81"/>
      <c r="B268" s="66"/>
      <c r="C268" s="10"/>
      <c r="D268" s="10"/>
      <c r="E268" s="10"/>
      <c r="F268" s="10"/>
      <c r="G268" s="10"/>
      <c r="H268" s="10"/>
      <c r="I268" s="10"/>
      <c r="J268" s="10"/>
      <c r="K268" s="10"/>
      <c r="L268" s="13"/>
      <c r="M268" s="10"/>
      <c r="N268" s="13"/>
      <c r="O268" s="13"/>
      <c r="P268" s="13"/>
      <c r="Q268" s="13"/>
      <c r="R268" s="13"/>
      <c r="S268" s="13"/>
      <c r="T268" s="54"/>
      <c r="U268" s="13"/>
      <c r="V268" s="13"/>
      <c r="W268" s="246"/>
      <c r="X268" s="246"/>
      <c r="Y268" s="1237"/>
      <c r="Z268" s="1237"/>
      <c r="AA268" s="246"/>
      <c r="AB268" s="246"/>
      <c r="AC268" s="246"/>
      <c r="AD268" s="246"/>
      <c r="AE268" s="246"/>
      <c r="AF268" s="246"/>
      <c r="AG268" s="441"/>
      <c r="AH268" s="441"/>
      <c r="AI268" s="441"/>
      <c r="AJ268" s="441"/>
      <c r="AK268" s="441"/>
      <c r="AL268" s="441"/>
      <c r="AM268" s="441"/>
      <c r="AN268" s="441"/>
      <c r="AO268" s="441"/>
      <c r="AP268" s="441"/>
      <c r="AQ268" s="441"/>
      <c r="AR268" s="441"/>
      <c r="AS268" s="441"/>
      <c r="AT268" s="441"/>
      <c r="AU268" s="441"/>
      <c r="AV268" s="441"/>
      <c r="AW268" s="441"/>
      <c r="AX268" s="441"/>
      <c r="AY268" s="441"/>
      <c r="AZ268" s="441"/>
      <c r="BA268" s="441"/>
      <c r="BB268" s="441"/>
      <c r="BC268" s="441"/>
      <c r="BD268" s="441"/>
      <c r="BE268" s="441"/>
      <c r="BF268" s="441"/>
      <c r="BG268" s="441"/>
      <c r="BH268" s="441"/>
    </row>
    <row r="269" spans="1:60" s="238" customFormat="1">
      <c r="A269" s="81"/>
      <c r="B269" s="66"/>
      <c r="C269" s="10"/>
      <c r="D269" s="10"/>
      <c r="E269" s="10"/>
      <c r="F269" s="10"/>
      <c r="G269" s="10"/>
      <c r="H269" s="10"/>
      <c r="I269" s="10"/>
      <c r="J269" s="10"/>
      <c r="K269" s="10"/>
      <c r="L269" s="13"/>
      <c r="M269" s="10"/>
      <c r="N269" s="13"/>
      <c r="O269" s="13"/>
      <c r="P269" s="13"/>
      <c r="Q269" s="13"/>
      <c r="R269" s="13"/>
      <c r="S269" s="13"/>
      <c r="T269" s="54"/>
      <c r="U269" s="13"/>
      <c r="V269" s="13"/>
      <c r="W269" s="246"/>
      <c r="X269" s="246"/>
      <c r="Y269" s="1237"/>
      <c r="Z269" s="1237"/>
      <c r="AA269" s="246"/>
      <c r="AB269" s="246"/>
      <c r="AC269" s="246"/>
      <c r="AD269" s="246"/>
      <c r="AE269" s="246"/>
      <c r="AF269" s="246"/>
      <c r="AG269" s="441"/>
      <c r="AH269" s="441"/>
      <c r="AI269" s="441"/>
      <c r="AJ269" s="441"/>
      <c r="AK269" s="441"/>
      <c r="AL269" s="441"/>
      <c r="AM269" s="441"/>
      <c r="AN269" s="441"/>
      <c r="AO269" s="441"/>
      <c r="AP269" s="441"/>
      <c r="AQ269" s="441"/>
      <c r="AR269" s="441"/>
      <c r="AS269" s="441"/>
      <c r="AT269" s="441"/>
      <c r="AU269" s="441"/>
      <c r="AV269" s="441"/>
      <c r="AW269" s="441"/>
      <c r="AX269" s="441"/>
      <c r="AY269" s="441"/>
      <c r="AZ269" s="441"/>
      <c r="BA269" s="441"/>
      <c r="BB269" s="441"/>
      <c r="BC269" s="441"/>
      <c r="BD269" s="441"/>
      <c r="BE269" s="441"/>
      <c r="BF269" s="441"/>
      <c r="BG269" s="441"/>
      <c r="BH269" s="441"/>
    </row>
    <row r="270" spans="1:60" s="238" customFormat="1">
      <c r="A270" s="81"/>
      <c r="B270" s="66"/>
      <c r="C270" s="10"/>
      <c r="D270" s="10"/>
      <c r="E270" s="10"/>
      <c r="F270" s="10"/>
      <c r="G270" s="10"/>
      <c r="H270" s="10"/>
      <c r="I270" s="10"/>
      <c r="J270" s="10"/>
      <c r="K270" s="10"/>
      <c r="L270" s="13"/>
      <c r="M270" s="10"/>
      <c r="N270" s="13"/>
      <c r="O270" s="13"/>
      <c r="P270" s="13"/>
      <c r="Q270" s="13"/>
      <c r="R270" s="13"/>
      <c r="S270" s="13"/>
      <c r="T270" s="54"/>
      <c r="U270" s="13"/>
      <c r="V270" s="13"/>
      <c r="W270" s="246"/>
      <c r="X270" s="246"/>
      <c r="Y270" s="1237"/>
      <c r="Z270" s="1237"/>
      <c r="AA270" s="246"/>
      <c r="AB270" s="246"/>
      <c r="AC270" s="246"/>
      <c r="AD270" s="246"/>
      <c r="AE270" s="246"/>
      <c r="AF270" s="246"/>
      <c r="AG270" s="441"/>
      <c r="AH270" s="441"/>
      <c r="AI270" s="441"/>
      <c r="AJ270" s="441"/>
      <c r="AK270" s="441"/>
      <c r="AL270" s="441"/>
      <c r="AM270" s="441"/>
      <c r="AN270" s="441"/>
      <c r="AO270" s="441"/>
      <c r="AP270" s="441"/>
      <c r="AQ270" s="441"/>
      <c r="AR270" s="441"/>
      <c r="AS270" s="441"/>
      <c r="AT270" s="441"/>
      <c r="AU270" s="441"/>
      <c r="AV270" s="441"/>
      <c r="AW270" s="441"/>
      <c r="AX270" s="441"/>
      <c r="AY270" s="441"/>
      <c r="AZ270" s="441"/>
      <c r="BA270" s="441"/>
      <c r="BB270" s="441"/>
      <c r="BC270" s="441"/>
      <c r="BD270" s="441"/>
      <c r="BE270" s="441"/>
      <c r="BF270" s="441"/>
      <c r="BG270" s="441"/>
      <c r="BH270" s="441"/>
    </row>
    <row r="271" spans="1:60" s="238" customFormat="1">
      <c r="A271" s="81"/>
      <c r="B271" s="66"/>
      <c r="C271" s="10"/>
      <c r="D271" s="10"/>
      <c r="E271" s="10"/>
      <c r="F271" s="10"/>
      <c r="G271" s="10"/>
      <c r="H271" s="10"/>
      <c r="I271" s="10"/>
      <c r="J271" s="10"/>
      <c r="K271" s="10"/>
      <c r="L271" s="13"/>
      <c r="M271" s="10"/>
      <c r="N271" s="13"/>
      <c r="O271" s="13"/>
      <c r="P271" s="13"/>
      <c r="Q271" s="13"/>
      <c r="R271" s="13"/>
      <c r="S271" s="13"/>
      <c r="T271" s="54"/>
      <c r="U271" s="13"/>
      <c r="V271" s="13"/>
      <c r="W271" s="246"/>
      <c r="X271" s="246"/>
      <c r="Y271" s="1237"/>
      <c r="Z271" s="1237"/>
      <c r="AA271" s="246"/>
      <c r="AB271" s="246"/>
      <c r="AC271" s="246"/>
      <c r="AD271" s="246"/>
      <c r="AE271" s="246"/>
      <c r="AF271" s="246"/>
      <c r="AG271" s="441"/>
      <c r="AH271" s="441"/>
      <c r="AI271" s="441"/>
      <c r="AJ271" s="441"/>
      <c r="AK271" s="441"/>
      <c r="AL271" s="441"/>
      <c r="AM271" s="441"/>
      <c r="AN271" s="441"/>
      <c r="AO271" s="441"/>
      <c r="AP271" s="441"/>
      <c r="AQ271" s="441"/>
      <c r="AR271" s="441"/>
      <c r="AS271" s="441"/>
      <c r="AT271" s="441"/>
      <c r="AU271" s="441"/>
      <c r="AV271" s="441"/>
      <c r="AW271" s="441"/>
      <c r="AX271" s="441"/>
      <c r="AY271" s="441"/>
      <c r="AZ271" s="441"/>
      <c r="BA271" s="441"/>
      <c r="BB271" s="441"/>
      <c r="BC271" s="441"/>
      <c r="BD271" s="441"/>
      <c r="BE271" s="441"/>
      <c r="BF271" s="441"/>
      <c r="BG271" s="441"/>
      <c r="BH271" s="441"/>
    </row>
    <row r="272" spans="1:60" s="238" customFormat="1">
      <c r="A272" s="81"/>
      <c r="B272" s="66"/>
      <c r="C272" s="10"/>
      <c r="D272" s="10"/>
      <c r="E272" s="10"/>
      <c r="F272" s="10"/>
      <c r="G272" s="10"/>
      <c r="H272" s="10"/>
      <c r="I272" s="10"/>
      <c r="J272" s="10"/>
      <c r="K272" s="10"/>
      <c r="L272" s="13"/>
      <c r="M272" s="10"/>
      <c r="N272" s="13"/>
      <c r="O272" s="13"/>
      <c r="P272" s="13"/>
      <c r="Q272" s="13"/>
      <c r="R272" s="13"/>
      <c r="S272" s="13"/>
      <c r="T272" s="54"/>
      <c r="U272" s="13"/>
      <c r="V272" s="13"/>
      <c r="W272" s="246"/>
      <c r="X272" s="246"/>
      <c r="Y272" s="1237"/>
      <c r="Z272" s="1237"/>
      <c r="AA272" s="246"/>
      <c r="AB272" s="246"/>
      <c r="AC272" s="246"/>
      <c r="AD272" s="246"/>
      <c r="AE272" s="246"/>
      <c r="AF272" s="246"/>
      <c r="AG272" s="441"/>
      <c r="AH272" s="441"/>
      <c r="AI272" s="441"/>
      <c r="AJ272" s="441"/>
      <c r="AK272" s="441"/>
      <c r="AL272" s="441"/>
      <c r="AM272" s="441"/>
      <c r="AN272" s="441"/>
      <c r="AO272" s="441"/>
      <c r="AP272" s="441"/>
      <c r="AQ272" s="441"/>
      <c r="AR272" s="441"/>
      <c r="AS272" s="441"/>
      <c r="AT272" s="441"/>
      <c r="AU272" s="441"/>
      <c r="AV272" s="441"/>
      <c r="AW272" s="441"/>
      <c r="AX272" s="441"/>
      <c r="AY272" s="441"/>
      <c r="AZ272" s="441"/>
      <c r="BA272" s="441"/>
      <c r="BB272" s="441"/>
      <c r="BC272" s="441"/>
      <c r="BD272" s="441"/>
      <c r="BE272" s="441"/>
      <c r="BF272" s="441"/>
      <c r="BG272" s="441"/>
      <c r="BH272" s="441"/>
    </row>
    <row r="273" spans="1:60" s="238" customFormat="1">
      <c r="A273" s="81"/>
      <c r="B273" s="66"/>
      <c r="C273" s="10"/>
      <c r="D273" s="10"/>
      <c r="E273" s="10"/>
      <c r="F273" s="10"/>
      <c r="G273" s="10"/>
      <c r="H273" s="10"/>
      <c r="I273" s="10"/>
      <c r="J273" s="10"/>
      <c r="K273" s="10"/>
      <c r="L273" s="13"/>
      <c r="M273" s="10"/>
      <c r="N273" s="13"/>
      <c r="O273" s="13"/>
      <c r="P273" s="13"/>
      <c r="Q273" s="13"/>
      <c r="R273" s="13"/>
      <c r="S273" s="13"/>
      <c r="T273" s="54"/>
      <c r="U273" s="13"/>
      <c r="V273" s="13"/>
      <c r="W273" s="246"/>
      <c r="X273" s="246"/>
      <c r="Y273" s="1237"/>
      <c r="Z273" s="1237"/>
      <c r="AA273" s="246"/>
      <c r="AB273" s="246"/>
      <c r="AC273" s="246"/>
      <c r="AD273" s="246"/>
      <c r="AE273" s="246"/>
      <c r="AF273" s="246"/>
      <c r="AG273" s="441"/>
      <c r="AH273" s="441"/>
      <c r="AI273" s="441"/>
      <c r="AJ273" s="441"/>
      <c r="AK273" s="441"/>
      <c r="AL273" s="441"/>
      <c r="AM273" s="441"/>
      <c r="AN273" s="441"/>
      <c r="AO273" s="441"/>
      <c r="AP273" s="441"/>
      <c r="AQ273" s="441"/>
      <c r="AR273" s="441"/>
      <c r="AS273" s="441"/>
      <c r="AT273" s="441"/>
      <c r="AU273" s="441"/>
      <c r="AV273" s="441"/>
      <c r="AW273" s="441"/>
      <c r="AX273" s="441"/>
      <c r="AY273" s="441"/>
      <c r="AZ273" s="441"/>
      <c r="BA273" s="441"/>
      <c r="BB273" s="441"/>
      <c r="BC273" s="441"/>
      <c r="BD273" s="441"/>
      <c r="BE273" s="441"/>
      <c r="BF273" s="441"/>
      <c r="BG273" s="441"/>
      <c r="BH273" s="441"/>
    </row>
    <row r="274" spans="1:60" s="238" customFormat="1">
      <c r="A274" s="81"/>
      <c r="B274" s="66"/>
      <c r="C274" s="10"/>
      <c r="D274" s="10"/>
      <c r="E274" s="10"/>
      <c r="F274" s="10"/>
      <c r="G274" s="10"/>
      <c r="H274" s="10"/>
      <c r="I274" s="10"/>
      <c r="J274" s="10"/>
      <c r="K274" s="10"/>
      <c r="L274" s="13"/>
      <c r="M274" s="10"/>
      <c r="N274" s="13"/>
      <c r="O274" s="13"/>
      <c r="P274" s="13"/>
      <c r="Q274" s="13"/>
      <c r="R274" s="13"/>
      <c r="S274" s="13"/>
      <c r="T274" s="54"/>
      <c r="U274" s="13"/>
      <c r="V274" s="13"/>
      <c r="W274" s="246"/>
      <c r="X274" s="246"/>
      <c r="Y274" s="1237"/>
      <c r="Z274" s="1237"/>
      <c r="AA274" s="246"/>
      <c r="AB274" s="246"/>
      <c r="AC274" s="246"/>
      <c r="AD274" s="246"/>
      <c r="AE274" s="246"/>
      <c r="AF274" s="246"/>
      <c r="AG274" s="441"/>
      <c r="AH274" s="441"/>
      <c r="AI274" s="441"/>
      <c r="AJ274" s="441"/>
      <c r="AK274" s="441"/>
      <c r="AL274" s="441"/>
      <c r="AM274" s="441"/>
      <c r="AN274" s="441"/>
      <c r="AO274" s="441"/>
      <c r="AP274" s="441"/>
      <c r="AQ274" s="441"/>
      <c r="AR274" s="441"/>
      <c r="AS274" s="441"/>
      <c r="AT274" s="441"/>
      <c r="AU274" s="441"/>
      <c r="AV274" s="441"/>
      <c r="AW274" s="441"/>
      <c r="AX274" s="441"/>
      <c r="AY274" s="441"/>
      <c r="AZ274" s="441"/>
      <c r="BA274" s="441"/>
      <c r="BB274" s="441"/>
      <c r="BC274" s="441"/>
      <c r="BD274" s="441"/>
      <c r="BE274" s="441"/>
      <c r="BF274" s="441"/>
      <c r="BG274" s="441"/>
      <c r="BH274" s="441"/>
    </row>
    <row r="275" spans="1:60" s="238" customFormat="1">
      <c r="A275" s="81"/>
      <c r="B275" s="66"/>
      <c r="C275" s="10"/>
      <c r="D275" s="10"/>
      <c r="E275" s="10"/>
      <c r="F275" s="10"/>
      <c r="G275" s="10"/>
      <c r="H275" s="10"/>
      <c r="I275" s="10"/>
      <c r="J275" s="10"/>
      <c r="K275" s="10"/>
      <c r="L275" s="13"/>
      <c r="M275" s="10"/>
      <c r="N275" s="13"/>
      <c r="O275" s="13"/>
      <c r="P275" s="13"/>
      <c r="Q275" s="13"/>
      <c r="R275" s="13"/>
      <c r="S275" s="13"/>
      <c r="T275" s="54"/>
      <c r="U275" s="13"/>
      <c r="V275" s="13"/>
      <c r="W275" s="246"/>
      <c r="X275" s="246"/>
      <c r="Y275" s="1237"/>
      <c r="Z275" s="1237"/>
      <c r="AA275" s="246"/>
      <c r="AB275" s="246"/>
      <c r="AC275" s="246"/>
      <c r="AD275" s="246"/>
      <c r="AE275" s="246"/>
      <c r="AF275" s="246"/>
      <c r="AG275" s="441"/>
      <c r="AH275" s="441"/>
      <c r="AI275" s="441"/>
      <c r="AJ275" s="441"/>
      <c r="AK275" s="441"/>
      <c r="AL275" s="441"/>
      <c r="AM275" s="441"/>
      <c r="AN275" s="441"/>
      <c r="AO275" s="441"/>
      <c r="AP275" s="441"/>
      <c r="AQ275" s="441"/>
      <c r="AR275" s="441"/>
      <c r="AS275" s="441"/>
      <c r="AT275" s="441"/>
      <c r="AU275" s="441"/>
      <c r="AV275" s="441"/>
      <c r="AW275" s="441"/>
      <c r="AX275" s="441"/>
      <c r="AY275" s="441"/>
      <c r="AZ275" s="441"/>
      <c r="BA275" s="441"/>
      <c r="BB275" s="441"/>
      <c r="BC275" s="441"/>
      <c r="BD275" s="441"/>
      <c r="BE275" s="441"/>
      <c r="BF275" s="441"/>
      <c r="BG275" s="441"/>
      <c r="BH275" s="441"/>
    </row>
    <row r="276" spans="1:60" s="238" customFormat="1">
      <c r="A276" s="81"/>
      <c r="B276" s="66"/>
      <c r="C276" s="10"/>
      <c r="D276" s="10"/>
      <c r="E276" s="10"/>
      <c r="F276" s="10"/>
      <c r="G276" s="10"/>
      <c r="H276" s="10"/>
      <c r="I276" s="10"/>
      <c r="J276" s="10"/>
      <c r="K276" s="10"/>
      <c r="L276" s="13"/>
      <c r="M276" s="10"/>
      <c r="N276" s="13"/>
      <c r="O276" s="13"/>
      <c r="P276" s="13"/>
      <c r="Q276" s="13"/>
      <c r="R276" s="13"/>
      <c r="S276" s="13"/>
      <c r="T276" s="54"/>
      <c r="U276" s="13"/>
      <c r="V276" s="13"/>
      <c r="W276" s="246"/>
      <c r="X276" s="246"/>
      <c r="Y276" s="1237"/>
      <c r="Z276" s="1237"/>
      <c r="AA276" s="246"/>
      <c r="AB276" s="246"/>
      <c r="AC276" s="246"/>
      <c r="AD276" s="246"/>
      <c r="AE276" s="246"/>
      <c r="AF276" s="246"/>
      <c r="AG276" s="441"/>
      <c r="AH276" s="441"/>
      <c r="AI276" s="441"/>
      <c r="AJ276" s="441"/>
      <c r="AK276" s="441"/>
      <c r="AL276" s="441"/>
      <c r="AM276" s="441"/>
      <c r="AN276" s="441"/>
      <c r="AO276" s="441"/>
      <c r="AP276" s="441"/>
      <c r="AQ276" s="441"/>
      <c r="AR276" s="441"/>
      <c r="AS276" s="441"/>
      <c r="AT276" s="441"/>
      <c r="AU276" s="441"/>
      <c r="AV276" s="441"/>
      <c r="AW276" s="441"/>
      <c r="AX276" s="441"/>
      <c r="AY276" s="441"/>
      <c r="AZ276" s="441"/>
      <c r="BA276" s="441"/>
      <c r="BB276" s="441"/>
      <c r="BC276" s="441"/>
      <c r="BD276" s="441"/>
      <c r="BE276" s="441"/>
      <c r="BF276" s="441"/>
      <c r="BG276" s="441"/>
      <c r="BH276" s="441"/>
    </row>
    <row r="277" spans="1:60" s="238" customFormat="1">
      <c r="A277" s="81"/>
      <c r="B277" s="66"/>
      <c r="C277" s="10"/>
      <c r="D277" s="10"/>
      <c r="E277" s="10"/>
      <c r="F277" s="10"/>
      <c r="G277" s="10"/>
      <c r="H277" s="10"/>
      <c r="I277" s="10"/>
      <c r="J277" s="10"/>
      <c r="K277" s="10"/>
      <c r="L277" s="13"/>
      <c r="M277" s="10"/>
      <c r="N277" s="13"/>
      <c r="O277" s="13"/>
      <c r="P277" s="13"/>
      <c r="Q277" s="13"/>
      <c r="R277" s="13"/>
      <c r="S277" s="13"/>
      <c r="T277" s="54"/>
      <c r="U277" s="13"/>
      <c r="V277" s="13"/>
      <c r="W277" s="246"/>
      <c r="X277" s="246"/>
      <c r="Y277" s="1237"/>
      <c r="Z277" s="1237"/>
      <c r="AA277" s="246"/>
      <c r="AB277" s="246"/>
      <c r="AC277" s="246"/>
      <c r="AD277" s="246"/>
      <c r="AE277" s="246"/>
      <c r="AF277" s="246"/>
      <c r="AG277" s="441"/>
      <c r="AH277" s="441"/>
      <c r="AI277" s="441"/>
      <c r="AJ277" s="441"/>
      <c r="AK277" s="441"/>
      <c r="AL277" s="441"/>
      <c r="AM277" s="441"/>
      <c r="AN277" s="441"/>
      <c r="AO277" s="441"/>
      <c r="AP277" s="441"/>
      <c r="AQ277" s="441"/>
      <c r="AR277" s="441"/>
      <c r="AS277" s="441"/>
      <c r="AT277" s="441"/>
      <c r="AU277" s="441"/>
      <c r="AV277" s="441"/>
      <c r="AW277" s="441"/>
      <c r="AX277" s="441"/>
      <c r="AY277" s="441"/>
      <c r="AZ277" s="441"/>
      <c r="BA277" s="441"/>
      <c r="BB277" s="441"/>
      <c r="BC277" s="441"/>
      <c r="BD277" s="441"/>
      <c r="BE277" s="441"/>
      <c r="BF277" s="441"/>
      <c r="BG277" s="441"/>
      <c r="BH277" s="441"/>
    </row>
    <row r="278" spans="1:60" s="238" customFormat="1">
      <c r="A278" s="81"/>
      <c r="B278" s="66"/>
      <c r="C278" s="10"/>
      <c r="D278" s="10"/>
      <c r="E278" s="10"/>
      <c r="F278" s="10"/>
      <c r="G278" s="10"/>
      <c r="H278" s="10"/>
      <c r="I278" s="10"/>
      <c r="J278" s="10"/>
      <c r="K278" s="10"/>
      <c r="L278" s="13"/>
      <c r="M278" s="10"/>
      <c r="N278" s="13"/>
      <c r="O278" s="13"/>
      <c r="P278" s="13"/>
      <c r="Q278" s="13"/>
      <c r="R278" s="13"/>
      <c r="S278" s="13"/>
      <c r="T278" s="54"/>
      <c r="U278" s="13"/>
      <c r="V278" s="13"/>
      <c r="W278" s="246"/>
      <c r="X278" s="246"/>
      <c r="Y278" s="1237"/>
      <c r="Z278" s="1237"/>
      <c r="AA278" s="246"/>
      <c r="AB278" s="246"/>
      <c r="AC278" s="246"/>
      <c r="AD278" s="246"/>
      <c r="AE278" s="246"/>
      <c r="AF278" s="246"/>
      <c r="AG278" s="441"/>
      <c r="AH278" s="441"/>
      <c r="AI278" s="441"/>
      <c r="AJ278" s="441"/>
      <c r="AK278" s="441"/>
      <c r="AL278" s="441"/>
      <c r="AM278" s="441"/>
      <c r="AN278" s="441"/>
      <c r="AO278" s="441"/>
      <c r="AP278" s="441"/>
      <c r="AQ278" s="441"/>
      <c r="AR278" s="441"/>
      <c r="AS278" s="441"/>
      <c r="AT278" s="441"/>
      <c r="AU278" s="441"/>
      <c r="AV278" s="441"/>
      <c r="AW278" s="441"/>
      <c r="AX278" s="441"/>
      <c r="AY278" s="441"/>
      <c r="AZ278" s="441"/>
      <c r="BA278" s="441"/>
      <c r="BB278" s="441"/>
      <c r="BC278" s="441"/>
      <c r="BD278" s="441"/>
      <c r="BE278" s="441"/>
      <c r="BF278" s="441"/>
      <c r="BG278" s="441"/>
      <c r="BH278" s="441"/>
    </row>
    <row r="279" spans="1:60" s="238" customFormat="1">
      <c r="A279" s="81"/>
      <c r="B279" s="66"/>
      <c r="C279" s="10"/>
      <c r="D279" s="10"/>
      <c r="E279" s="10"/>
      <c r="F279" s="10"/>
      <c r="G279" s="10"/>
      <c r="H279" s="10"/>
      <c r="I279" s="10"/>
      <c r="J279" s="10"/>
      <c r="K279" s="10"/>
      <c r="L279" s="13"/>
      <c r="M279" s="10"/>
      <c r="N279" s="13"/>
      <c r="O279" s="13"/>
      <c r="P279" s="13"/>
      <c r="Q279" s="13"/>
      <c r="R279" s="13"/>
      <c r="S279" s="13"/>
      <c r="T279" s="54"/>
      <c r="U279" s="13"/>
      <c r="V279" s="13"/>
      <c r="W279" s="246"/>
      <c r="X279" s="246"/>
      <c r="Y279" s="1237"/>
      <c r="Z279" s="1237"/>
      <c r="AA279" s="246"/>
      <c r="AB279" s="246"/>
      <c r="AC279" s="246"/>
      <c r="AD279" s="246"/>
      <c r="AE279" s="246"/>
      <c r="AF279" s="246"/>
      <c r="AG279" s="441"/>
      <c r="AH279" s="441"/>
      <c r="AI279" s="441"/>
      <c r="AJ279" s="441"/>
      <c r="AK279" s="441"/>
      <c r="AL279" s="441"/>
      <c r="AM279" s="441"/>
      <c r="AN279" s="441"/>
      <c r="AO279" s="441"/>
      <c r="AP279" s="441"/>
      <c r="AQ279" s="441"/>
      <c r="AR279" s="441"/>
      <c r="AS279" s="441"/>
      <c r="AT279" s="441"/>
      <c r="AU279" s="441"/>
      <c r="AV279" s="441"/>
      <c r="AW279" s="441"/>
      <c r="AX279" s="441"/>
      <c r="AY279" s="441"/>
      <c r="AZ279" s="441"/>
      <c r="BA279" s="441"/>
      <c r="BB279" s="441"/>
      <c r="BC279" s="441"/>
      <c r="BD279" s="441"/>
      <c r="BE279" s="441"/>
      <c r="BF279" s="441"/>
      <c r="BG279" s="441"/>
      <c r="BH279" s="441"/>
    </row>
    <row r="280" spans="1:60" s="238" customFormat="1">
      <c r="A280" s="81"/>
      <c r="B280" s="66"/>
      <c r="C280" s="10"/>
      <c r="D280" s="10"/>
      <c r="E280" s="10"/>
      <c r="F280" s="10"/>
      <c r="G280" s="10"/>
      <c r="H280" s="10"/>
      <c r="I280" s="10"/>
      <c r="J280" s="10"/>
      <c r="K280" s="10"/>
      <c r="L280" s="13"/>
      <c r="M280" s="10"/>
      <c r="N280" s="13"/>
      <c r="O280" s="13"/>
      <c r="P280" s="13"/>
      <c r="Q280" s="13"/>
      <c r="R280" s="13"/>
      <c r="S280" s="13"/>
      <c r="T280" s="54"/>
      <c r="U280" s="13"/>
      <c r="V280" s="13"/>
      <c r="W280" s="246"/>
      <c r="X280" s="246"/>
      <c r="Y280" s="1237"/>
      <c r="Z280" s="1237"/>
      <c r="AA280" s="246"/>
      <c r="AB280" s="246"/>
      <c r="AC280" s="246"/>
      <c r="AD280" s="246"/>
      <c r="AE280" s="246"/>
      <c r="AF280" s="246"/>
      <c r="AG280" s="441"/>
      <c r="AH280" s="441"/>
      <c r="AI280" s="441"/>
      <c r="AJ280" s="441"/>
      <c r="AK280" s="441"/>
      <c r="AL280" s="441"/>
      <c r="AM280" s="441"/>
      <c r="AN280" s="441"/>
      <c r="AO280" s="441"/>
      <c r="AP280" s="441"/>
      <c r="AQ280" s="441"/>
      <c r="AR280" s="441"/>
      <c r="AS280" s="441"/>
      <c r="AT280" s="441"/>
      <c r="AU280" s="441"/>
      <c r="AV280" s="441"/>
      <c r="AW280" s="441"/>
      <c r="AX280" s="441"/>
      <c r="AY280" s="441"/>
      <c r="AZ280" s="441"/>
      <c r="BA280" s="441"/>
      <c r="BB280" s="441"/>
      <c r="BC280" s="441"/>
      <c r="BD280" s="441"/>
      <c r="BE280" s="441"/>
      <c r="BF280" s="441"/>
      <c r="BG280" s="441"/>
      <c r="BH280" s="441"/>
    </row>
    <row r="281" spans="1:60" s="238" customFormat="1">
      <c r="A281" s="81"/>
      <c r="B281" s="66"/>
      <c r="C281" s="10"/>
      <c r="D281" s="10"/>
      <c r="E281" s="10"/>
      <c r="F281" s="10"/>
      <c r="G281" s="10"/>
      <c r="H281" s="10"/>
      <c r="I281" s="10"/>
      <c r="J281" s="10"/>
      <c r="K281" s="10"/>
      <c r="L281" s="13"/>
      <c r="M281" s="10"/>
      <c r="N281" s="13"/>
      <c r="O281" s="13"/>
      <c r="P281" s="13"/>
      <c r="Q281" s="13"/>
      <c r="R281" s="13"/>
      <c r="S281" s="13"/>
      <c r="T281" s="54"/>
      <c r="U281" s="13"/>
      <c r="V281" s="13"/>
      <c r="W281" s="246"/>
      <c r="X281" s="246"/>
      <c r="Y281" s="1237"/>
      <c r="Z281" s="1237"/>
      <c r="AA281" s="246"/>
      <c r="AB281" s="246"/>
      <c r="AC281" s="246"/>
      <c r="AD281" s="246"/>
      <c r="AE281" s="246"/>
      <c r="AF281" s="246"/>
      <c r="AG281" s="441"/>
      <c r="AH281" s="441"/>
      <c r="AI281" s="441"/>
      <c r="AJ281" s="441"/>
      <c r="AK281" s="441"/>
      <c r="AL281" s="441"/>
      <c r="AM281" s="441"/>
      <c r="AN281" s="441"/>
      <c r="AO281" s="441"/>
      <c r="AP281" s="441"/>
      <c r="AQ281" s="441"/>
      <c r="AR281" s="441"/>
      <c r="AS281" s="441"/>
      <c r="AT281" s="441"/>
      <c r="AU281" s="441"/>
      <c r="AV281" s="441"/>
      <c r="AW281" s="441"/>
      <c r="AX281" s="441"/>
      <c r="AY281" s="441"/>
      <c r="AZ281" s="441"/>
      <c r="BA281" s="441"/>
      <c r="BB281" s="441"/>
      <c r="BC281" s="441"/>
      <c r="BD281" s="441"/>
      <c r="BE281" s="441"/>
      <c r="BF281" s="441"/>
      <c r="BG281" s="441"/>
      <c r="BH281" s="441"/>
    </row>
    <row r="282" spans="1:60" s="238" customFormat="1">
      <c r="A282" s="81"/>
      <c r="B282" s="66"/>
      <c r="C282" s="10"/>
      <c r="D282" s="10"/>
      <c r="E282" s="10"/>
      <c r="F282" s="10"/>
      <c r="G282" s="10"/>
      <c r="H282" s="10"/>
      <c r="I282" s="10"/>
      <c r="J282" s="10"/>
      <c r="K282" s="10"/>
      <c r="L282" s="13"/>
      <c r="M282" s="10"/>
      <c r="N282" s="13"/>
      <c r="O282" s="13"/>
      <c r="P282" s="13"/>
      <c r="Q282" s="13"/>
      <c r="R282" s="13"/>
      <c r="S282" s="13"/>
      <c r="T282" s="54"/>
      <c r="U282" s="13"/>
      <c r="V282" s="13"/>
      <c r="W282" s="246"/>
      <c r="X282" s="246"/>
      <c r="Y282" s="1237"/>
      <c r="Z282" s="1237"/>
      <c r="AA282" s="246"/>
      <c r="AB282" s="246"/>
      <c r="AC282" s="246"/>
      <c r="AD282" s="246"/>
      <c r="AE282" s="246"/>
      <c r="AF282" s="246"/>
      <c r="AG282" s="441"/>
      <c r="AH282" s="441"/>
      <c r="AI282" s="441"/>
      <c r="AJ282" s="441"/>
      <c r="AK282" s="441"/>
      <c r="AL282" s="441"/>
      <c r="AM282" s="441"/>
      <c r="AN282" s="441"/>
      <c r="AO282" s="441"/>
      <c r="AP282" s="441"/>
      <c r="AQ282" s="441"/>
      <c r="AR282" s="441"/>
      <c r="AS282" s="441"/>
      <c r="AT282" s="441"/>
      <c r="AU282" s="441"/>
      <c r="AV282" s="441"/>
      <c r="AW282" s="441"/>
      <c r="AX282" s="441"/>
      <c r="AY282" s="441"/>
      <c r="AZ282" s="441"/>
      <c r="BA282" s="441"/>
      <c r="BB282" s="441"/>
      <c r="BC282" s="441"/>
      <c r="BD282" s="441"/>
      <c r="BE282" s="441"/>
      <c r="BF282" s="441"/>
      <c r="BG282" s="441"/>
      <c r="BH282" s="441"/>
    </row>
    <row r="283" spans="1:60" s="238" customFormat="1">
      <c r="A283" s="81"/>
      <c r="B283" s="66"/>
      <c r="C283" s="10"/>
      <c r="D283" s="10"/>
      <c r="E283" s="10"/>
      <c r="F283" s="10"/>
      <c r="G283" s="10"/>
      <c r="H283" s="10"/>
      <c r="I283" s="10"/>
      <c r="J283" s="10"/>
      <c r="K283" s="10"/>
      <c r="L283" s="13"/>
      <c r="M283" s="10"/>
      <c r="N283" s="13"/>
      <c r="O283" s="13"/>
      <c r="P283" s="13"/>
      <c r="Q283" s="13"/>
      <c r="R283" s="13"/>
      <c r="S283" s="13"/>
      <c r="T283" s="54"/>
      <c r="U283" s="13"/>
      <c r="V283" s="13"/>
      <c r="W283" s="246"/>
      <c r="X283" s="246"/>
      <c r="Y283" s="1237"/>
      <c r="Z283" s="1237"/>
      <c r="AA283" s="246"/>
      <c r="AB283" s="246"/>
      <c r="AC283" s="246"/>
      <c r="AD283" s="246"/>
      <c r="AE283" s="246"/>
      <c r="AF283" s="246"/>
      <c r="AG283" s="441"/>
      <c r="AH283" s="441"/>
      <c r="AI283" s="441"/>
      <c r="AJ283" s="441"/>
      <c r="AK283" s="441"/>
      <c r="AL283" s="441"/>
      <c r="AM283" s="441"/>
      <c r="AN283" s="441"/>
      <c r="AO283" s="441"/>
      <c r="AP283" s="441"/>
      <c r="AQ283" s="441"/>
      <c r="AR283" s="441"/>
      <c r="AS283" s="441"/>
      <c r="AT283" s="441"/>
      <c r="AU283" s="441"/>
      <c r="AV283" s="441"/>
      <c r="AW283" s="441"/>
      <c r="AX283" s="441"/>
      <c r="AY283" s="441"/>
      <c r="AZ283" s="441"/>
      <c r="BA283" s="441"/>
      <c r="BB283" s="441"/>
      <c r="BC283" s="441"/>
      <c r="BD283" s="441"/>
      <c r="BE283" s="441"/>
      <c r="BF283" s="441"/>
      <c r="BG283" s="441"/>
      <c r="BH283" s="441"/>
    </row>
    <row r="284" spans="1:60" s="238" customFormat="1">
      <c r="A284" s="81"/>
      <c r="B284" s="66"/>
      <c r="C284" s="10"/>
      <c r="D284" s="10"/>
      <c r="E284" s="10"/>
      <c r="F284" s="10"/>
      <c r="G284" s="10"/>
      <c r="H284" s="10"/>
      <c r="I284" s="10"/>
      <c r="J284" s="10"/>
      <c r="K284" s="10"/>
      <c r="L284" s="13"/>
      <c r="M284" s="10"/>
      <c r="N284" s="13"/>
      <c r="O284" s="13"/>
      <c r="P284" s="13"/>
      <c r="Q284" s="13"/>
      <c r="R284" s="13"/>
      <c r="S284" s="13"/>
      <c r="T284" s="54"/>
      <c r="U284" s="13"/>
      <c r="V284" s="13"/>
      <c r="W284" s="246"/>
      <c r="X284" s="246"/>
      <c r="Y284" s="1237"/>
      <c r="Z284" s="1237"/>
      <c r="AA284" s="246"/>
      <c r="AB284" s="246"/>
      <c r="AC284" s="246"/>
      <c r="AD284" s="246"/>
      <c r="AE284" s="246"/>
      <c r="AF284" s="246"/>
      <c r="AG284" s="441"/>
      <c r="AH284" s="441"/>
      <c r="AI284" s="441"/>
      <c r="AJ284" s="441"/>
      <c r="AK284" s="441"/>
      <c r="AL284" s="441"/>
      <c r="AM284" s="441"/>
      <c r="AN284" s="441"/>
      <c r="AO284" s="441"/>
      <c r="AP284" s="441"/>
      <c r="AQ284" s="441"/>
      <c r="AR284" s="441"/>
      <c r="AS284" s="441"/>
      <c r="AT284" s="441"/>
      <c r="AU284" s="441"/>
      <c r="AV284" s="441"/>
      <c r="AW284" s="441"/>
      <c r="AX284" s="441"/>
      <c r="AY284" s="441"/>
      <c r="AZ284" s="441"/>
      <c r="BA284" s="441"/>
      <c r="BB284" s="441"/>
      <c r="BC284" s="441"/>
      <c r="BD284" s="441"/>
      <c r="BE284" s="441"/>
      <c r="BF284" s="441"/>
      <c r="BG284" s="441"/>
      <c r="BH284" s="441"/>
    </row>
    <row r="285" spans="1:60" s="238" customFormat="1">
      <c r="A285" s="81"/>
      <c r="B285" s="66"/>
      <c r="C285" s="10"/>
      <c r="D285" s="10"/>
      <c r="E285" s="10"/>
      <c r="F285" s="10"/>
      <c r="G285" s="10"/>
      <c r="H285" s="10"/>
      <c r="I285" s="10"/>
      <c r="J285" s="10"/>
      <c r="K285" s="10"/>
      <c r="L285" s="13"/>
      <c r="M285" s="10"/>
      <c r="N285" s="13"/>
      <c r="O285" s="13"/>
      <c r="P285" s="13"/>
      <c r="Q285" s="13"/>
      <c r="R285" s="13"/>
      <c r="S285" s="13"/>
      <c r="T285" s="54"/>
      <c r="U285" s="13"/>
      <c r="V285" s="13"/>
      <c r="W285" s="246"/>
      <c r="X285" s="246"/>
      <c r="Y285" s="1237"/>
      <c r="Z285" s="1237"/>
      <c r="AA285" s="246"/>
      <c r="AB285" s="246"/>
      <c r="AC285" s="246"/>
      <c r="AD285" s="246"/>
      <c r="AE285" s="246"/>
      <c r="AF285" s="246"/>
      <c r="AG285" s="441"/>
      <c r="AH285" s="441"/>
      <c r="AI285" s="441"/>
      <c r="AJ285" s="441"/>
      <c r="AK285" s="441"/>
      <c r="AL285" s="441"/>
      <c r="AM285" s="441"/>
      <c r="AN285" s="441"/>
      <c r="AO285" s="441"/>
      <c r="AP285" s="441"/>
      <c r="AQ285" s="441"/>
      <c r="AR285" s="441"/>
      <c r="AS285" s="441"/>
      <c r="AT285" s="441"/>
      <c r="AU285" s="441"/>
      <c r="AV285" s="441"/>
      <c r="AW285" s="441"/>
      <c r="AX285" s="441"/>
      <c r="AY285" s="441"/>
      <c r="AZ285" s="441"/>
      <c r="BA285" s="441"/>
      <c r="BB285" s="441"/>
      <c r="BC285" s="441"/>
      <c r="BD285" s="441"/>
      <c r="BE285" s="441"/>
      <c r="BF285" s="441"/>
      <c r="BG285" s="441"/>
      <c r="BH285" s="441"/>
    </row>
    <row r="286" spans="1:60" s="238" customFormat="1">
      <c r="A286" s="81"/>
      <c r="B286" s="66"/>
      <c r="C286" s="10"/>
      <c r="D286" s="10"/>
      <c r="E286" s="10"/>
      <c r="F286" s="10"/>
      <c r="G286" s="10"/>
      <c r="H286" s="10"/>
      <c r="I286" s="10"/>
      <c r="J286" s="10"/>
      <c r="K286" s="10"/>
      <c r="L286" s="13"/>
      <c r="M286" s="10"/>
      <c r="N286" s="13"/>
      <c r="O286" s="13"/>
      <c r="P286" s="13"/>
      <c r="Q286" s="13"/>
      <c r="R286" s="13"/>
      <c r="S286" s="13"/>
      <c r="T286" s="54"/>
      <c r="U286" s="13"/>
      <c r="V286" s="13"/>
      <c r="W286" s="246"/>
      <c r="X286" s="246"/>
      <c r="Y286" s="1237"/>
      <c r="Z286" s="1237"/>
      <c r="AA286" s="246"/>
      <c r="AB286" s="246"/>
      <c r="AC286" s="246"/>
      <c r="AD286" s="246"/>
      <c r="AE286" s="246"/>
      <c r="AF286" s="246"/>
      <c r="AG286" s="441"/>
      <c r="AH286" s="441"/>
      <c r="AI286" s="441"/>
      <c r="AJ286" s="441"/>
      <c r="AK286" s="441"/>
      <c r="AL286" s="441"/>
      <c r="AM286" s="441"/>
      <c r="AN286" s="441"/>
      <c r="AO286" s="441"/>
      <c r="AP286" s="441"/>
      <c r="AQ286" s="441"/>
      <c r="AR286" s="441"/>
      <c r="AS286" s="441"/>
      <c r="AT286" s="441"/>
      <c r="AU286" s="441"/>
      <c r="AV286" s="441"/>
      <c r="AW286" s="441"/>
      <c r="AX286" s="441"/>
      <c r="AY286" s="441"/>
      <c r="AZ286" s="441"/>
      <c r="BA286" s="441"/>
      <c r="BB286" s="441"/>
      <c r="BC286" s="441"/>
      <c r="BD286" s="441"/>
      <c r="BE286" s="441"/>
      <c r="BF286" s="441"/>
      <c r="BG286" s="441"/>
      <c r="BH286" s="441"/>
    </row>
    <row r="287" spans="1:60" s="238" customFormat="1">
      <c r="A287" s="81"/>
      <c r="B287" s="66"/>
      <c r="C287" s="10"/>
      <c r="D287" s="10"/>
      <c r="E287" s="10"/>
      <c r="F287" s="10"/>
      <c r="G287" s="10"/>
      <c r="H287" s="10"/>
      <c r="I287" s="10"/>
      <c r="J287" s="10"/>
      <c r="K287" s="10"/>
      <c r="L287" s="13"/>
      <c r="M287" s="10"/>
      <c r="N287" s="13"/>
      <c r="O287" s="13"/>
      <c r="P287" s="13"/>
      <c r="Q287" s="13"/>
      <c r="R287" s="13"/>
      <c r="S287" s="13"/>
      <c r="T287" s="54"/>
      <c r="U287" s="13"/>
      <c r="V287" s="13"/>
      <c r="W287" s="246"/>
      <c r="X287" s="246"/>
      <c r="Y287" s="1237"/>
      <c r="Z287" s="1237"/>
      <c r="AA287" s="246"/>
      <c r="AB287" s="246"/>
      <c r="AC287" s="246"/>
      <c r="AD287" s="246"/>
      <c r="AE287" s="246"/>
      <c r="AF287" s="246"/>
      <c r="AG287" s="441"/>
      <c r="AH287" s="441"/>
      <c r="AI287" s="441"/>
      <c r="AJ287" s="441"/>
      <c r="AK287" s="441"/>
      <c r="AL287" s="441"/>
      <c r="AM287" s="441"/>
      <c r="AN287" s="441"/>
      <c r="AO287" s="441"/>
      <c r="AP287" s="441"/>
      <c r="AQ287" s="441"/>
      <c r="AR287" s="441"/>
      <c r="AS287" s="441"/>
      <c r="AT287" s="441"/>
      <c r="AU287" s="441"/>
      <c r="AV287" s="441"/>
      <c r="AW287" s="441"/>
      <c r="AX287" s="441"/>
      <c r="AY287" s="441"/>
      <c r="AZ287" s="441"/>
      <c r="BA287" s="441"/>
      <c r="BB287" s="441"/>
      <c r="BC287" s="441"/>
      <c r="BD287" s="441"/>
      <c r="BE287" s="441"/>
      <c r="BF287" s="441"/>
      <c r="BG287" s="441"/>
      <c r="BH287" s="441"/>
    </row>
    <row r="288" spans="1:60" s="238" customFormat="1">
      <c r="A288" s="81"/>
      <c r="B288" s="66"/>
      <c r="C288" s="10"/>
      <c r="D288" s="10"/>
      <c r="E288" s="10"/>
      <c r="F288" s="10"/>
      <c r="G288" s="10"/>
      <c r="H288" s="10"/>
      <c r="I288" s="10"/>
      <c r="J288" s="10"/>
      <c r="K288" s="10"/>
      <c r="L288" s="13"/>
      <c r="M288" s="10"/>
      <c r="N288" s="13"/>
      <c r="O288" s="13"/>
      <c r="P288" s="13"/>
      <c r="Q288" s="13"/>
      <c r="R288" s="13"/>
      <c r="S288" s="13"/>
      <c r="T288" s="54"/>
      <c r="U288" s="13"/>
      <c r="V288" s="13"/>
      <c r="W288" s="246"/>
      <c r="X288" s="246"/>
      <c r="Y288" s="1237"/>
      <c r="Z288" s="1237"/>
      <c r="AA288" s="246"/>
      <c r="AB288" s="246"/>
      <c r="AC288" s="246"/>
      <c r="AD288" s="246"/>
      <c r="AE288" s="246"/>
      <c r="AF288" s="246"/>
      <c r="AG288" s="441"/>
      <c r="AH288" s="441"/>
      <c r="AI288" s="441"/>
      <c r="AJ288" s="441"/>
      <c r="AK288" s="441"/>
      <c r="AL288" s="441"/>
      <c r="AM288" s="441"/>
      <c r="AN288" s="441"/>
      <c r="AO288" s="441"/>
      <c r="AP288" s="441"/>
      <c r="AQ288" s="441"/>
      <c r="AR288" s="441"/>
      <c r="AS288" s="441"/>
      <c r="AT288" s="441"/>
      <c r="AU288" s="441"/>
      <c r="AV288" s="441"/>
      <c r="AW288" s="441"/>
      <c r="AX288" s="441"/>
      <c r="AY288" s="441"/>
      <c r="AZ288" s="441"/>
      <c r="BA288" s="441"/>
      <c r="BB288" s="441"/>
      <c r="BC288" s="441"/>
      <c r="BD288" s="441"/>
      <c r="BE288" s="441"/>
      <c r="BF288" s="441"/>
      <c r="BG288" s="441"/>
      <c r="BH288" s="441"/>
    </row>
    <row r="289" spans="1:60" s="238" customFormat="1">
      <c r="A289" s="81"/>
      <c r="B289" s="66"/>
      <c r="C289" s="10"/>
      <c r="D289" s="10"/>
      <c r="E289" s="10"/>
      <c r="F289" s="10"/>
      <c r="G289" s="10"/>
      <c r="H289" s="10"/>
      <c r="I289" s="10"/>
      <c r="J289" s="10"/>
      <c r="K289" s="10"/>
      <c r="L289" s="13"/>
      <c r="M289" s="10"/>
      <c r="N289" s="13"/>
      <c r="O289" s="13"/>
      <c r="P289" s="13"/>
      <c r="Q289" s="13"/>
      <c r="R289" s="13"/>
      <c r="S289" s="13"/>
      <c r="T289" s="54"/>
      <c r="U289" s="13"/>
      <c r="V289" s="13"/>
      <c r="W289" s="246"/>
      <c r="X289" s="246"/>
      <c r="Y289" s="1237"/>
      <c r="Z289" s="1237"/>
      <c r="AA289" s="246"/>
      <c r="AB289" s="246"/>
      <c r="AC289" s="246"/>
      <c r="AD289" s="246"/>
      <c r="AE289" s="246"/>
      <c r="AF289" s="246"/>
      <c r="AG289" s="441"/>
      <c r="AH289" s="441"/>
      <c r="AI289" s="441"/>
      <c r="AJ289" s="441"/>
      <c r="AK289" s="441"/>
      <c r="AL289" s="441"/>
      <c r="AM289" s="441"/>
      <c r="AN289" s="441"/>
      <c r="AO289" s="441"/>
      <c r="AP289" s="441"/>
      <c r="AQ289" s="441"/>
      <c r="AR289" s="441"/>
      <c r="AS289" s="441"/>
      <c r="AT289" s="441"/>
      <c r="AU289" s="441"/>
      <c r="AV289" s="441"/>
      <c r="AW289" s="441"/>
      <c r="AX289" s="441"/>
      <c r="AY289" s="441"/>
      <c r="AZ289" s="441"/>
      <c r="BA289" s="441"/>
      <c r="BB289" s="441"/>
      <c r="BC289" s="441"/>
      <c r="BD289" s="441"/>
      <c r="BE289" s="441"/>
      <c r="BF289" s="441"/>
      <c r="BG289" s="441"/>
      <c r="BH289" s="441"/>
    </row>
    <row r="290" spans="1:60" s="238" customFormat="1">
      <c r="A290" s="81"/>
      <c r="B290" s="66"/>
      <c r="C290" s="10"/>
      <c r="D290" s="10"/>
      <c r="E290" s="10"/>
      <c r="F290" s="10"/>
      <c r="G290" s="10"/>
      <c r="H290" s="10"/>
      <c r="I290" s="10"/>
      <c r="J290" s="10"/>
      <c r="K290" s="10"/>
      <c r="L290" s="13"/>
      <c r="M290" s="10"/>
      <c r="N290" s="13"/>
      <c r="O290" s="13"/>
      <c r="P290" s="13"/>
      <c r="Q290" s="13"/>
      <c r="R290" s="13"/>
      <c r="S290" s="13"/>
      <c r="T290" s="54"/>
      <c r="U290" s="13"/>
      <c r="V290" s="13"/>
      <c r="W290" s="246"/>
      <c r="X290" s="246"/>
      <c r="Y290" s="1237"/>
      <c r="Z290" s="1237"/>
      <c r="AA290" s="246"/>
      <c r="AB290" s="246"/>
      <c r="AC290" s="246"/>
      <c r="AD290" s="246"/>
      <c r="AE290" s="246"/>
      <c r="AF290" s="246"/>
      <c r="AG290" s="441"/>
      <c r="AH290" s="441"/>
      <c r="AI290" s="441"/>
      <c r="AJ290" s="441"/>
      <c r="AK290" s="441"/>
      <c r="AL290" s="441"/>
      <c r="AM290" s="441"/>
      <c r="AN290" s="441"/>
      <c r="AO290" s="441"/>
      <c r="AP290" s="441"/>
      <c r="AQ290" s="441"/>
      <c r="AR290" s="441"/>
      <c r="AS290" s="441"/>
      <c r="AT290" s="441"/>
      <c r="AU290" s="441"/>
      <c r="AV290" s="441"/>
      <c r="AW290" s="441"/>
      <c r="AX290" s="441"/>
      <c r="AY290" s="441"/>
      <c r="AZ290" s="441"/>
      <c r="BA290" s="441"/>
      <c r="BB290" s="441"/>
      <c r="BC290" s="441"/>
      <c r="BD290" s="441"/>
      <c r="BE290" s="441"/>
      <c r="BF290" s="441"/>
      <c r="BG290" s="441"/>
      <c r="BH290" s="441"/>
    </row>
    <row r="291" spans="1:60" s="238" customFormat="1">
      <c r="A291" s="81"/>
      <c r="B291" s="66"/>
      <c r="C291" s="10"/>
      <c r="D291" s="10"/>
      <c r="E291" s="10"/>
      <c r="F291" s="10"/>
      <c r="G291" s="10"/>
      <c r="H291" s="10"/>
      <c r="I291" s="10"/>
      <c r="J291" s="10"/>
      <c r="K291" s="10"/>
      <c r="L291" s="13"/>
      <c r="M291" s="10"/>
      <c r="N291" s="13"/>
      <c r="O291" s="13"/>
      <c r="P291" s="13"/>
      <c r="Q291" s="13"/>
      <c r="R291" s="13"/>
      <c r="S291" s="13"/>
      <c r="T291" s="54"/>
      <c r="U291" s="13"/>
      <c r="V291" s="13"/>
      <c r="W291" s="246"/>
      <c r="X291" s="246"/>
      <c r="Y291" s="1237"/>
      <c r="Z291" s="1237"/>
      <c r="AA291" s="246"/>
      <c r="AB291" s="246"/>
      <c r="AC291" s="246"/>
      <c r="AD291" s="246"/>
      <c r="AE291" s="246"/>
      <c r="AF291" s="246"/>
      <c r="AG291" s="441"/>
      <c r="AH291" s="441"/>
      <c r="AI291" s="441"/>
      <c r="AJ291" s="441"/>
      <c r="AK291" s="441"/>
      <c r="AL291" s="441"/>
      <c r="AM291" s="441"/>
      <c r="AN291" s="441"/>
      <c r="AO291" s="441"/>
      <c r="AP291" s="441"/>
      <c r="AQ291" s="441"/>
      <c r="AR291" s="441"/>
      <c r="AS291" s="441"/>
      <c r="AT291" s="441"/>
      <c r="AU291" s="441"/>
      <c r="AV291" s="441"/>
      <c r="AW291" s="441"/>
      <c r="AX291" s="441"/>
      <c r="AY291" s="441"/>
      <c r="AZ291" s="441"/>
      <c r="BA291" s="441"/>
      <c r="BB291" s="441"/>
      <c r="BC291" s="441"/>
      <c r="BD291" s="441"/>
      <c r="BE291" s="441"/>
      <c r="BF291" s="441"/>
      <c r="BG291" s="441"/>
      <c r="BH291" s="441"/>
    </row>
    <row r="292" spans="1:60" s="238" customFormat="1">
      <c r="A292" s="81"/>
      <c r="B292" s="66"/>
      <c r="C292" s="10"/>
      <c r="D292" s="10"/>
      <c r="E292" s="10"/>
      <c r="F292" s="10"/>
      <c r="G292" s="10"/>
      <c r="H292" s="10"/>
      <c r="I292" s="10"/>
      <c r="J292" s="10"/>
      <c r="K292" s="10"/>
      <c r="L292" s="13"/>
      <c r="M292" s="10"/>
      <c r="N292" s="13"/>
      <c r="O292" s="13"/>
      <c r="P292" s="13"/>
      <c r="Q292" s="13"/>
      <c r="R292" s="13"/>
      <c r="S292" s="13"/>
      <c r="T292" s="54"/>
      <c r="U292" s="13"/>
      <c r="V292" s="13"/>
      <c r="W292" s="246"/>
      <c r="X292" s="246"/>
      <c r="Y292" s="1237"/>
      <c r="Z292" s="1237"/>
      <c r="AA292" s="246"/>
      <c r="AB292" s="246"/>
      <c r="AC292" s="246"/>
      <c r="AD292" s="246"/>
      <c r="AE292" s="246"/>
      <c r="AF292" s="246"/>
      <c r="AG292" s="441"/>
      <c r="AH292" s="441"/>
      <c r="AI292" s="441"/>
      <c r="AJ292" s="441"/>
      <c r="AK292" s="441"/>
      <c r="AL292" s="441"/>
      <c r="AM292" s="441"/>
      <c r="AN292" s="441"/>
      <c r="AO292" s="441"/>
      <c r="AP292" s="441"/>
      <c r="AQ292" s="441"/>
      <c r="AR292" s="441"/>
      <c r="AS292" s="441"/>
      <c r="AT292" s="441"/>
      <c r="AU292" s="441"/>
      <c r="AV292" s="441"/>
      <c r="AW292" s="441"/>
      <c r="AX292" s="441"/>
      <c r="AY292" s="441"/>
      <c r="AZ292" s="441"/>
      <c r="BA292" s="441"/>
      <c r="BB292" s="441"/>
      <c r="BC292" s="441"/>
      <c r="BD292" s="441"/>
      <c r="BE292" s="441"/>
      <c r="BF292" s="441"/>
      <c r="BG292" s="441"/>
      <c r="BH292" s="441"/>
    </row>
    <row r="293" spans="1:60" s="238" customFormat="1">
      <c r="A293" s="81"/>
      <c r="B293" s="66"/>
      <c r="C293" s="10"/>
      <c r="D293" s="10"/>
      <c r="E293" s="10"/>
      <c r="F293" s="10"/>
      <c r="G293" s="10"/>
      <c r="H293" s="10"/>
      <c r="I293" s="10"/>
      <c r="J293" s="10"/>
      <c r="K293" s="10"/>
      <c r="L293" s="13"/>
      <c r="M293" s="10"/>
      <c r="N293" s="13"/>
      <c r="O293" s="13"/>
      <c r="P293" s="13"/>
      <c r="Q293" s="13"/>
      <c r="R293" s="13"/>
      <c r="S293" s="13"/>
      <c r="T293" s="54"/>
      <c r="U293" s="13"/>
      <c r="V293" s="13"/>
      <c r="W293" s="246"/>
      <c r="X293" s="246"/>
      <c r="Y293" s="1237"/>
      <c r="Z293" s="1237"/>
      <c r="AA293" s="246"/>
      <c r="AB293" s="246"/>
      <c r="AC293" s="246"/>
      <c r="AD293" s="246"/>
      <c r="AE293" s="246"/>
      <c r="AF293" s="246"/>
      <c r="AG293" s="441"/>
      <c r="AH293" s="441"/>
      <c r="AI293" s="441"/>
      <c r="AJ293" s="441"/>
      <c r="AK293" s="441"/>
      <c r="AL293" s="441"/>
      <c r="AM293" s="441"/>
      <c r="AN293" s="441"/>
      <c r="AO293" s="441"/>
      <c r="AP293" s="441"/>
      <c r="AQ293" s="441"/>
      <c r="AR293" s="441"/>
      <c r="AS293" s="441"/>
      <c r="AT293" s="441"/>
      <c r="AU293" s="441"/>
      <c r="AV293" s="441"/>
      <c r="AW293" s="441"/>
      <c r="AX293" s="441"/>
      <c r="AY293" s="441"/>
      <c r="AZ293" s="441"/>
      <c r="BA293" s="441"/>
      <c r="BB293" s="441"/>
      <c r="BC293" s="441"/>
      <c r="BD293" s="441"/>
      <c r="BE293" s="441"/>
      <c r="BF293" s="441"/>
      <c r="BG293" s="441"/>
      <c r="BH293" s="441"/>
    </row>
    <row r="294" spans="1:60" s="238" customFormat="1">
      <c r="A294" s="81"/>
      <c r="B294" s="66"/>
      <c r="C294" s="10"/>
      <c r="D294" s="10"/>
      <c r="E294" s="10"/>
      <c r="F294" s="10"/>
      <c r="G294" s="10"/>
      <c r="H294" s="10"/>
      <c r="I294" s="10"/>
      <c r="J294" s="10"/>
      <c r="K294" s="10"/>
      <c r="L294" s="13"/>
      <c r="M294" s="10"/>
      <c r="N294" s="13"/>
      <c r="O294" s="13"/>
      <c r="P294" s="13"/>
      <c r="Q294" s="13"/>
      <c r="R294" s="13"/>
      <c r="S294" s="13"/>
      <c r="T294" s="54"/>
      <c r="U294" s="13"/>
      <c r="V294" s="13"/>
      <c r="W294" s="246"/>
      <c r="X294" s="246"/>
      <c r="Y294" s="1237"/>
      <c r="Z294" s="1237"/>
      <c r="AA294" s="246"/>
      <c r="AB294" s="246"/>
      <c r="AC294" s="246"/>
      <c r="AD294" s="246"/>
      <c r="AE294" s="246"/>
      <c r="AF294" s="246"/>
      <c r="AG294" s="441"/>
      <c r="AH294" s="441"/>
      <c r="AI294" s="441"/>
      <c r="AJ294" s="441"/>
      <c r="AK294" s="441"/>
      <c r="AL294" s="441"/>
      <c r="AM294" s="441"/>
      <c r="AN294" s="441"/>
      <c r="AO294" s="441"/>
      <c r="AP294" s="441"/>
      <c r="AQ294" s="441"/>
      <c r="AR294" s="441"/>
      <c r="AS294" s="441"/>
      <c r="AT294" s="441"/>
      <c r="AU294" s="441"/>
      <c r="AV294" s="441"/>
      <c r="AW294" s="441"/>
      <c r="AX294" s="441"/>
      <c r="AY294" s="441"/>
      <c r="AZ294" s="441"/>
      <c r="BA294" s="441"/>
      <c r="BB294" s="441"/>
      <c r="BC294" s="441"/>
      <c r="BD294" s="441"/>
      <c r="BE294" s="441"/>
      <c r="BF294" s="441"/>
      <c r="BG294" s="441"/>
      <c r="BH294" s="441"/>
    </row>
    <row r="295" spans="1:60" s="238" customFormat="1">
      <c r="A295" s="81"/>
      <c r="B295" s="66"/>
      <c r="C295" s="10"/>
      <c r="D295" s="10"/>
      <c r="E295" s="10"/>
      <c r="F295" s="10"/>
      <c r="G295" s="10"/>
      <c r="H295" s="10"/>
      <c r="I295" s="10"/>
      <c r="J295" s="10"/>
      <c r="K295" s="10"/>
      <c r="L295" s="13"/>
      <c r="M295" s="10"/>
      <c r="N295" s="13"/>
      <c r="O295" s="13"/>
      <c r="P295" s="13"/>
      <c r="Q295" s="13"/>
      <c r="R295" s="13"/>
      <c r="S295" s="13"/>
      <c r="T295" s="54"/>
      <c r="U295" s="13"/>
      <c r="V295" s="13"/>
      <c r="W295" s="246"/>
      <c r="X295" s="246"/>
      <c r="Y295" s="1237"/>
      <c r="Z295" s="1237"/>
      <c r="AA295" s="246"/>
      <c r="AB295" s="246"/>
      <c r="AC295" s="246"/>
      <c r="AD295" s="246"/>
      <c r="AE295" s="246"/>
      <c r="AF295" s="246"/>
      <c r="AG295" s="441"/>
      <c r="AH295" s="441"/>
      <c r="AI295" s="441"/>
      <c r="AJ295" s="441"/>
      <c r="AK295" s="441"/>
      <c r="AL295" s="441"/>
      <c r="AM295" s="441"/>
      <c r="AN295" s="441"/>
      <c r="AO295" s="441"/>
      <c r="AP295" s="441"/>
      <c r="AQ295" s="441"/>
      <c r="AR295" s="441"/>
      <c r="AS295" s="441"/>
      <c r="AT295" s="441"/>
      <c r="AU295" s="441"/>
      <c r="AV295" s="441"/>
      <c r="AW295" s="441"/>
      <c r="AX295" s="441"/>
      <c r="AY295" s="441"/>
      <c r="AZ295" s="441"/>
      <c r="BA295" s="441"/>
      <c r="BB295" s="441"/>
      <c r="BC295" s="441"/>
      <c r="BD295" s="441"/>
      <c r="BE295" s="441"/>
      <c r="BF295" s="441"/>
      <c r="BG295" s="441"/>
      <c r="BH295" s="441"/>
    </row>
    <row r="296" spans="1:60" s="238" customFormat="1">
      <c r="A296" s="81"/>
      <c r="B296" s="66"/>
      <c r="C296" s="10"/>
      <c r="D296" s="10"/>
      <c r="E296" s="10"/>
      <c r="F296" s="10"/>
      <c r="G296" s="10"/>
      <c r="H296" s="10"/>
      <c r="I296" s="10"/>
      <c r="J296" s="10"/>
      <c r="K296" s="10"/>
      <c r="L296" s="13"/>
      <c r="M296" s="10"/>
      <c r="N296" s="13"/>
      <c r="O296" s="13"/>
      <c r="P296" s="13"/>
      <c r="Q296" s="13"/>
      <c r="R296" s="13"/>
      <c r="S296" s="13"/>
      <c r="T296" s="54"/>
      <c r="U296" s="13"/>
      <c r="V296" s="13"/>
      <c r="W296" s="246"/>
      <c r="X296" s="246"/>
      <c r="Y296" s="1237"/>
      <c r="Z296" s="1237"/>
      <c r="AA296" s="246"/>
      <c r="AB296" s="246"/>
      <c r="AC296" s="246"/>
      <c r="AD296" s="246"/>
      <c r="AE296" s="246"/>
      <c r="AF296" s="246"/>
      <c r="AG296" s="441"/>
      <c r="AH296" s="441"/>
      <c r="AI296" s="441"/>
      <c r="AJ296" s="441"/>
      <c r="AK296" s="441"/>
      <c r="AL296" s="441"/>
      <c r="AM296" s="441"/>
      <c r="AN296" s="441"/>
      <c r="AO296" s="441"/>
      <c r="AP296" s="441"/>
      <c r="AQ296" s="441"/>
      <c r="AR296" s="441"/>
      <c r="AS296" s="441"/>
      <c r="AT296" s="441"/>
      <c r="AU296" s="441"/>
      <c r="AV296" s="441"/>
      <c r="AW296" s="441"/>
      <c r="AX296" s="441"/>
      <c r="AY296" s="441"/>
      <c r="AZ296" s="441"/>
      <c r="BA296" s="441"/>
      <c r="BB296" s="441"/>
      <c r="BC296" s="441"/>
      <c r="BD296" s="441"/>
      <c r="BE296" s="441"/>
      <c r="BF296" s="441"/>
      <c r="BG296" s="441"/>
      <c r="BH296" s="441"/>
    </row>
    <row r="297" spans="1:60" s="238" customFormat="1">
      <c r="A297" s="81"/>
      <c r="B297" s="66"/>
      <c r="C297" s="10"/>
      <c r="D297" s="10"/>
      <c r="E297" s="10"/>
      <c r="F297" s="10"/>
      <c r="G297" s="10"/>
      <c r="H297" s="10"/>
      <c r="I297" s="10"/>
      <c r="J297" s="10"/>
      <c r="K297" s="10"/>
      <c r="L297" s="13"/>
      <c r="M297" s="10"/>
      <c r="N297" s="13"/>
      <c r="O297" s="13"/>
      <c r="P297" s="13"/>
      <c r="Q297" s="13"/>
      <c r="R297" s="13"/>
      <c r="S297" s="13"/>
      <c r="T297" s="54"/>
      <c r="U297" s="13"/>
      <c r="V297" s="13"/>
      <c r="W297" s="246"/>
      <c r="X297" s="246"/>
      <c r="Y297" s="1237"/>
      <c r="Z297" s="1237"/>
      <c r="AA297" s="246"/>
      <c r="AB297" s="246"/>
      <c r="AC297" s="246"/>
      <c r="AD297" s="246"/>
      <c r="AE297" s="246"/>
      <c r="AF297" s="246"/>
      <c r="AG297" s="441"/>
      <c r="AH297" s="441"/>
      <c r="AI297" s="441"/>
      <c r="AJ297" s="441"/>
      <c r="AK297" s="441"/>
      <c r="AL297" s="441"/>
      <c r="AM297" s="441"/>
      <c r="AN297" s="441"/>
      <c r="AO297" s="441"/>
      <c r="AP297" s="441"/>
      <c r="AQ297" s="441"/>
      <c r="AR297" s="441"/>
      <c r="AS297" s="441"/>
      <c r="AT297" s="441"/>
      <c r="AU297" s="441"/>
      <c r="AV297" s="441"/>
      <c r="AW297" s="441"/>
      <c r="AX297" s="441"/>
      <c r="AY297" s="441"/>
      <c r="AZ297" s="441"/>
      <c r="BA297" s="441"/>
      <c r="BB297" s="441"/>
      <c r="BC297" s="441"/>
      <c r="BD297" s="441"/>
      <c r="BE297" s="441"/>
      <c r="BF297" s="441"/>
      <c r="BG297" s="441"/>
      <c r="BH297" s="441"/>
    </row>
    <row r="298" spans="1:60" s="238" customFormat="1">
      <c r="A298" s="81"/>
      <c r="B298" s="66"/>
      <c r="C298" s="10"/>
      <c r="D298" s="10"/>
      <c r="E298" s="10"/>
      <c r="F298" s="10"/>
      <c r="G298" s="10"/>
      <c r="H298" s="10"/>
      <c r="I298" s="10"/>
      <c r="J298" s="10"/>
      <c r="K298" s="10"/>
      <c r="L298" s="13"/>
      <c r="M298" s="10"/>
      <c r="N298" s="13"/>
      <c r="O298" s="13"/>
      <c r="P298" s="13"/>
      <c r="Q298" s="13"/>
      <c r="R298" s="13"/>
      <c r="S298" s="13"/>
      <c r="T298" s="54"/>
      <c r="U298" s="13"/>
      <c r="V298" s="13"/>
      <c r="W298" s="246"/>
      <c r="X298" s="246"/>
      <c r="Y298" s="1237"/>
      <c r="Z298" s="1237"/>
      <c r="AA298" s="246"/>
      <c r="AB298" s="246"/>
      <c r="AC298" s="246"/>
      <c r="AD298" s="246"/>
      <c r="AE298" s="246"/>
      <c r="AF298" s="246"/>
      <c r="AG298" s="441"/>
      <c r="AH298" s="441"/>
      <c r="AI298" s="441"/>
      <c r="AJ298" s="441"/>
      <c r="AK298" s="441"/>
      <c r="AL298" s="441"/>
      <c r="AM298" s="441"/>
      <c r="AN298" s="441"/>
      <c r="AO298" s="441"/>
      <c r="AP298" s="441"/>
      <c r="AQ298" s="441"/>
      <c r="AR298" s="441"/>
      <c r="AS298" s="441"/>
      <c r="AT298" s="441"/>
      <c r="AU298" s="441"/>
      <c r="AV298" s="441"/>
      <c r="AW298" s="441"/>
      <c r="AX298" s="441"/>
      <c r="AY298" s="441"/>
      <c r="AZ298" s="441"/>
      <c r="BA298" s="441"/>
      <c r="BB298" s="441"/>
      <c r="BC298" s="441"/>
      <c r="BD298" s="441"/>
      <c r="BE298" s="441"/>
      <c r="BF298" s="441"/>
      <c r="BG298" s="441"/>
      <c r="BH298" s="441"/>
    </row>
    <row r="299" spans="1:60" s="238" customFormat="1">
      <c r="A299" s="81"/>
      <c r="B299" s="66"/>
      <c r="C299" s="10"/>
      <c r="D299" s="10"/>
      <c r="E299" s="10"/>
      <c r="F299" s="10"/>
      <c r="G299" s="10"/>
      <c r="H299" s="10"/>
      <c r="I299" s="10"/>
      <c r="J299" s="10"/>
      <c r="K299" s="10"/>
      <c r="L299" s="13"/>
      <c r="M299" s="10"/>
      <c r="N299" s="13"/>
      <c r="O299" s="13"/>
      <c r="P299" s="13"/>
      <c r="Q299" s="13"/>
      <c r="R299" s="13"/>
      <c r="S299" s="13"/>
      <c r="T299" s="54"/>
      <c r="U299" s="13"/>
      <c r="V299" s="13"/>
      <c r="W299" s="246"/>
      <c r="X299" s="246"/>
      <c r="Y299" s="1237"/>
      <c r="Z299" s="1237"/>
      <c r="AA299" s="246"/>
      <c r="AB299" s="246"/>
      <c r="AC299" s="246"/>
      <c r="AD299" s="246"/>
      <c r="AE299" s="246"/>
      <c r="AF299" s="246"/>
      <c r="AG299" s="441"/>
      <c r="AH299" s="441"/>
      <c r="AI299" s="441"/>
      <c r="AJ299" s="441"/>
      <c r="AK299" s="441"/>
      <c r="AL299" s="441"/>
      <c r="AM299" s="441"/>
      <c r="AN299" s="441"/>
      <c r="AO299" s="441"/>
      <c r="AP299" s="441"/>
      <c r="AQ299" s="441"/>
      <c r="AR299" s="441"/>
      <c r="AS299" s="441"/>
      <c r="AT299" s="441"/>
      <c r="AU299" s="441"/>
      <c r="AV299" s="441"/>
      <c r="AW299" s="441"/>
      <c r="AX299" s="441"/>
      <c r="AY299" s="441"/>
      <c r="AZ299" s="441"/>
      <c r="BA299" s="441"/>
      <c r="BB299" s="441"/>
      <c r="BC299" s="441"/>
      <c r="BD299" s="441"/>
      <c r="BE299" s="441"/>
      <c r="BF299" s="441"/>
      <c r="BG299" s="441"/>
      <c r="BH299" s="441"/>
    </row>
    <row r="300" spans="1:60" s="238" customFormat="1">
      <c r="A300" s="81"/>
      <c r="B300" s="66"/>
      <c r="C300" s="10"/>
      <c r="D300" s="10"/>
      <c r="E300" s="10"/>
      <c r="F300" s="10"/>
      <c r="G300" s="10"/>
      <c r="H300" s="10"/>
      <c r="I300" s="10"/>
      <c r="J300" s="10"/>
      <c r="K300" s="10"/>
      <c r="L300" s="13"/>
      <c r="M300" s="10"/>
      <c r="N300" s="13"/>
      <c r="O300" s="13"/>
      <c r="P300" s="13"/>
      <c r="Q300" s="13"/>
      <c r="R300" s="13"/>
      <c r="S300" s="13"/>
      <c r="T300" s="54"/>
      <c r="U300" s="13"/>
      <c r="V300" s="13"/>
      <c r="W300" s="246"/>
      <c r="X300" s="246"/>
      <c r="Y300" s="1237"/>
      <c r="Z300" s="1237"/>
      <c r="AA300" s="246"/>
      <c r="AB300" s="246"/>
      <c r="AC300" s="246"/>
      <c r="AD300" s="246"/>
      <c r="AE300" s="246"/>
      <c r="AF300" s="246"/>
      <c r="AG300" s="441"/>
      <c r="AH300" s="441"/>
      <c r="AI300" s="441"/>
      <c r="AJ300" s="441"/>
      <c r="AK300" s="441"/>
      <c r="AL300" s="441"/>
      <c r="AM300" s="441"/>
      <c r="AN300" s="441"/>
      <c r="AO300" s="441"/>
      <c r="AP300" s="441"/>
      <c r="AQ300" s="441"/>
      <c r="AR300" s="441"/>
      <c r="AS300" s="441"/>
      <c r="AT300" s="441"/>
      <c r="AU300" s="441"/>
      <c r="AV300" s="441"/>
      <c r="AW300" s="441"/>
      <c r="AX300" s="441"/>
      <c r="AY300" s="441"/>
      <c r="AZ300" s="441"/>
      <c r="BA300" s="441"/>
      <c r="BB300" s="441"/>
      <c r="BC300" s="441"/>
      <c r="BD300" s="441"/>
      <c r="BE300" s="441"/>
      <c r="BF300" s="441"/>
      <c r="BG300" s="441"/>
      <c r="BH300" s="441"/>
    </row>
    <row r="301" spans="1:60" s="238" customFormat="1">
      <c r="A301" s="81"/>
      <c r="B301" s="66"/>
      <c r="C301" s="10"/>
      <c r="D301" s="10"/>
      <c r="E301" s="10"/>
      <c r="F301" s="10"/>
      <c r="G301" s="10"/>
      <c r="H301" s="10"/>
      <c r="I301" s="10"/>
      <c r="J301" s="10"/>
      <c r="K301" s="10"/>
      <c r="L301" s="13"/>
      <c r="M301" s="10"/>
      <c r="N301" s="13"/>
      <c r="O301" s="13"/>
      <c r="P301" s="13"/>
      <c r="Q301" s="13"/>
      <c r="R301" s="13"/>
      <c r="S301" s="13"/>
      <c r="T301" s="54"/>
      <c r="U301" s="13"/>
      <c r="V301" s="13"/>
      <c r="W301" s="246"/>
      <c r="X301" s="246"/>
      <c r="Y301" s="1237"/>
      <c r="Z301" s="1237"/>
      <c r="AA301" s="246"/>
      <c r="AB301" s="246"/>
      <c r="AC301" s="246"/>
      <c r="AD301" s="246"/>
      <c r="AE301" s="246"/>
      <c r="AF301" s="246"/>
      <c r="AG301" s="441"/>
      <c r="AH301" s="441"/>
      <c r="AI301" s="441"/>
      <c r="AJ301" s="441"/>
      <c r="AK301" s="441"/>
      <c r="AL301" s="441"/>
      <c r="AM301" s="441"/>
      <c r="AN301" s="441"/>
      <c r="AO301" s="441"/>
      <c r="AP301" s="441"/>
      <c r="AQ301" s="441"/>
      <c r="AR301" s="441"/>
      <c r="AS301" s="441"/>
      <c r="AT301" s="441"/>
      <c r="AU301" s="441"/>
      <c r="AV301" s="441"/>
      <c r="AW301" s="441"/>
      <c r="AX301" s="441"/>
      <c r="AY301" s="441"/>
      <c r="AZ301" s="441"/>
      <c r="BA301" s="441"/>
      <c r="BB301" s="441"/>
      <c r="BC301" s="441"/>
      <c r="BD301" s="441"/>
      <c r="BE301" s="441"/>
      <c r="BF301" s="441"/>
      <c r="BG301" s="441"/>
      <c r="BH301" s="441"/>
    </row>
    <row r="302" spans="1:60" s="238" customFormat="1">
      <c r="A302" s="81"/>
      <c r="B302" s="66"/>
      <c r="C302" s="10"/>
      <c r="D302" s="10"/>
      <c r="E302" s="10"/>
      <c r="F302" s="10"/>
      <c r="G302" s="10"/>
      <c r="H302" s="10"/>
      <c r="I302" s="10"/>
      <c r="J302" s="10"/>
      <c r="K302" s="10"/>
      <c r="L302" s="13"/>
      <c r="M302" s="10"/>
      <c r="N302" s="13"/>
      <c r="O302" s="13"/>
      <c r="P302" s="13"/>
      <c r="Q302" s="13"/>
      <c r="R302" s="13"/>
      <c r="S302" s="13"/>
      <c r="T302" s="54"/>
      <c r="U302" s="13"/>
      <c r="V302" s="13"/>
      <c r="W302" s="246"/>
      <c r="X302" s="246"/>
      <c r="Y302" s="1237"/>
      <c r="Z302" s="1237"/>
      <c r="AA302" s="246"/>
      <c r="AB302" s="246"/>
      <c r="AC302" s="246"/>
      <c r="AD302" s="246"/>
      <c r="AE302" s="246"/>
      <c r="AF302" s="246"/>
      <c r="AG302" s="441"/>
      <c r="AH302" s="441"/>
      <c r="AI302" s="441"/>
      <c r="AJ302" s="441"/>
      <c r="AK302" s="441"/>
      <c r="AL302" s="441"/>
      <c r="AM302" s="441"/>
      <c r="AN302" s="441"/>
      <c r="AO302" s="441"/>
      <c r="AP302" s="441"/>
      <c r="AQ302" s="441"/>
      <c r="AR302" s="441"/>
      <c r="AS302" s="441"/>
      <c r="AT302" s="441"/>
      <c r="AU302" s="441"/>
      <c r="AV302" s="441"/>
      <c r="AW302" s="441"/>
      <c r="AX302" s="441"/>
      <c r="AY302" s="441"/>
      <c r="AZ302" s="441"/>
      <c r="BA302" s="441"/>
      <c r="BB302" s="441"/>
      <c r="BC302" s="441"/>
      <c r="BD302" s="441"/>
      <c r="BE302" s="441"/>
      <c r="BF302" s="441"/>
      <c r="BG302" s="441"/>
      <c r="BH302" s="441"/>
    </row>
    <row r="303" spans="1:60" s="238" customFormat="1">
      <c r="A303" s="81"/>
      <c r="B303" s="66"/>
      <c r="C303" s="10"/>
      <c r="D303" s="10"/>
      <c r="E303" s="10"/>
      <c r="F303" s="10"/>
      <c r="G303" s="10"/>
      <c r="H303" s="10"/>
      <c r="I303" s="10"/>
      <c r="J303" s="10"/>
      <c r="K303" s="10"/>
      <c r="L303" s="13"/>
      <c r="M303" s="10"/>
      <c r="N303" s="13"/>
      <c r="O303" s="13"/>
      <c r="P303" s="13"/>
      <c r="Q303" s="13"/>
      <c r="R303" s="13"/>
      <c r="S303" s="13"/>
      <c r="T303" s="54"/>
      <c r="U303" s="13"/>
      <c r="V303" s="13"/>
      <c r="W303" s="246"/>
      <c r="X303" s="246"/>
      <c r="Y303" s="1237"/>
      <c r="Z303" s="1237"/>
      <c r="AA303" s="246"/>
      <c r="AB303" s="246"/>
      <c r="AC303" s="246"/>
      <c r="AD303" s="246"/>
      <c r="AE303" s="246"/>
      <c r="AF303" s="246"/>
      <c r="AG303" s="441"/>
      <c r="AH303" s="441"/>
      <c r="AI303" s="441"/>
      <c r="AJ303" s="441"/>
      <c r="AK303" s="441"/>
      <c r="AL303" s="441"/>
      <c r="AM303" s="441"/>
      <c r="AN303" s="441"/>
      <c r="AO303" s="441"/>
      <c r="AP303" s="441"/>
      <c r="AQ303" s="441"/>
      <c r="AR303" s="441"/>
      <c r="AS303" s="441"/>
      <c r="AT303" s="441"/>
      <c r="AU303" s="441"/>
      <c r="AV303" s="441"/>
      <c r="AW303" s="441"/>
      <c r="AX303" s="441"/>
      <c r="AY303" s="441"/>
      <c r="AZ303" s="441"/>
      <c r="BA303" s="441"/>
      <c r="BB303" s="441"/>
      <c r="BC303" s="441"/>
      <c r="BD303" s="441"/>
      <c r="BE303" s="441"/>
      <c r="BF303" s="441"/>
      <c r="BG303" s="441"/>
      <c r="BH303" s="441"/>
    </row>
    <row r="304" spans="1:60" s="238" customFormat="1">
      <c r="A304" s="81"/>
      <c r="B304" s="66"/>
      <c r="C304" s="10"/>
      <c r="D304" s="10"/>
      <c r="E304" s="10"/>
      <c r="F304" s="10"/>
      <c r="G304" s="10"/>
      <c r="H304" s="10"/>
      <c r="I304" s="10"/>
      <c r="J304" s="10"/>
      <c r="K304" s="10"/>
      <c r="L304" s="13"/>
      <c r="M304" s="10"/>
      <c r="N304" s="13"/>
      <c r="O304" s="13"/>
      <c r="P304" s="13"/>
      <c r="Q304" s="13"/>
      <c r="R304" s="13"/>
      <c r="S304" s="13"/>
      <c r="T304" s="54"/>
      <c r="U304" s="13"/>
      <c r="V304" s="13"/>
      <c r="W304" s="246"/>
      <c r="X304" s="246"/>
      <c r="Y304" s="1237"/>
      <c r="Z304" s="1237"/>
      <c r="AA304" s="246"/>
      <c r="AB304" s="246"/>
      <c r="AC304" s="246"/>
      <c r="AD304" s="246"/>
      <c r="AE304" s="246"/>
      <c r="AF304" s="246"/>
      <c r="AG304" s="441"/>
      <c r="AH304" s="441"/>
      <c r="AI304" s="441"/>
      <c r="AJ304" s="441"/>
      <c r="AK304" s="441"/>
      <c r="AL304" s="441"/>
      <c r="AM304" s="441"/>
      <c r="AN304" s="441"/>
      <c r="AO304" s="441"/>
      <c r="AP304" s="441"/>
      <c r="AQ304" s="441"/>
      <c r="AR304" s="441"/>
      <c r="AS304" s="441"/>
      <c r="AT304" s="441"/>
      <c r="AU304" s="441"/>
      <c r="AV304" s="441"/>
      <c r="AW304" s="441"/>
      <c r="AX304" s="441"/>
      <c r="AY304" s="441"/>
      <c r="AZ304" s="441"/>
      <c r="BA304" s="441"/>
      <c r="BB304" s="441"/>
      <c r="BC304" s="441"/>
      <c r="BD304" s="441"/>
      <c r="BE304" s="441"/>
      <c r="BF304" s="441"/>
      <c r="BG304" s="441"/>
      <c r="BH304" s="441"/>
    </row>
    <row r="305" spans="1:60" s="238" customFormat="1">
      <c r="A305" s="81"/>
      <c r="B305" s="66"/>
      <c r="C305" s="10"/>
      <c r="D305" s="10"/>
      <c r="E305" s="10"/>
      <c r="F305" s="10"/>
      <c r="G305" s="10"/>
      <c r="H305" s="10"/>
      <c r="I305" s="10"/>
      <c r="J305" s="10"/>
      <c r="K305" s="10"/>
      <c r="L305" s="13"/>
      <c r="M305" s="10"/>
      <c r="N305" s="13"/>
      <c r="O305" s="13"/>
      <c r="P305" s="13"/>
      <c r="Q305" s="13"/>
      <c r="R305" s="13"/>
      <c r="S305" s="13"/>
      <c r="T305" s="54"/>
      <c r="U305" s="13"/>
      <c r="V305" s="13"/>
      <c r="W305" s="246"/>
      <c r="X305" s="246"/>
      <c r="Y305" s="1237"/>
      <c r="Z305" s="1237"/>
      <c r="AA305" s="246"/>
      <c r="AB305" s="246"/>
      <c r="AC305" s="246"/>
      <c r="AD305" s="246"/>
      <c r="AE305" s="246"/>
      <c r="AF305" s="246"/>
      <c r="AG305" s="441"/>
      <c r="AH305" s="441"/>
      <c r="AI305" s="441"/>
      <c r="AJ305" s="441"/>
      <c r="AK305" s="441"/>
      <c r="AL305" s="441"/>
      <c r="AM305" s="441"/>
      <c r="AN305" s="441"/>
      <c r="AO305" s="441"/>
      <c r="AP305" s="441"/>
      <c r="AQ305" s="441"/>
      <c r="AR305" s="441"/>
      <c r="AS305" s="441"/>
      <c r="AT305" s="441"/>
      <c r="AU305" s="441"/>
      <c r="AV305" s="441"/>
      <c r="AW305" s="441"/>
      <c r="AX305" s="441"/>
      <c r="AY305" s="441"/>
      <c r="AZ305" s="441"/>
      <c r="BA305" s="441"/>
      <c r="BB305" s="441"/>
      <c r="BC305" s="441"/>
      <c r="BD305" s="441"/>
      <c r="BE305" s="441"/>
      <c r="BF305" s="441"/>
      <c r="BG305" s="441"/>
      <c r="BH305" s="441"/>
    </row>
    <row r="306" spans="1:60" s="238" customFormat="1">
      <c r="A306" s="81"/>
      <c r="B306" s="66"/>
      <c r="C306" s="10"/>
      <c r="D306" s="10"/>
      <c r="E306" s="10"/>
      <c r="F306" s="10"/>
      <c r="G306" s="10"/>
      <c r="H306" s="10"/>
      <c r="I306" s="10"/>
      <c r="J306" s="10"/>
      <c r="K306" s="10"/>
      <c r="L306" s="13"/>
      <c r="M306" s="10"/>
      <c r="N306" s="13"/>
      <c r="O306" s="13"/>
      <c r="P306" s="13"/>
      <c r="Q306" s="13"/>
      <c r="R306" s="13"/>
      <c r="S306" s="13"/>
      <c r="T306" s="54"/>
      <c r="U306" s="13"/>
      <c r="V306" s="13"/>
      <c r="W306" s="246"/>
      <c r="X306" s="246"/>
      <c r="Y306" s="1237"/>
      <c r="Z306" s="1237"/>
      <c r="AA306" s="246"/>
      <c r="AB306" s="246"/>
      <c r="AC306" s="246"/>
      <c r="AD306" s="246"/>
      <c r="AE306" s="246"/>
      <c r="AF306" s="246"/>
      <c r="AG306" s="441"/>
      <c r="AH306" s="441"/>
      <c r="AI306" s="441"/>
      <c r="AJ306" s="441"/>
      <c r="AK306" s="441"/>
      <c r="AL306" s="441"/>
      <c r="AM306" s="441"/>
      <c r="AN306" s="441"/>
      <c r="AO306" s="441"/>
      <c r="AP306" s="441"/>
      <c r="AQ306" s="441"/>
      <c r="AR306" s="441"/>
      <c r="AS306" s="441"/>
      <c r="AT306" s="441"/>
      <c r="AU306" s="441"/>
      <c r="AV306" s="441"/>
      <c r="AW306" s="441"/>
      <c r="AX306" s="441"/>
      <c r="AY306" s="441"/>
      <c r="AZ306" s="441"/>
      <c r="BA306" s="441"/>
      <c r="BB306" s="441"/>
      <c r="BC306" s="441"/>
      <c r="BD306" s="441"/>
      <c r="BE306" s="441"/>
      <c r="BF306" s="441"/>
      <c r="BG306" s="441"/>
      <c r="BH306" s="441"/>
    </row>
    <row r="307" spans="1:60" s="238" customFormat="1">
      <c r="A307" s="81"/>
      <c r="B307" s="66"/>
      <c r="C307" s="10"/>
      <c r="D307" s="10"/>
      <c r="E307" s="10"/>
      <c r="F307" s="10"/>
      <c r="G307" s="10"/>
      <c r="H307" s="10"/>
      <c r="I307" s="10"/>
      <c r="J307" s="10"/>
      <c r="K307" s="10"/>
      <c r="L307" s="13"/>
      <c r="M307" s="10"/>
      <c r="N307" s="13"/>
      <c r="O307" s="13"/>
      <c r="P307" s="13"/>
      <c r="Q307" s="13"/>
      <c r="R307" s="13"/>
      <c r="S307" s="13"/>
      <c r="T307" s="54"/>
      <c r="U307" s="13"/>
      <c r="V307" s="13"/>
      <c r="W307" s="246"/>
      <c r="X307" s="246"/>
      <c r="Y307" s="1237"/>
      <c r="Z307" s="1237"/>
      <c r="AA307" s="246"/>
      <c r="AB307" s="246"/>
      <c r="AC307" s="246"/>
      <c r="AD307" s="246"/>
      <c r="AE307" s="246"/>
      <c r="AF307" s="246"/>
      <c r="AG307" s="441"/>
      <c r="AH307" s="441"/>
      <c r="AI307" s="441"/>
      <c r="AJ307" s="441"/>
      <c r="AK307" s="441"/>
      <c r="AL307" s="441"/>
      <c r="AM307" s="441"/>
      <c r="AN307" s="441"/>
      <c r="AO307" s="441"/>
      <c r="AP307" s="441"/>
      <c r="AQ307" s="441"/>
      <c r="AR307" s="441"/>
      <c r="AS307" s="441"/>
      <c r="AT307" s="441"/>
      <c r="AU307" s="441"/>
      <c r="AV307" s="441"/>
      <c r="AW307" s="441"/>
      <c r="AX307" s="441"/>
      <c r="AY307" s="441"/>
      <c r="AZ307" s="441"/>
      <c r="BA307" s="441"/>
      <c r="BB307" s="441"/>
      <c r="BC307" s="441"/>
      <c r="BD307" s="441"/>
      <c r="BE307" s="441"/>
      <c r="BF307" s="441"/>
      <c r="BG307" s="441"/>
      <c r="BH307" s="441"/>
    </row>
    <row r="308" spans="1:60" s="238" customFormat="1">
      <c r="A308" s="81"/>
      <c r="B308" s="66"/>
      <c r="C308" s="10"/>
      <c r="D308" s="10"/>
      <c r="E308" s="10"/>
      <c r="F308" s="10"/>
      <c r="G308" s="10"/>
      <c r="H308" s="10"/>
      <c r="I308" s="10"/>
      <c r="J308" s="10"/>
      <c r="K308" s="10"/>
      <c r="L308" s="13"/>
      <c r="M308" s="10"/>
      <c r="N308" s="13"/>
      <c r="O308" s="13"/>
      <c r="P308" s="13"/>
      <c r="Q308" s="13"/>
      <c r="R308" s="13"/>
      <c r="S308" s="13"/>
      <c r="T308" s="54"/>
      <c r="U308" s="13"/>
      <c r="V308" s="13"/>
      <c r="W308" s="246"/>
      <c r="X308" s="246"/>
      <c r="Y308" s="1237"/>
      <c r="Z308" s="1237"/>
      <c r="AA308" s="246"/>
      <c r="AB308" s="246"/>
      <c r="AC308" s="246"/>
      <c r="AD308" s="246"/>
      <c r="AE308" s="246"/>
      <c r="AF308" s="246"/>
      <c r="AG308" s="441"/>
      <c r="AH308" s="441"/>
      <c r="AI308" s="441"/>
      <c r="AJ308" s="441"/>
      <c r="AK308" s="441"/>
      <c r="AL308" s="441"/>
      <c r="AM308" s="441"/>
      <c r="AN308" s="441"/>
      <c r="AO308" s="441"/>
      <c r="AP308" s="441"/>
      <c r="AQ308" s="441"/>
      <c r="AR308" s="441"/>
      <c r="AS308" s="441"/>
      <c r="AT308" s="441"/>
      <c r="AU308" s="441"/>
      <c r="AV308" s="441"/>
      <c r="AW308" s="441"/>
      <c r="AX308" s="441"/>
      <c r="AY308" s="441"/>
      <c r="AZ308" s="441"/>
      <c r="BA308" s="441"/>
      <c r="BB308" s="441"/>
      <c r="BC308" s="441"/>
      <c r="BD308" s="441"/>
      <c r="BE308" s="441"/>
      <c r="BF308" s="441"/>
      <c r="BG308" s="441"/>
      <c r="BH308" s="441"/>
    </row>
    <row r="309" spans="1:60" s="238" customFormat="1">
      <c r="A309" s="81"/>
      <c r="B309" s="66"/>
      <c r="C309" s="10"/>
      <c r="D309" s="10"/>
      <c r="E309" s="10"/>
      <c r="F309" s="10"/>
      <c r="G309" s="10"/>
      <c r="H309" s="10"/>
      <c r="I309" s="10"/>
      <c r="J309" s="10"/>
      <c r="K309" s="10"/>
      <c r="L309" s="13"/>
      <c r="M309" s="10"/>
      <c r="N309" s="13"/>
      <c r="O309" s="13"/>
      <c r="P309" s="13"/>
      <c r="Q309" s="13"/>
      <c r="R309" s="13"/>
      <c r="S309" s="13"/>
      <c r="T309" s="54"/>
      <c r="U309" s="13"/>
      <c r="V309" s="13"/>
      <c r="W309" s="246"/>
      <c r="X309" s="246"/>
      <c r="Y309" s="1237"/>
      <c r="Z309" s="1237"/>
      <c r="AA309" s="246"/>
      <c r="AB309" s="246"/>
      <c r="AC309" s="246"/>
      <c r="AD309" s="246"/>
      <c r="AE309" s="246"/>
      <c r="AF309" s="246"/>
      <c r="AG309" s="441"/>
      <c r="AH309" s="441"/>
      <c r="AI309" s="441"/>
      <c r="AJ309" s="441"/>
      <c r="AK309" s="441"/>
      <c r="AL309" s="441"/>
      <c r="AM309" s="441"/>
      <c r="AN309" s="441"/>
      <c r="AO309" s="441"/>
      <c r="AP309" s="441"/>
      <c r="AQ309" s="441"/>
      <c r="AR309" s="441"/>
      <c r="AS309" s="441"/>
      <c r="AT309" s="441"/>
      <c r="AU309" s="441"/>
      <c r="AV309" s="441"/>
      <c r="AW309" s="441"/>
      <c r="AX309" s="441"/>
      <c r="AY309" s="441"/>
      <c r="AZ309" s="441"/>
      <c r="BA309" s="441"/>
      <c r="BB309" s="441"/>
      <c r="BC309" s="441"/>
      <c r="BD309" s="441"/>
      <c r="BE309" s="441"/>
      <c r="BF309" s="441"/>
      <c r="BG309" s="441"/>
      <c r="BH309" s="441"/>
    </row>
    <row r="310" spans="1:60" s="238" customFormat="1">
      <c r="A310" s="81"/>
      <c r="B310" s="66"/>
      <c r="C310" s="10"/>
      <c r="D310" s="10"/>
      <c r="E310" s="10"/>
      <c r="F310" s="10"/>
      <c r="G310" s="10"/>
      <c r="H310" s="10"/>
      <c r="I310" s="10"/>
      <c r="J310" s="10"/>
      <c r="K310" s="10"/>
      <c r="L310" s="13"/>
      <c r="M310" s="10"/>
      <c r="N310" s="13"/>
      <c r="O310" s="13"/>
      <c r="P310" s="13"/>
      <c r="Q310" s="13"/>
      <c r="R310" s="13"/>
      <c r="S310" s="13"/>
      <c r="T310" s="54"/>
      <c r="U310" s="13"/>
      <c r="V310" s="13"/>
      <c r="W310" s="246"/>
      <c r="X310" s="246"/>
      <c r="Y310" s="1237"/>
      <c r="Z310" s="1237"/>
      <c r="AA310" s="246"/>
      <c r="AB310" s="246"/>
      <c r="AC310" s="246"/>
      <c r="AD310" s="246"/>
      <c r="AE310" s="246"/>
      <c r="AF310" s="246"/>
      <c r="AG310" s="441"/>
      <c r="AH310" s="441"/>
      <c r="AI310" s="441"/>
      <c r="AJ310" s="441"/>
      <c r="AK310" s="441"/>
      <c r="AL310" s="441"/>
      <c r="AM310" s="441"/>
      <c r="AN310" s="441"/>
      <c r="AO310" s="441"/>
      <c r="AP310" s="441"/>
      <c r="AQ310" s="441"/>
      <c r="AR310" s="441"/>
      <c r="AS310" s="441"/>
      <c r="AT310" s="441"/>
      <c r="AU310" s="441"/>
      <c r="AV310" s="441"/>
      <c r="AW310" s="441"/>
      <c r="AX310" s="441"/>
      <c r="AY310" s="441"/>
      <c r="AZ310" s="441"/>
      <c r="BA310" s="441"/>
      <c r="BB310" s="441"/>
      <c r="BC310" s="441"/>
      <c r="BD310" s="441"/>
      <c r="BE310" s="441"/>
      <c r="BF310" s="441"/>
      <c r="BG310" s="441"/>
      <c r="BH310" s="441"/>
    </row>
    <row r="311" spans="1:60" s="238" customFormat="1">
      <c r="A311" s="81"/>
      <c r="B311" s="66"/>
      <c r="C311" s="10"/>
      <c r="D311" s="10"/>
      <c r="E311" s="10"/>
      <c r="F311" s="10"/>
      <c r="G311" s="10"/>
      <c r="H311" s="10"/>
      <c r="I311" s="10"/>
      <c r="J311" s="10"/>
      <c r="K311" s="10"/>
      <c r="L311" s="13"/>
      <c r="M311" s="10"/>
      <c r="N311" s="13"/>
      <c r="O311" s="13"/>
      <c r="P311" s="13"/>
      <c r="Q311" s="13"/>
      <c r="R311" s="13"/>
      <c r="S311" s="13"/>
      <c r="T311" s="54"/>
      <c r="U311" s="13"/>
      <c r="V311" s="13"/>
      <c r="W311" s="246"/>
      <c r="X311" s="246"/>
      <c r="Y311" s="1237"/>
      <c r="Z311" s="1237"/>
      <c r="AA311" s="246"/>
      <c r="AB311" s="246"/>
      <c r="AC311" s="246"/>
      <c r="AD311" s="246"/>
      <c r="AE311" s="246"/>
      <c r="AF311" s="246"/>
      <c r="AG311" s="441"/>
      <c r="AH311" s="441"/>
      <c r="AI311" s="441"/>
      <c r="AJ311" s="441"/>
      <c r="AK311" s="441"/>
      <c r="AL311" s="441"/>
      <c r="AM311" s="441"/>
      <c r="AN311" s="441"/>
      <c r="AO311" s="441"/>
      <c r="AP311" s="441"/>
      <c r="AQ311" s="441"/>
      <c r="AR311" s="441"/>
      <c r="AS311" s="441"/>
      <c r="AT311" s="441"/>
      <c r="AU311" s="441"/>
      <c r="AV311" s="441"/>
      <c r="AW311" s="441"/>
      <c r="AX311" s="441"/>
      <c r="AY311" s="441"/>
      <c r="AZ311" s="441"/>
      <c r="BA311" s="441"/>
      <c r="BB311" s="441"/>
      <c r="BC311" s="441"/>
      <c r="BD311" s="441"/>
      <c r="BE311" s="441"/>
      <c r="BF311" s="441"/>
      <c r="BG311" s="441"/>
      <c r="BH311" s="441"/>
    </row>
    <row r="312" spans="1:60" s="238" customFormat="1">
      <c r="A312" s="81"/>
      <c r="B312" s="66"/>
      <c r="C312" s="10"/>
      <c r="D312" s="10"/>
      <c r="E312" s="10"/>
      <c r="F312" s="10"/>
      <c r="G312" s="10"/>
      <c r="H312" s="10"/>
      <c r="I312" s="10"/>
      <c r="J312" s="10"/>
      <c r="K312" s="10"/>
      <c r="L312" s="13"/>
      <c r="M312" s="10"/>
      <c r="N312" s="13"/>
      <c r="O312" s="13"/>
      <c r="P312" s="13"/>
      <c r="Q312" s="13"/>
      <c r="R312" s="13"/>
      <c r="S312" s="13"/>
      <c r="T312" s="54"/>
      <c r="U312" s="13"/>
      <c r="V312" s="13"/>
      <c r="W312" s="246"/>
      <c r="X312" s="246"/>
      <c r="Y312" s="1237"/>
      <c r="Z312" s="1237"/>
      <c r="AA312" s="246"/>
      <c r="AB312" s="246"/>
      <c r="AC312" s="246"/>
      <c r="AD312" s="246"/>
      <c r="AE312" s="246"/>
      <c r="AF312" s="246"/>
      <c r="AG312" s="441"/>
      <c r="AH312" s="441"/>
      <c r="AI312" s="441"/>
      <c r="AJ312" s="441"/>
      <c r="AK312" s="441"/>
      <c r="AL312" s="441"/>
      <c r="AM312" s="441"/>
      <c r="AN312" s="441"/>
      <c r="AO312" s="441"/>
      <c r="AP312" s="441"/>
      <c r="AQ312" s="441"/>
      <c r="AR312" s="441"/>
      <c r="AS312" s="441"/>
      <c r="AT312" s="441"/>
      <c r="AU312" s="441"/>
      <c r="AV312" s="441"/>
      <c r="AW312" s="441"/>
      <c r="AX312" s="441"/>
      <c r="AY312" s="441"/>
      <c r="AZ312" s="441"/>
      <c r="BA312" s="441"/>
      <c r="BB312" s="441"/>
      <c r="BC312" s="441"/>
      <c r="BD312" s="441"/>
      <c r="BE312" s="441"/>
      <c r="BF312" s="441"/>
      <c r="BG312" s="441"/>
      <c r="BH312" s="441"/>
    </row>
    <row r="313" spans="1:60" s="238" customFormat="1">
      <c r="A313" s="81"/>
      <c r="B313" s="66"/>
      <c r="C313" s="10"/>
      <c r="D313" s="10"/>
      <c r="E313" s="10"/>
      <c r="F313" s="10"/>
      <c r="G313" s="10"/>
      <c r="H313" s="10"/>
      <c r="I313" s="10"/>
      <c r="J313" s="10"/>
      <c r="K313" s="10"/>
      <c r="L313" s="13"/>
      <c r="M313" s="10"/>
      <c r="N313" s="13"/>
      <c r="O313" s="13"/>
      <c r="P313" s="13"/>
      <c r="Q313" s="13"/>
      <c r="R313" s="13"/>
      <c r="S313" s="13"/>
      <c r="T313" s="54"/>
      <c r="U313" s="13"/>
      <c r="V313" s="13"/>
      <c r="W313" s="246"/>
      <c r="X313" s="246"/>
      <c r="Y313" s="1237"/>
      <c r="Z313" s="1237"/>
      <c r="AA313" s="246"/>
      <c r="AB313" s="246"/>
      <c r="AC313" s="246"/>
      <c r="AD313" s="246"/>
      <c r="AE313" s="246"/>
      <c r="AF313" s="246"/>
      <c r="AG313" s="441"/>
      <c r="AH313" s="441"/>
      <c r="AI313" s="441"/>
      <c r="AJ313" s="441"/>
      <c r="AK313" s="441"/>
      <c r="AL313" s="441"/>
      <c r="AM313" s="441"/>
      <c r="AN313" s="441"/>
      <c r="AO313" s="441"/>
      <c r="AP313" s="441"/>
      <c r="AQ313" s="441"/>
      <c r="AR313" s="441"/>
      <c r="AS313" s="441"/>
      <c r="AT313" s="441"/>
      <c r="AU313" s="441"/>
      <c r="AV313" s="441"/>
      <c r="AW313" s="441"/>
      <c r="AX313" s="441"/>
      <c r="AY313" s="441"/>
      <c r="AZ313" s="441"/>
      <c r="BA313" s="441"/>
      <c r="BB313" s="441"/>
      <c r="BC313" s="441"/>
      <c r="BD313" s="441"/>
      <c r="BE313" s="441"/>
      <c r="BF313" s="441"/>
      <c r="BG313" s="441"/>
      <c r="BH313" s="441"/>
    </row>
    <row r="314" spans="1:60" s="238" customFormat="1">
      <c r="A314" s="81"/>
      <c r="B314" s="66"/>
      <c r="C314" s="10"/>
      <c r="D314" s="10"/>
      <c r="E314" s="10"/>
      <c r="F314" s="10"/>
      <c r="G314" s="10"/>
      <c r="H314" s="10"/>
      <c r="I314" s="10"/>
      <c r="J314" s="10"/>
      <c r="K314" s="10"/>
      <c r="L314" s="13"/>
      <c r="M314" s="10"/>
      <c r="N314" s="13"/>
      <c r="O314" s="13"/>
      <c r="P314" s="13"/>
      <c r="Q314" s="13"/>
      <c r="R314" s="13"/>
      <c r="S314" s="13"/>
      <c r="T314" s="54"/>
      <c r="U314" s="13"/>
      <c r="V314" s="13"/>
      <c r="W314" s="246"/>
      <c r="X314" s="246"/>
      <c r="Y314" s="1237"/>
      <c r="Z314" s="1237"/>
      <c r="AA314" s="246"/>
      <c r="AB314" s="246"/>
      <c r="AC314" s="246"/>
      <c r="AD314" s="246"/>
      <c r="AE314" s="246"/>
      <c r="AF314" s="246"/>
      <c r="AG314" s="441"/>
      <c r="AH314" s="441"/>
      <c r="AI314" s="441"/>
      <c r="AJ314" s="441"/>
      <c r="AK314" s="441"/>
      <c r="AL314" s="441"/>
      <c r="AM314" s="441"/>
      <c r="AN314" s="441"/>
      <c r="AO314" s="441"/>
      <c r="AP314" s="441"/>
      <c r="AQ314" s="441"/>
      <c r="AR314" s="441"/>
      <c r="AS314" s="441"/>
      <c r="AT314" s="441"/>
      <c r="AU314" s="441"/>
      <c r="AV314" s="441"/>
      <c r="AW314" s="441"/>
      <c r="AX314" s="441"/>
      <c r="AY314" s="441"/>
      <c r="AZ314" s="441"/>
      <c r="BA314" s="441"/>
      <c r="BB314" s="441"/>
      <c r="BC314" s="441"/>
      <c r="BD314" s="441"/>
      <c r="BE314" s="441"/>
      <c r="BF314" s="441"/>
      <c r="BG314" s="441"/>
      <c r="BH314" s="441"/>
    </row>
    <row r="315" spans="1:60" s="238" customFormat="1">
      <c r="A315" s="81"/>
      <c r="B315" s="66"/>
      <c r="C315" s="10"/>
      <c r="D315" s="10"/>
      <c r="E315" s="10"/>
      <c r="F315" s="10"/>
      <c r="G315" s="10"/>
      <c r="H315" s="10"/>
      <c r="I315" s="10"/>
      <c r="J315" s="10"/>
      <c r="K315" s="10"/>
      <c r="L315" s="13"/>
      <c r="M315" s="10"/>
      <c r="N315" s="13"/>
      <c r="O315" s="13"/>
      <c r="P315" s="13"/>
      <c r="Q315" s="13"/>
      <c r="R315" s="13"/>
      <c r="S315" s="13"/>
      <c r="T315" s="54"/>
      <c r="U315" s="13"/>
      <c r="V315" s="13"/>
      <c r="W315" s="246"/>
      <c r="X315" s="246"/>
      <c r="Y315" s="1237"/>
      <c r="Z315" s="1237"/>
      <c r="AA315" s="246"/>
      <c r="AB315" s="246"/>
      <c r="AC315" s="246"/>
      <c r="AD315" s="246"/>
      <c r="AE315" s="246"/>
      <c r="AF315" s="246"/>
      <c r="AG315" s="441"/>
      <c r="AH315" s="441"/>
      <c r="AI315" s="441"/>
      <c r="AJ315" s="441"/>
      <c r="AK315" s="441"/>
      <c r="AL315" s="441"/>
      <c r="AM315" s="441"/>
      <c r="AN315" s="441"/>
      <c r="AO315" s="441"/>
      <c r="AP315" s="441"/>
      <c r="AQ315" s="441"/>
      <c r="AR315" s="441"/>
      <c r="AS315" s="441"/>
      <c r="AT315" s="441"/>
      <c r="AU315" s="441"/>
      <c r="AV315" s="441"/>
      <c r="AW315" s="441"/>
      <c r="AX315" s="441"/>
      <c r="AY315" s="441"/>
      <c r="AZ315" s="441"/>
      <c r="BA315" s="441"/>
      <c r="BB315" s="441"/>
      <c r="BC315" s="441"/>
      <c r="BD315" s="441"/>
      <c r="BE315" s="441"/>
      <c r="BF315" s="441"/>
      <c r="BG315" s="441"/>
      <c r="BH315" s="441"/>
    </row>
    <row r="316" spans="1:60" s="238" customFormat="1">
      <c r="A316" s="81"/>
      <c r="B316" s="66"/>
      <c r="C316" s="10"/>
      <c r="D316" s="10"/>
      <c r="E316" s="10"/>
      <c r="F316" s="10"/>
      <c r="G316" s="10"/>
      <c r="H316" s="10"/>
      <c r="I316" s="10"/>
      <c r="J316" s="10"/>
      <c r="K316" s="10"/>
      <c r="L316" s="13"/>
      <c r="M316" s="10"/>
      <c r="N316" s="13"/>
      <c r="O316" s="13"/>
      <c r="P316" s="13"/>
      <c r="Q316" s="13"/>
      <c r="R316" s="13"/>
      <c r="S316" s="13"/>
      <c r="T316" s="54"/>
      <c r="U316" s="13"/>
      <c r="V316" s="13"/>
      <c r="W316" s="246"/>
      <c r="X316" s="246"/>
      <c r="Y316" s="1237"/>
      <c r="Z316" s="1237"/>
      <c r="AA316" s="246"/>
      <c r="AB316" s="246"/>
      <c r="AC316" s="246"/>
      <c r="AD316" s="246"/>
      <c r="AE316" s="246"/>
      <c r="AF316" s="246"/>
      <c r="AG316" s="441"/>
      <c r="AH316" s="441"/>
      <c r="AI316" s="441"/>
      <c r="AJ316" s="441"/>
      <c r="AK316" s="441"/>
      <c r="AL316" s="441"/>
      <c r="AM316" s="441"/>
      <c r="AN316" s="441"/>
      <c r="AO316" s="441"/>
      <c r="AP316" s="441"/>
      <c r="AQ316" s="441"/>
      <c r="AR316" s="441"/>
      <c r="AS316" s="441"/>
      <c r="AT316" s="441"/>
      <c r="AU316" s="441"/>
      <c r="AV316" s="441"/>
      <c r="AW316" s="441"/>
      <c r="AX316" s="441"/>
      <c r="AY316" s="441"/>
      <c r="AZ316" s="441"/>
      <c r="BA316" s="441"/>
      <c r="BB316" s="441"/>
      <c r="BC316" s="441"/>
      <c r="BD316" s="441"/>
      <c r="BE316" s="441"/>
      <c r="BF316" s="441"/>
      <c r="BG316" s="441"/>
      <c r="BH316" s="441"/>
    </row>
    <row r="317" spans="1:60" s="238" customFormat="1">
      <c r="A317" s="81"/>
      <c r="B317" s="66"/>
      <c r="C317" s="10"/>
      <c r="D317" s="10"/>
      <c r="E317" s="10"/>
      <c r="F317" s="10"/>
      <c r="G317" s="10"/>
      <c r="H317" s="10"/>
      <c r="I317" s="10"/>
      <c r="J317" s="10"/>
      <c r="K317" s="10"/>
      <c r="L317" s="13"/>
      <c r="M317" s="10"/>
      <c r="N317" s="13"/>
      <c r="O317" s="13"/>
      <c r="P317" s="13"/>
      <c r="Q317" s="13"/>
      <c r="R317" s="13"/>
      <c r="S317" s="13"/>
      <c r="T317" s="54"/>
      <c r="U317" s="13"/>
      <c r="V317" s="13"/>
      <c r="W317" s="246"/>
      <c r="X317" s="246"/>
      <c r="Y317" s="1237"/>
      <c r="Z317" s="1237"/>
      <c r="AA317" s="246"/>
      <c r="AB317" s="246"/>
      <c r="AC317" s="246"/>
      <c r="AD317" s="246"/>
      <c r="AE317" s="246"/>
      <c r="AF317" s="246"/>
      <c r="AG317" s="441"/>
      <c r="AH317" s="441"/>
      <c r="AI317" s="441"/>
      <c r="AJ317" s="441"/>
      <c r="AK317" s="441"/>
      <c r="AL317" s="441"/>
      <c r="AM317" s="441"/>
      <c r="AN317" s="441"/>
      <c r="AO317" s="441"/>
      <c r="AP317" s="441"/>
      <c r="AQ317" s="441"/>
      <c r="AR317" s="441"/>
      <c r="AS317" s="441"/>
      <c r="AT317" s="441"/>
      <c r="AU317" s="441"/>
      <c r="AV317" s="441"/>
      <c r="AW317" s="441"/>
      <c r="AX317" s="441"/>
      <c r="AY317" s="441"/>
      <c r="AZ317" s="441"/>
      <c r="BA317" s="441"/>
      <c r="BB317" s="441"/>
      <c r="BC317" s="441"/>
      <c r="BD317" s="441"/>
      <c r="BE317" s="441"/>
      <c r="BF317" s="441"/>
      <c r="BG317" s="441"/>
      <c r="BH317" s="441"/>
    </row>
    <row r="318" spans="1:60" s="238" customFormat="1">
      <c r="A318" s="81"/>
      <c r="B318" s="66"/>
      <c r="C318" s="10"/>
      <c r="D318" s="10"/>
      <c r="E318" s="10"/>
      <c r="F318" s="10"/>
      <c r="G318" s="10"/>
      <c r="H318" s="10"/>
      <c r="I318" s="10"/>
      <c r="J318" s="10"/>
      <c r="K318" s="10"/>
      <c r="L318" s="13"/>
      <c r="M318" s="10"/>
      <c r="N318" s="13"/>
      <c r="O318" s="13"/>
      <c r="P318" s="13"/>
      <c r="Q318" s="13"/>
      <c r="R318" s="13"/>
      <c r="S318" s="13"/>
      <c r="T318" s="54"/>
      <c r="U318" s="13"/>
      <c r="V318" s="13"/>
      <c r="W318" s="246"/>
      <c r="X318" s="246"/>
      <c r="Y318" s="1237"/>
      <c r="Z318" s="1237"/>
      <c r="AA318" s="246"/>
      <c r="AB318" s="246"/>
      <c r="AC318" s="246"/>
      <c r="AD318" s="246"/>
      <c r="AE318" s="246"/>
      <c r="AF318" s="246"/>
      <c r="AG318" s="441"/>
      <c r="AH318" s="441"/>
      <c r="AI318" s="441"/>
      <c r="AJ318" s="441"/>
      <c r="AK318" s="441"/>
      <c r="AL318" s="441"/>
      <c r="AM318" s="441"/>
      <c r="AN318" s="441"/>
      <c r="AO318" s="441"/>
      <c r="AP318" s="441"/>
      <c r="AQ318" s="441"/>
      <c r="AR318" s="441"/>
      <c r="AS318" s="441"/>
      <c r="AT318" s="441"/>
      <c r="AU318" s="441"/>
      <c r="AV318" s="441"/>
      <c r="AW318" s="441"/>
      <c r="AX318" s="441"/>
      <c r="AY318" s="441"/>
      <c r="AZ318" s="441"/>
      <c r="BA318" s="441"/>
      <c r="BB318" s="441"/>
      <c r="BC318" s="441"/>
      <c r="BD318" s="441"/>
      <c r="BE318" s="441"/>
      <c r="BF318" s="441"/>
      <c r="BG318" s="441"/>
      <c r="BH318" s="441"/>
    </row>
    <row r="319" spans="1:60" s="238" customFormat="1">
      <c r="A319" s="81"/>
      <c r="B319" s="66"/>
      <c r="C319" s="10"/>
      <c r="D319" s="10"/>
      <c r="E319" s="10"/>
      <c r="F319" s="10"/>
      <c r="G319" s="10"/>
      <c r="H319" s="10"/>
      <c r="I319" s="10"/>
      <c r="J319" s="10"/>
      <c r="K319" s="10"/>
      <c r="L319" s="13"/>
      <c r="M319" s="10"/>
      <c r="N319" s="13"/>
      <c r="O319" s="13"/>
      <c r="P319" s="13"/>
      <c r="Q319" s="13"/>
      <c r="R319" s="13"/>
      <c r="S319" s="13"/>
      <c r="T319" s="54"/>
      <c r="U319" s="13"/>
      <c r="V319" s="13"/>
      <c r="W319" s="246"/>
      <c r="X319" s="246"/>
      <c r="Y319" s="1237"/>
      <c r="Z319" s="1237"/>
      <c r="AA319" s="246"/>
      <c r="AB319" s="246"/>
      <c r="AC319" s="246"/>
      <c r="AD319" s="246"/>
      <c r="AE319" s="246"/>
      <c r="AF319" s="246"/>
      <c r="AG319" s="441"/>
      <c r="AH319" s="441"/>
      <c r="AI319" s="441"/>
      <c r="AJ319" s="441"/>
      <c r="AK319" s="441"/>
      <c r="AL319" s="441"/>
      <c r="AM319" s="441"/>
      <c r="AN319" s="441"/>
      <c r="AO319" s="441"/>
      <c r="AP319" s="441"/>
      <c r="AQ319" s="441"/>
      <c r="AR319" s="441"/>
      <c r="AS319" s="441"/>
      <c r="AT319" s="441"/>
      <c r="AU319" s="441"/>
      <c r="AV319" s="441"/>
      <c r="AW319" s="441"/>
      <c r="AX319" s="441"/>
      <c r="AY319" s="441"/>
      <c r="AZ319" s="441"/>
      <c r="BA319" s="441"/>
      <c r="BB319" s="441"/>
      <c r="BC319" s="441"/>
      <c r="BD319" s="441"/>
      <c r="BE319" s="441"/>
      <c r="BF319" s="441"/>
      <c r="BG319" s="441"/>
      <c r="BH319" s="441"/>
    </row>
    <row r="320" spans="1:60" s="238" customFormat="1">
      <c r="A320" s="81"/>
      <c r="B320" s="66"/>
      <c r="C320" s="10"/>
      <c r="D320" s="10"/>
      <c r="E320" s="10"/>
      <c r="F320" s="10"/>
      <c r="G320" s="10"/>
      <c r="H320" s="10"/>
      <c r="I320" s="10"/>
      <c r="J320" s="10"/>
      <c r="K320" s="10"/>
      <c r="L320" s="13"/>
      <c r="M320" s="10"/>
      <c r="N320" s="13"/>
      <c r="O320" s="13"/>
      <c r="P320" s="13"/>
      <c r="Q320" s="13"/>
      <c r="R320" s="13"/>
      <c r="S320" s="13"/>
      <c r="T320" s="54"/>
      <c r="U320" s="13"/>
      <c r="V320" s="13"/>
      <c r="W320" s="246"/>
      <c r="X320" s="246"/>
      <c r="Y320" s="1237"/>
      <c r="Z320" s="1237"/>
      <c r="AA320" s="246"/>
      <c r="AB320" s="246"/>
      <c r="AC320" s="246"/>
      <c r="AD320" s="246"/>
      <c r="AE320" s="246"/>
      <c r="AF320" s="246"/>
      <c r="AG320" s="441"/>
      <c r="AH320" s="441"/>
      <c r="AI320" s="441"/>
      <c r="AJ320" s="441"/>
      <c r="AK320" s="441"/>
      <c r="AL320" s="441"/>
      <c r="AM320" s="441"/>
      <c r="AN320" s="441"/>
      <c r="AO320" s="441"/>
      <c r="AP320" s="441"/>
      <c r="AQ320" s="441"/>
      <c r="AR320" s="441"/>
      <c r="AS320" s="441"/>
      <c r="AT320" s="441"/>
      <c r="AU320" s="441"/>
      <c r="AV320" s="441"/>
      <c r="AW320" s="441"/>
      <c r="AX320" s="441"/>
      <c r="AY320" s="441"/>
      <c r="AZ320" s="441"/>
      <c r="BA320" s="441"/>
      <c r="BB320" s="441"/>
      <c r="BC320" s="441"/>
      <c r="BD320" s="441"/>
      <c r="BE320" s="441"/>
      <c r="BF320" s="441"/>
      <c r="BG320" s="441"/>
      <c r="BH320" s="441"/>
    </row>
    <row r="321" spans="1:60" s="238" customFormat="1">
      <c r="A321" s="81"/>
      <c r="B321" s="66"/>
      <c r="C321" s="10"/>
      <c r="D321" s="10"/>
      <c r="E321" s="10"/>
      <c r="F321" s="10"/>
      <c r="G321" s="10"/>
      <c r="H321" s="10"/>
      <c r="I321" s="10"/>
      <c r="J321" s="10"/>
      <c r="K321" s="10"/>
      <c r="L321" s="13"/>
      <c r="M321" s="10"/>
      <c r="N321" s="13"/>
      <c r="O321" s="13"/>
      <c r="P321" s="13"/>
      <c r="Q321" s="13"/>
      <c r="R321" s="13"/>
      <c r="S321" s="13"/>
      <c r="T321" s="54"/>
      <c r="U321" s="13"/>
      <c r="V321" s="13"/>
      <c r="W321" s="246"/>
      <c r="X321" s="246"/>
      <c r="Y321" s="1237"/>
      <c r="Z321" s="1237"/>
      <c r="AA321" s="246"/>
      <c r="AB321" s="246"/>
      <c r="AC321" s="246"/>
      <c r="AD321" s="246"/>
      <c r="AE321" s="246"/>
      <c r="AF321" s="246"/>
      <c r="AG321" s="441"/>
      <c r="AH321" s="441"/>
      <c r="AI321" s="441"/>
      <c r="AJ321" s="441"/>
      <c r="AK321" s="441"/>
      <c r="AL321" s="441"/>
      <c r="AM321" s="441"/>
      <c r="AN321" s="441"/>
      <c r="AO321" s="441"/>
      <c r="AP321" s="441"/>
      <c r="AQ321" s="441"/>
      <c r="AR321" s="441"/>
      <c r="AS321" s="441"/>
      <c r="AT321" s="441"/>
      <c r="AU321" s="441"/>
      <c r="AV321" s="441"/>
      <c r="AW321" s="441"/>
      <c r="AX321" s="441"/>
      <c r="AY321" s="441"/>
      <c r="AZ321" s="441"/>
      <c r="BA321" s="441"/>
      <c r="BB321" s="441"/>
      <c r="BC321" s="441"/>
      <c r="BD321" s="441"/>
      <c r="BE321" s="441"/>
      <c r="BF321" s="441"/>
      <c r="BG321" s="441"/>
      <c r="BH321" s="441"/>
    </row>
    <row r="322" spans="1:60" s="238" customFormat="1">
      <c r="A322" s="81"/>
      <c r="B322" s="66"/>
      <c r="C322" s="10"/>
      <c r="D322" s="10"/>
      <c r="E322" s="10"/>
      <c r="F322" s="10"/>
      <c r="G322" s="10"/>
      <c r="H322" s="10"/>
      <c r="I322" s="10"/>
      <c r="J322" s="10"/>
      <c r="K322" s="10"/>
      <c r="L322" s="13"/>
      <c r="M322" s="10"/>
      <c r="N322" s="13"/>
      <c r="O322" s="13"/>
      <c r="P322" s="13"/>
      <c r="Q322" s="13"/>
      <c r="R322" s="13"/>
      <c r="S322" s="13"/>
      <c r="T322" s="54"/>
      <c r="U322" s="13"/>
      <c r="V322" s="13"/>
      <c r="W322" s="246"/>
      <c r="X322" s="246"/>
      <c r="Y322" s="1237"/>
      <c r="Z322" s="1237"/>
      <c r="AA322" s="246"/>
      <c r="AB322" s="246"/>
      <c r="AC322" s="246"/>
      <c r="AD322" s="246"/>
      <c r="AE322" s="246"/>
      <c r="AF322" s="246"/>
      <c r="AG322" s="441"/>
      <c r="AH322" s="441"/>
      <c r="AI322" s="441"/>
      <c r="AJ322" s="441"/>
      <c r="AK322" s="441"/>
      <c r="AL322" s="441"/>
      <c r="AM322" s="441"/>
      <c r="AN322" s="441"/>
      <c r="AO322" s="441"/>
      <c r="AP322" s="441"/>
      <c r="AQ322" s="441"/>
      <c r="AR322" s="441"/>
      <c r="AS322" s="441"/>
      <c r="AT322" s="441"/>
      <c r="AU322" s="441"/>
      <c r="AV322" s="441"/>
      <c r="AW322" s="441"/>
      <c r="AX322" s="441"/>
      <c r="AY322" s="441"/>
      <c r="AZ322" s="441"/>
      <c r="BA322" s="441"/>
      <c r="BB322" s="441"/>
      <c r="BC322" s="441"/>
      <c r="BD322" s="441"/>
      <c r="BE322" s="441"/>
      <c r="BF322" s="441"/>
      <c r="BG322" s="441"/>
      <c r="BH322" s="441"/>
    </row>
    <row r="323" spans="1:60" s="238" customFormat="1">
      <c r="A323" s="81"/>
      <c r="B323" s="66"/>
      <c r="C323" s="10"/>
      <c r="D323" s="10"/>
      <c r="E323" s="10"/>
      <c r="F323" s="10"/>
      <c r="G323" s="10"/>
      <c r="H323" s="10"/>
      <c r="I323" s="10"/>
      <c r="J323" s="10"/>
      <c r="K323" s="10"/>
      <c r="L323" s="13"/>
      <c r="M323" s="10"/>
      <c r="N323" s="13"/>
      <c r="O323" s="13"/>
      <c r="P323" s="13"/>
      <c r="Q323" s="13"/>
      <c r="R323" s="13"/>
      <c r="S323" s="13"/>
      <c r="T323" s="54"/>
      <c r="U323" s="13"/>
      <c r="V323" s="13"/>
      <c r="W323" s="246"/>
      <c r="X323" s="246"/>
      <c r="Y323" s="1237"/>
      <c r="Z323" s="1237"/>
      <c r="AA323" s="246"/>
      <c r="AB323" s="246"/>
      <c r="AC323" s="246"/>
      <c r="AD323" s="246"/>
      <c r="AE323" s="246"/>
      <c r="AF323" s="246"/>
      <c r="AG323" s="441"/>
      <c r="AH323" s="441"/>
      <c r="AI323" s="441"/>
      <c r="AJ323" s="441"/>
      <c r="AK323" s="441"/>
      <c r="AL323" s="441"/>
      <c r="AM323" s="441"/>
      <c r="AN323" s="441"/>
      <c r="AO323" s="441"/>
      <c r="AP323" s="441"/>
      <c r="AQ323" s="441"/>
      <c r="AR323" s="441"/>
      <c r="AS323" s="441"/>
      <c r="AT323" s="441"/>
      <c r="AU323" s="441"/>
      <c r="AV323" s="441"/>
      <c r="AW323" s="441"/>
      <c r="AX323" s="441"/>
      <c r="AY323" s="441"/>
      <c r="AZ323" s="441"/>
      <c r="BA323" s="441"/>
      <c r="BB323" s="441"/>
      <c r="BC323" s="441"/>
      <c r="BD323" s="441"/>
      <c r="BE323" s="441"/>
      <c r="BF323" s="441"/>
      <c r="BG323" s="441"/>
      <c r="BH323" s="441"/>
    </row>
    <row r="324" spans="1:60" s="238" customFormat="1">
      <c r="A324" s="81"/>
      <c r="B324" s="66"/>
      <c r="C324" s="10"/>
      <c r="D324" s="10"/>
      <c r="E324" s="10"/>
      <c r="F324" s="10"/>
      <c r="G324" s="10"/>
      <c r="H324" s="10"/>
      <c r="I324" s="10"/>
      <c r="J324" s="10"/>
      <c r="K324" s="10"/>
      <c r="L324" s="13"/>
      <c r="M324" s="10"/>
      <c r="N324" s="13"/>
      <c r="O324" s="13"/>
      <c r="P324" s="13"/>
      <c r="Q324" s="13"/>
      <c r="R324" s="13"/>
      <c r="S324" s="13"/>
      <c r="T324" s="54"/>
      <c r="U324" s="13"/>
      <c r="V324" s="13"/>
      <c r="W324" s="246"/>
      <c r="X324" s="246"/>
      <c r="Y324" s="1237"/>
      <c r="Z324" s="1237"/>
      <c r="AA324" s="246"/>
      <c r="AB324" s="246"/>
      <c r="AC324" s="246"/>
      <c r="AD324" s="246"/>
      <c r="AE324" s="246"/>
      <c r="AF324" s="246"/>
      <c r="AG324" s="441"/>
      <c r="AH324" s="441"/>
      <c r="AI324" s="441"/>
      <c r="AJ324" s="441"/>
      <c r="AK324" s="441"/>
      <c r="AL324" s="441"/>
      <c r="AM324" s="441"/>
      <c r="AN324" s="441"/>
      <c r="AO324" s="441"/>
      <c r="AP324" s="441"/>
      <c r="AQ324" s="441"/>
      <c r="AR324" s="441"/>
      <c r="AS324" s="441"/>
      <c r="AT324" s="441"/>
      <c r="AU324" s="441"/>
      <c r="AV324" s="441"/>
      <c r="AW324" s="441"/>
      <c r="AX324" s="441"/>
      <c r="AY324" s="441"/>
      <c r="AZ324" s="441"/>
      <c r="BA324" s="441"/>
      <c r="BB324" s="441"/>
      <c r="BC324" s="441"/>
      <c r="BD324" s="441"/>
      <c r="BE324" s="441"/>
      <c r="BF324" s="441"/>
      <c r="BG324" s="441"/>
      <c r="BH324" s="441"/>
    </row>
    <row r="325" spans="1:60" s="238" customFormat="1">
      <c r="A325" s="81"/>
      <c r="B325" s="66"/>
      <c r="C325" s="10"/>
      <c r="D325" s="10"/>
      <c r="E325" s="10"/>
      <c r="F325" s="10"/>
      <c r="G325" s="10"/>
      <c r="H325" s="10"/>
      <c r="I325" s="10"/>
      <c r="J325" s="10"/>
      <c r="K325" s="10"/>
      <c r="L325" s="13"/>
      <c r="M325" s="10"/>
      <c r="N325" s="13"/>
      <c r="O325" s="13"/>
      <c r="P325" s="13"/>
      <c r="Q325" s="13"/>
      <c r="R325" s="13"/>
      <c r="S325" s="13"/>
      <c r="T325" s="54"/>
      <c r="U325" s="13"/>
      <c r="V325" s="13"/>
      <c r="W325" s="246"/>
      <c r="X325" s="246"/>
      <c r="Y325" s="1237"/>
      <c r="Z325" s="1237"/>
      <c r="AA325" s="246"/>
      <c r="AB325" s="246"/>
      <c r="AC325" s="246"/>
      <c r="AD325" s="246"/>
      <c r="AE325" s="246"/>
      <c r="AF325" s="246"/>
      <c r="AG325" s="441"/>
      <c r="AH325" s="441"/>
      <c r="AI325" s="441"/>
      <c r="AJ325" s="441"/>
      <c r="AK325" s="441"/>
      <c r="AL325" s="441"/>
      <c r="AM325" s="441"/>
      <c r="AN325" s="441"/>
      <c r="AO325" s="441"/>
      <c r="AP325" s="441"/>
      <c r="AQ325" s="441"/>
      <c r="AR325" s="441"/>
      <c r="AS325" s="441"/>
      <c r="AT325" s="441"/>
      <c r="AU325" s="441"/>
      <c r="AV325" s="441"/>
      <c r="AW325" s="441"/>
      <c r="AX325" s="441"/>
      <c r="AY325" s="441"/>
      <c r="AZ325" s="441"/>
      <c r="BA325" s="441"/>
      <c r="BB325" s="441"/>
      <c r="BC325" s="441"/>
      <c r="BD325" s="441"/>
      <c r="BE325" s="441"/>
      <c r="BF325" s="441"/>
      <c r="BG325" s="441"/>
      <c r="BH325" s="441"/>
    </row>
    <row r="326" spans="1:60" s="238" customFormat="1">
      <c r="A326" s="81"/>
      <c r="B326" s="66"/>
      <c r="C326" s="10"/>
      <c r="D326" s="10"/>
      <c r="E326" s="10"/>
      <c r="F326" s="10"/>
      <c r="G326" s="10"/>
      <c r="H326" s="10"/>
      <c r="I326" s="10"/>
      <c r="J326" s="10"/>
      <c r="K326" s="10"/>
      <c r="L326" s="13"/>
      <c r="M326" s="10"/>
      <c r="N326" s="13"/>
      <c r="O326" s="13"/>
      <c r="P326" s="13"/>
      <c r="Q326" s="13"/>
      <c r="R326" s="13"/>
      <c r="S326" s="13"/>
      <c r="T326" s="54"/>
      <c r="U326" s="13"/>
      <c r="V326" s="13"/>
      <c r="W326" s="246"/>
      <c r="X326" s="246"/>
      <c r="Y326" s="1237"/>
      <c r="Z326" s="1237"/>
      <c r="AA326" s="246"/>
      <c r="AB326" s="246"/>
      <c r="AC326" s="246"/>
      <c r="AD326" s="246"/>
      <c r="AE326" s="246"/>
      <c r="AF326" s="246"/>
      <c r="AG326" s="441"/>
      <c r="AH326" s="441"/>
      <c r="AI326" s="441"/>
      <c r="AJ326" s="441"/>
      <c r="AK326" s="441"/>
      <c r="AL326" s="441"/>
      <c r="AM326" s="441"/>
      <c r="AN326" s="441"/>
      <c r="AO326" s="441"/>
      <c r="AP326" s="441"/>
      <c r="AQ326" s="441"/>
      <c r="AR326" s="441"/>
      <c r="AS326" s="441"/>
      <c r="AT326" s="441"/>
      <c r="AU326" s="441"/>
      <c r="AV326" s="441"/>
      <c r="AW326" s="441"/>
      <c r="AX326" s="441"/>
      <c r="AY326" s="441"/>
      <c r="AZ326" s="441"/>
      <c r="BA326" s="441"/>
      <c r="BB326" s="441"/>
      <c r="BC326" s="441"/>
      <c r="BD326" s="441"/>
      <c r="BE326" s="441"/>
      <c r="BF326" s="441"/>
      <c r="BG326" s="441"/>
      <c r="BH326" s="441"/>
    </row>
    <row r="327" spans="1:60" s="238" customFormat="1">
      <c r="A327" s="81"/>
      <c r="B327" s="66"/>
      <c r="C327" s="10"/>
      <c r="D327" s="10"/>
      <c r="E327" s="10"/>
      <c r="F327" s="10"/>
      <c r="G327" s="10"/>
      <c r="H327" s="10"/>
      <c r="I327" s="10"/>
      <c r="J327" s="10"/>
      <c r="K327" s="10"/>
      <c r="L327" s="13"/>
      <c r="M327" s="10"/>
      <c r="N327" s="13"/>
      <c r="O327" s="13"/>
      <c r="P327" s="13"/>
      <c r="Q327" s="13"/>
      <c r="R327" s="13"/>
      <c r="S327" s="13"/>
      <c r="T327" s="54"/>
      <c r="U327" s="13"/>
      <c r="V327" s="13"/>
      <c r="W327" s="246"/>
      <c r="X327" s="246"/>
      <c r="Y327" s="1237"/>
      <c r="Z327" s="1237"/>
      <c r="AA327" s="246"/>
      <c r="AB327" s="246"/>
      <c r="AC327" s="246"/>
      <c r="AD327" s="246"/>
      <c r="AE327" s="246"/>
      <c r="AF327" s="246"/>
      <c r="AG327" s="441"/>
      <c r="AH327" s="441"/>
      <c r="AI327" s="441"/>
      <c r="AJ327" s="441"/>
      <c r="AK327" s="441"/>
      <c r="AL327" s="441"/>
      <c r="AM327" s="441"/>
      <c r="AN327" s="441"/>
      <c r="AO327" s="441"/>
      <c r="AP327" s="441"/>
      <c r="AQ327" s="441"/>
      <c r="AR327" s="441"/>
      <c r="AS327" s="441"/>
      <c r="AT327" s="441"/>
      <c r="AU327" s="441"/>
      <c r="AV327" s="441"/>
      <c r="AW327" s="441"/>
      <c r="AX327" s="441"/>
      <c r="AY327" s="441"/>
      <c r="AZ327" s="441"/>
      <c r="BA327" s="441"/>
      <c r="BB327" s="441"/>
      <c r="BC327" s="441"/>
      <c r="BD327" s="441"/>
      <c r="BE327" s="441"/>
      <c r="BF327" s="441"/>
      <c r="BG327" s="441"/>
      <c r="BH327" s="441"/>
    </row>
    <row r="328" spans="1:60" s="238" customFormat="1">
      <c r="A328" s="81"/>
      <c r="B328" s="66"/>
      <c r="C328" s="10"/>
      <c r="D328" s="10"/>
      <c r="E328" s="10"/>
      <c r="F328" s="10"/>
      <c r="G328" s="10"/>
      <c r="H328" s="10"/>
      <c r="I328" s="10"/>
      <c r="J328" s="10"/>
      <c r="K328" s="10"/>
      <c r="L328" s="13"/>
      <c r="M328" s="10"/>
      <c r="N328" s="13"/>
      <c r="O328" s="13"/>
      <c r="P328" s="13"/>
      <c r="Q328" s="13"/>
      <c r="R328" s="13"/>
      <c r="S328" s="13"/>
      <c r="T328" s="54"/>
      <c r="U328" s="13"/>
      <c r="V328" s="13"/>
      <c r="W328" s="246"/>
      <c r="X328" s="246"/>
      <c r="Y328" s="1237"/>
      <c r="Z328" s="1237"/>
      <c r="AA328" s="246"/>
      <c r="AB328" s="246"/>
      <c r="AC328" s="246"/>
      <c r="AD328" s="246"/>
      <c r="AE328" s="246"/>
      <c r="AF328" s="246"/>
      <c r="AG328" s="441"/>
      <c r="AH328" s="441"/>
      <c r="AI328" s="441"/>
      <c r="AJ328" s="441"/>
      <c r="AK328" s="441"/>
      <c r="AL328" s="441"/>
      <c r="AM328" s="441"/>
      <c r="AN328" s="441"/>
      <c r="AO328" s="441"/>
      <c r="AP328" s="441"/>
      <c r="AQ328" s="441"/>
      <c r="AR328" s="441"/>
      <c r="AS328" s="441"/>
      <c r="AT328" s="441"/>
      <c r="AU328" s="441"/>
      <c r="AV328" s="441"/>
      <c r="AW328" s="441"/>
      <c r="AX328" s="441"/>
      <c r="AY328" s="441"/>
      <c r="AZ328" s="441"/>
      <c r="BA328" s="441"/>
      <c r="BB328" s="441"/>
      <c r="BC328" s="441"/>
      <c r="BD328" s="441"/>
      <c r="BE328" s="441"/>
      <c r="BF328" s="441"/>
      <c r="BG328" s="441"/>
      <c r="BH328" s="441"/>
    </row>
    <row r="329" spans="1:60" s="238" customFormat="1">
      <c r="A329" s="81"/>
      <c r="B329" s="66"/>
      <c r="C329" s="10"/>
      <c r="D329" s="10"/>
      <c r="E329" s="10"/>
      <c r="F329" s="10"/>
      <c r="G329" s="10"/>
      <c r="H329" s="10"/>
      <c r="I329" s="10"/>
      <c r="J329" s="10"/>
      <c r="K329" s="10"/>
      <c r="L329" s="13"/>
      <c r="M329" s="10"/>
      <c r="N329" s="13"/>
      <c r="O329" s="13"/>
      <c r="P329" s="13"/>
      <c r="Q329" s="13"/>
      <c r="R329" s="13"/>
      <c r="S329" s="13"/>
      <c r="T329" s="54"/>
      <c r="U329" s="13"/>
      <c r="V329" s="13"/>
      <c r="W329" s="246"/>
      <c r="X329" s="246"/>
      <c r="Y329" s="1237"/>
      <c r="Z329" s="1237"/>
      <c r="AA329" s="246"/>
      <c r="AB329" s="246"/>
      <c r="AC329" s="246"/>
      <c r="AD329" s="246"/>
      <c r="AE329" s="246"/>
      <c r="AF329" s="246"/>
      <c r="AG329" s="441"/>
      <c r="AH329" s="441"/>
      <c r="AI329" s="441"/>
      <c r="AJ329" s="441"/>
      <c r="AK329" s="441"/>
      <c r="AL329" s="441"/>
      <c r="AM329" s="441"/>
      <c r="AN329" s="441"/>
      <c r="AO329" s="441"/>
      <c r="AP329" s="441"/>
      <c r="AQ329" s="441"/>
      <c r="AR329" s="441"/>
      <c r="AS329" s="441"/>
      <c r="AT329" s="441"/>
      <c r="AU329" s="441"/>
      <c r="AV329" s="441"/>
      <c r="AW329" s="441"/>
      <c r="AX329" s="441"/>
      <c r="AY329" s="441"/>
      <c r="AZ329" s="441"/>
      <c r="BA329" s="441"/>
      <c r="BB329" s="441"/>
      <c r="BC329" s="441"/>
      <c r="BD329" s="441"/>
      <c r="BE329" s="441"/>
      <c r="BF329" s="441"/>
      <c r="BG329" s="441"/>
      <c r="BH329" s="441"/>
    </row>
    <row r="330" spans="1:60" s="238" customFormat="1">
      <c r="A330" s="81"/>
      <c r="B330" s="66"/>
      <c r="C330" s="10"/>
      <c r="D330" s="10"/>
      <c r="E330" s="10"/>
      <c r="F330" s="10"/>
      <c r="G330" s="10"/>
      <c r="H330" s="10"/>
      <c r="I330" s="10"/>
      <c r="J330" s="10"/>
      <c r="K330" s="10"/>
      <c r="L330" s="13"/>
      <c r="M330" s="10"/>
      <c r="N330" s="13"/>
      <c r="O330" s="13"/>
      <c r="P330" s="13"/>
      <c r="Q330" s="13"/>
      <c r="R330" s="13"/>
      <c r="S330" s="13"/>
      <c r="T330" s="54"/>
      <c r="U330" s="13"/>
      <c r="V330" s="13"/>
      <c r="W330" s="246"/>
      <c r="X330" s="246"/>
      <c r="Y330" s="1237"/>
      <c r="Z330" s="1237"/>
      <c r="AA330" s="246"/>
      <c r="AB330" s="246"/>
      <c r="AC330" s="246"/>
      <c r="AD330" s="246"/>
      <c r="AE330" s="246"/>
      <c r="AF330" s="246"/>
      <c r="AG330" s="441"/>
      <c r="AH330" s="441"/>
      <c r="AI330" s="441"/>
      <c r="AJ330" s="441"/>
      <c r="AK330" s="441"/>
      <c r="AL330" s="441"/>
      <c r="AM330" s="441"/>
      <c r="AN330" s="441"/>
      <c r="AO330" s="441"/>
      <c r="AP330" s="441"/>
      <c r="AQ330" s="441"/>
      <c r="AR330" s="441"/>
      <c r="AS330" s="441"/>
      <c r="AT330" s="441"/>
      <c r="AU330" s="441"/>
      <c r="AV330" s="441"/>
      <c r="AW330" s="441"/>
      <c r="AX330" s="441"/>
      <c r="AY330" s="441"/>
      <c r="AZ330" s="441"/>
      <c r="BA330" s="441"/>
      <c r="BB330" s="441"/>
      <c r="BC330" s="441"/>
      <c r="BD330" s="441"/>
      <c r="BE330" s="441"/>
      <c r="BF330" s="441"/>
      <c r="BG330" s="441"/>
      <c r="BH330" s="441"/>
    </row>
    <row r="331" spans="1:60" s="238" customFormat="1">
      <c r="A331" s="81"/>
      <c r="B331" s="66"/>
      <c r="C331" s="10"/>
      <c r="D331" s="10"/>
      <c r="E331" s="10"/>
      <c r="F331" s="10"/>
      <c r="G331" s="10"/>
      <c r="H331" s="10"/>
      <c r="I331" s="10"/>
      <c r="J331" s="10"/>
      <c r="K331" s="10"/>
      <c r="L331" s="13"/>
      <c r="M331" s="10"/>
      <c r="N331" s="13"/>
      <c r="O331" s="13"/>
      <c r="P331" s="13"/>
      <c r="Q331" s="13"/>
      <c r="R331" s="13"/>
      <c r="S331" s="13"/>
      <c r="T331" s="54"/>
      <c r="U331" s="13"/>
      <c r="V331" s="13"/>
      <c r="W331" s="246"/>
      <c r="X331" s="246"/>
      <c r="Y331" s="1237"/>
      <c r="Z331" s="1237"/>
      <c r="AA331" s="246"/>
      <c r="AB331" s="246"/>
      <c r="AC331" s="246"/>
      <c r="AD331" s="246"/>
      <c r="AE331" s="246"/>
      <c r="AF331" s="246"/>
      <c r="AG331" s="441"/>
      <c r="AH331" s="441"/>
      <c r="AI331" s="441"/>
      <c r="AJ331" s="441"/>
      <c r="AK331" s="441"/>
      <c r="AL331" s="441"/>
      <c r="AM331" s="441"/>
      <c r="AN331" s="441"/>
      <c r="AO331" s="441"/>
      <c r="AP331" s="441"/>
      <c r="AQ331" s="441"/>
      <c r="AR331" s="441"/>
      <c r="AS331" s="441"/>
      <c r="AT331" s="441"/>
      <c r="AU331" s="441"/>
      <c r="AV331" s="441"/>
      <c r="AW331" s="441"/>
      <c r="AX331" s="441"/>
      <c r="AY331" s="441"/>
      <c r="AZ331" s="441"/>
      <c r="BA331" s="441"/>
      <c r="BB331" s="441"/>
      <c r="BC331" s="441"/>
      <c r="BD331" s="441"/>
      <c r="BE331" s="441"/>
      <c r="BF331" s="441"/>
      <c r="BG331" s="441"/>
      <c r="BH331" s="441"/>
    </row>
    <row r="332" spans="1:60" s="238" customFormat="1">
      <c r="A332" s="81"/>
      <c r="B332" s="66"/>
      <c r="C332" s="10"/>
      <c r="D332" s="10"/>
      <c r="E332" s="10"/>
      <c r="F332" s="10"/>
      <c r="G332" s="10"/>
      <c r="H332" s="10"/>
      <c r="I332" s="10"/>
      <c r="J332" s="10"/>
      <c r="K332" s="10"/>
      <c r="L332" s="13"/>
      <c r="M332" s="10"/>
      <c r="N332" s="13"/>
      <c r="O332" s="13"/>
      <c r="P332" s="13"/>
      <c r="Q332" s="13"/>
      <c r="R332" s="13"/>
      <c r="S332" s="13"/>
      <c r="T332" s="54"/>
      <c r="U332" s="13"/>
      <c r="V332" s="13"/>
      <c r="W332" s="246"/>
      <c r="X332" s="246"/>
      <c r="Y332" s="1237"/>
      <c r="Z332" s="1237"/>
      <c r="AA332" s="246"/>
      <c r="AB332" s="246"/>
      <c r="AC332" s="246"/>
      <c r="AD332" s="246"/>
      <c r="AE332" s="246"/>
      <c r="AF332" s="246"/>
      <c r="AG332" s="441"/>
      <c r="AH332" s="441"/>
      <c r="AI332" s="441"/>
      <c r="AJ332" s="441"/>
      <c r="AK332" s="441"/>
      <c r="AL332" s="441"/>
      <c r="AM332" s="441"/>
      <c r="AN332" s="441"/>
      <c r="AO332" s="441"/>
      <c r="AP332" s="441"/>
      <c r="AQ332" s="441"/>
      <c r="AR332" s="441"/>
      <c r="AS332" s="441"/>
      <c r="AT332" s="441"/>
      <c r="AU332" s="441"/>
      <c r="AV332" s="441"/>
      <c r="AW332" s="441"/>
      <c r="AX332" s="441"/>
      <c r="AY332" s="441"/>
      <c r="AZ332" s="441"/>
      <c r="BA332" s="441"/>
      <c r="BB332" s="441"/>
      <c r="BC332" s="441"/>
      <c r="BD332" s="441"/>
      <c r="BE332" s="441"/>
      <c r="BF332" s="441"/>
      <c r="BG332" s="441"/>
      <c r="BH332" s="441"/>
    </row>
    <row r="333" spans="1:60" s="238" customFormat="1">
      <c r="A333" s="81"/>
      <c r="B333" s="66"/>
      <c r="C333" s="10"/>
      <c r="D333" s="10"/>
      <c r="E333" s="10"/>
      <c r="F333" s="10"/>
      <c r="G333" s="10"/>
      <c r="H333" s="10"/>
      <c r="I333" s="10"/>
      <c r="J333" s="10"/>
      <c r="K333" s="10"/>
      <c r="L333" s="13"/>
      <c r="M333" s="10"/>
      <c r="N333" s="13"/>
      <c r="O333" s="13"/>
      <c r="P333" s="13"/>
      <c r="Q333" s="13"/>
      <c r="R333" s="13"/>
      <c r="S333" s="13"/>
      <c r="T333" s="54"/>
      <c r="U333" s="13"/>
      <c r="V333" s="13"/>
      <c r="W333" s="246"/>
      <c r="X333" s="246"/>
      <c r="Y333" s="1237"/>
      <c r="Z333" s="1237"/>
      <c r="AA333" s="246"/>
      <c r="AB333" s="246"/>
      <c r="AC333" s="246"/>
      <c r="AD333" s="246"/>
      <c r="AE333" s="246"/>
      <c r="AF333" s="246"/>
      <c r="AG333" s="441"/>
      <c r="AH333" s="441"/>
      <c r="AI333" s="441"/>
      <c r="AJ333" s="441"/>
      <c r="AK333" s="441"/>
      <c r="AL333" s="441"/>
      <c r="AM333" s="441"/>
      <c r="AN333" s="441"/>
      <c r="AO333" s="441"/>
      <c r="AP333" s="441"/>
      <c r="AQ333" s="441"/>
      <c r="AR333" s="441"/>
      <c r="AS333" s="441"/>
      <c r="AT333" s="441"/>
      <c r="AU333" s="441"/>
      <c r="AV333" s="441"/>
      <c r="AW333" s="441"/>
      <c r="AX333" s="441"/>
      <c r="AY333" s="441"/>
      <c r="AZ333" s="441"/>
      <c r="BA333" s="441"/>
      <c r="BB333" s="441"/>
      <c r="BC333" s="441"/>
      <c r="BD333" s="441"/>
      <c r="BE333" s="441"/>
      <c r="BF333" s="441"/>
      <c r="BG333" s="441"/>
      <c r="BH333" s="441"/>
    </row>
    <row r="334" spans="1:60" s="238" customFormat="1">
      <c r="A334" s="81"/>
      <c r="B334" s="66"/>
      <c r="C334" s="10"/>
      <c r="D334" s="10"/>
      <c r="E334" s="10"/>
      <c r="F334" s="10"/>
      <c r="G334" s="10"/>
      <c r="H334" s="10"/>
      <c r="I334" s="10"/>
      <c r="J334" s="10"/>
      <c r="K334" s="10"/>
      <c r="L334" s="13"/>
      <c r="M334" s="10"/>
      <c r="N334" s="13"/>
      <c r="O334" s="13"/>
      <c r="P334" s="13"/>
      <c r="Q334" s="13"/>
      <c r="R334" s="13"/>
      <c r="S334" s="13"/>
      <c r="T334" s="54"/>
      <c r="U334" s="13"/>
      <c r="V334" s="13"/>
      <c r="W334" s="246"/>
      <c r="X334" s="246"/>
      <c r="Y334" s="1237"/>
      <c r="Z334" s="1237"/>
      <c r="AA334" s="246"/>
      <c r="AB334" s="246"/>
      <c r="AC334" s="246"/>
      <c r="AD334" s="246"/>
      <c r="AE334" s="246"/>
      <c r="AF334" s="246"/>
      <c r="AG334" s="441"/>
      <c r="AH334" s="441"/>
      <c r="AI334" s="441"/>
      <c r="AJ334" s="441"/>
      <c r="AK334" s="441"/>
      <c r="AL334" s="441"/>
      <c r="AM334" s="441"/>
      <c r="AN334" s="441"/>
      <c r="AO334" s="441"/>
      <c r="AP334" s="441"/>
      <c r="AQ334" s="441"/>
      <c r="AR334" s="441"/>
      <c r="AS334" s="441"/>
      <c r="AT334" s="441"/>
      <c r="AU334" s="441"/>
      <c r="AV334" s="441"/>
      <c r="AW334" s="441"/>
      <c r="AX334" s="441"/>
      <c r="AY334" s="441"/>
      <c r="AZ334" s="441"/>
      <c r="BA334" s="441"/>
      <c r="BB334" s="441"/>
      <c r="BC334" s="441"/>
      <c r="BD334" s="441"/>
      <c r="BE334" s="441"/>
      <c r="BF334" s="441"/>
      <c r="BG334" s="441"/>
      <c r="BH334" s="441"/>
    </row>
    <row r="335" spans="1:60" s="238" customFormat="1">
      <c r="A335" s="81"/>
      <c r="B335" s="66"/>
      <c r="C335" s="10"/>
      <c r="D335" s="10"/>
      <c r="E335" s="10"/>
      <c r="F335" s="10"/>
      <c r="G335" s="10"/>
      <c r="H335" s="10"/>
      <c r="I335" s="10"/>
      <c r="J335" s="10"/>
      <c r="K335" s="10"/>
      <c r="L335" s="13"/>
      <c r="M335" s="10"/>
      <c r="N335" s="13"/>
      <c r="O335" s="13"/>
      <c r="P335" s="13"/>
      <c r="Q335" s="13"/>
      <c r="R335" s="13"/>
      <c r="S335" s="13"/>
      <c r="T335" s="54"/>
      <c r="U335" s="13"/>
      <c r="V335" s="13"/>
      <c r="W335" s="246"/>
      <c r="X335" s="246"/>
      <c r="Y335" s="1237"/>
      <c r="Z335" s="1237"/>
      <c r="AA335" s="246"/>
      <c r="AB335" s="246"/>
      <c r="AC335" s="246"/>
      <c r="AD335" s="246"/>
      <c r="AE335" s="246"/>
      <c r="AF335" s="246"/>
      <c r="AG335" s="441"/>
      <c r="AH335" s="441"/>
      <c r="AI335" s="441"/>
      <c r="AJ335" s="441"/>
      <c r="AK335" s="441"/>
      <c r="AL335" s="441"/>
      <c r="AM335" s="441"/>
      <c r="AN335" s="441"/>
      <c r="AO335" s="441"/>
      <c r="AP335" s="441"/>
      <c r="AQ335" s="441"/>
      <c r="AR335" s="441"/>
      <c r="AS335" s="441"/>
      <c r="AT335" s="441"/>
      <c r="AU335" s="441"/>
      <c r="AV335" s="441"/>
      <c r="AW335" s="441"/>
      <c r="AX335" s="441"/>
      <c r="AY335" s="441"/>
      <c r="AZ335" s="441"/>
      <c r="BA335" s="441"/>
      <c r="BB335" s="441"/>
      <c r="BC335" s="441"/>
      <c r="BD335" s="441"/>
      <c r="BE335" s="441"/>
      <c r="BF335" s="441"/>
      <c r="BG335" s="441"/>
      <c r="BH335" s="441"/>
    </row>
    <row r="336" spans="1:60" s="238" customFormat="1">
      <c r="A336" s="81"/>
      <c r="B336" s="66"/>
      <c r="C336" s="10"/>
      <c r="D336" s="10"/>
      <c r="E336" s="10"/>
      <c r="F336" s="10"/>
      <c r="G336" s="10"/>
      <c r="H336" s="10"/>
      <c r="I336" s="10"/>
      <c r="J336" s="10"/>
      <c r="K336" s="10"/>
      <c r="L336" s="13"/>
      <c r="M336" s="10"/>
      <c r="N336" s="13"/>
      <c r="O336" s="13"/>
      <c r="P336" s="13"/>
      <c r="Q336" s="13"/>
      <c r="R336" s="13"/>
      <c r="S336" s="13"/>
      <c r="T336" s="54"/>
      <c r="U336" s="13"/>
      <c r="V336" s="13"/>
      <c r="W336" s="246"/>
      <c r="X336" s="246"/>
      <c r="Y336" s="1237"/>
      <c r="Z336" s="1237"/>
      <c r="AA336" s="246"/>
      <c r="AB336" s="246"/>
      <c r="AC336" s="246"/>
      <c r="AD336" s="246"/>
      <c r="AE336" s="246"/>
      <c r="AF336" s="246"/>
      <c r="AG336" s="441"/>
      <c r="AH336" s="441"/>
      <c r="AI336" s="441"/>
      <c r="AJ336" s="441"/>
      <c r="AK336" s="441"/>
      <c r="AL336" s="441"/>
      <c r="AM336" s="441"/>
      <c r="AN336" s="441"/>
      <c r="AO336" s="441"/>
      <c r="AP336" s="441"/>
      <c r="AQ336" s="441"/>
      <c r="AR336" s="441"/>
      <c r="AS336" s="441"/>
      <c r="AT336" s="441"/>
      <c r="AU336" s="441"/>
      <c r="AV336" s="441"/>
      <c r="AW336" s="441"/>
      <c r="AX336" s="441"/>
      <c r="AY336" s="441"/>
      <c r="AZ336" s="441"/>
      <c r="BA336" s="441"/>
      <c r="BB336" s="441"/>
      <c r="BC336" s="441"/>
      <c r="BD336" s="441"/>
      <c r="BE336" s="441"/>
      <c r="BF336" s="441"/>
      <c r="BG336" s="441"/>
      <c r="BH336" s="441"/>
    </row>
    <row r="337" spans="1:60" s="238" customFormat="1">
      <c r="A337" s="81"/>
      <c r="B337" s="66"/>
      <c r="C337" s="10"/>
      <c r="D337" s="10"/>
      <c r="E337" s="10"/>
      <c r="F337" s="10"/>
      <c r="G337" s="10"/>
      <c r="H337" s="10"/>
      <c r="I337" s="10"/>
      <c r="J337" s="10"/>
      <c r="K337" s="10"/>
      <c r="L337" s="13"/>
      <c r="M337" s="10"/>
      <c r="N337" s="13"/>
      <c r="O337" s="13"/>
      <c r="P337" s="13"/>
      <c r="Q337" s="13"/>
      <c r="R337" s="13"/>
      <c r="S337" s="13"/>
      <c r="T337" s="54"/>
      <c r="U337" s="13"/>
      <c r="V337" s="13"/>
      <c r="W337" s="246"/>
      <c r="X337" s="246"/>
      <c r="Y337" s="1237"/>
      <c r="Z337" s="1237"/>
      <c r="AA337" s="246"/>
      <c r="AB337" s="246"/>
      <c r="AC337" s="246"/>
      <c r="AD337" s="246"/>
      <c r="AE337" s="246"/>
      <c r="AF337" s="246"/>
      <c r="AG337" s="441"/>
      <c r="AH337" s="441"/>
      <c r="AI337" s="441"/>
      <c r="AJ337" s="441"/>
      <c r="AK337" s="441"/>
      <c r="AL337" s="441"/>
      <c r="AM337" s="441"/>
      <c r="AN337" s="441"/>
      <c r="AO337" s="441"/>
      <c r="AP337" s="441"/>
      <c r="AQ337" s="441"/>
      <c r="AR337" s="441"/>
      <c r="AS337" s="441"/>
      <c r="AT337" s="441"/>
      <c r="AU337" s="441"/>
      <c r="AV337" s="441"/>
      <c r="AW337" s="441"/>
      <c r="AX337" s="441"/>
      <c r="AY337" s="441"/>
      <c r="AZ337" s="441"/>
      <c r="BA337" s="441"/>
      <c r="BB337" s="441"/>
      <c r="BC337" s="441"/>
      <c r="BD337" s="441"/>
      <c r="BE337" s="441"/>
      <c r="BF337" s="441"/>
      <c r="BG337" s="441"/>
      <c r="BH337" s="441"/>
    </row>
    <row r="338" spans="1:60" s="238" customFormat="1">
      <c r="A338" s="81"/>
      <c r="B338" s="66"/>
      <c r="C338" s="10"/>
      <c r="D338" s="10"/>
      <c r="E338" s="10"/>
      <c r="F338" s="10"/>
      <c r="G338" s="10"/>
      <c r="H338" s="10"/>
      <c r="I338" s="10"/>
      <c r="J338" s="10"/>
      <c r="K338" s="10"/>
      <c r="L338" s="13"/>
      <c r="M338" s="10"/>
      <c r="N338" s="13"/>
      <c r="O338" s="13"/>
      <c r="P338" s="13"/>
      <c r="Q338" s="13"/>
      <c r="R338" s="13"/>
      <c r="S338" s="13"/>
      <c r="T338" s="54"/>
      <c r="U338" s="13"/>
      <c r="V338" s="13"/>
      <c r="W338" s="246"/>
      <c r="X338" s="246"/>
      <c r="Y338" s="1237"/>
      <c r="Z338" s="1237"/>
      <c r="AA338" s="246"/>
      <c r="AB338" s="246"/>
      <c r="AC338" s="246"/>
      <c r="AD338" s="246"/>
      <c r="AE338" s="246"/>
      <c r="AF338" s="246"/>
      <c r="AG338" s="441"/>
      <c r="AH338" s="441"/>
      <c r="AI338" s="441"/>
      <c r="AJ338" s="441"/>
      <c r="AK338" s="441"/>
      <c r="AL338" s="441"/>
      <c r="AM338" s="441"/>
      <c r="AN338" s="441"/>
      <c r="AO338" s="441"/>
      <c r="AP338" s="441"/>
      <c r="AQ338" s="441"/>
      <c r="AR338" s="441"/>
      <c r="AS338" s="441"/>
      <c r="AT338" s="441"/>
      <c r="AU338" s="441"/>
      <c r="AV338" s="441"/>
      <c r="AW338" s="441"/>
      <c r="AX338" s="441"/>
      <c r="AY338" s="441"/>
      <c r="AZ338" s="441"/>
      <c r="BA338" s="441"/>
      <c r="BB338" s="441"/>
      <c r="BC338" s="441"/>
      <c r="BD338" s="441"/>
      <c r="BE338" s="441"/>
      <c r="BF338" s="441"/>
      <c r="BG338" s="441"/>
      <c r="BH338" s="441"/>
    </row>
    <row r="339" spans="1:60" s="238" customFormat="1">
      <c r="A339" s="81"/>
      <c r="B339" s="66"/>
      <c r="C339" s="10"/>
      <c r="D339" s="10"/>
      <c r="E339" s="10"/>
      <c r="F339" s="10"/>
      <c r="G339" s="10"/>
      <c r="H339" s="10"/>
      <c r="I339" s="10"/>
      <c r="J339" s="10"/>
      <c r="K339" s="10"/>
      <c r="L339" s="13"/>
      <c r="M339" s="10"/>
      <c r="N339" s="13"/>
      <c r="O339" s="13"/>
      <c r="P339" s="13"/>
      <c r="Q339" s="13"/>
      <c r="R339" s="13"/>
      <c r="S339" s="13"/>
      <c r="T339" s="54"/>
      <c r="U339" s="13"/>
      <c r="V339" s="13"/>
      <c r="W339" s="246"/>
      <c r="X339" s="246"/>
      <c r="Y339" s="1237"/>
      <c r="Z339" s="1237"/>
      <c r="AA339" s="246"/>
      <c r="AB339" s="246"/>
      <c r="AC339" s="246"/>
      <c r="AD339" s="246"/>
      <c r="AE339" s="246"/>
      <c r="AF339" s="246"/>
      <c r="AG339" s="441"/>
      <c r="AH339" s="441"/>
      <c r="AI339" s="441"/>
      <c r="AJ339" s="441"/>
      <c r="AK339" s="441"/>
      <c r="AL339" s="441"/>
      <c r="AM339" s="441"/>
      <c r="AN339" s="441"/>
      <c r="AO339" s="441"/>
      <c r="AP339" s="441"/>
      <c r="AQ339" s="441"/>
      <c r="AR339" s="441"/>
      <c r="AS339" s="441"/>
      <c r="AT339" s="441"/>
      <c r="AU339" s="441"/>
      <c r="AV339" s="441"/>
      <c r="AW339" s="441"/>
      <c r="AX339" s="441"/>
      <c r="AY339" s="441"/>
      <c r="AZ339" s="441"/>
      <c r="BA339" s="441"/>
      <c r="BB339" s="441"/>
      <c r="BC339" s="441"/>
      <c r="BD339" s="441"/>
      <c r="BE339" s="441"/>
      <c r="BF339" s="441"/>
      <c r="BG339" s="441"/>
      <c r="BH339" s="441"/>
    </row>
    <row r="340" spans="1:60" s="238" customFormat="1">
      <c r="A340" s="81"/>
      <c r="B340" s="66"/>
      <c r="C340" s="10"/>
      <c r="D340" s="10"/>
      <c r="E340" s="10"/>
      <c r="F340" s="10"/>
      <c r="G340" s="10"/>
      <c r="H340" s="10"/>
      <c r="I340" s="10"/>
      <c r="J340" s="10"/>
      <c r="K340" s="10"/>
      <c r="L340" s="13"/>
      <c r="M340" s="10"/>
      <c r="N340" s="13"/>
      <c r="O340" s="13"/>
      <c r="P340" s="13"/>
      <c r="Q340" s="13"/>
      <c r="R340" s="13"/>
      <c r="S340" s="13"/>
      <c r="T340" s="54"/>
      <c r="U340" s="13"/>
      <c r="V340" s="13"/>
      <c r="W340" s="246"/>
      <c r="X340" s="246"/>
      <c r="Y340" s="1237"/>
      <c r="Z340" s="1237"/>
      <c r="AA340" s="246"/>
      <c r="AB340" s="246"/>
      <c r="AC340" s="246"/>
      <c r="AD340" s="246"/>
      <c r="AE340" s="246"/>
      <c r="AF340" s="246"/>
      <c r="AG340" s="441"/>
      <c r="AH340" s="441"/>
      <c r="AI340" s="441"/>
      <c r="AJ340" s="441"/>
      <c r="AK340" s="441"/>
      <c r="AL340" s="441"/>
      <c r="AM340" s="441"/>
      <c r="AN340" s="441"/>
      <c r="AO340" s="441"/>
      <c r="AP340" s="441"/>
      <c r="AQ340" s="441"/>
      <c r="AR340" s="441"/>
      <c r="AS340" s="441"/>
      <c r="AT340" s="441"/>
      <c r="AU340" s="441"/>
      <c r="AV340" s="441"/>
      <c r="AW340" s="441"/>
      <c r="AX340" s="441"/>
      <c r="AY340" s="441"/>
      <c r="AZ340" s="441"/>
      <c r="BA340" s="441"/>
      <c r="BB340" s="441"/>
      <c r="BC340" s="441"/>
      <c r="BD340" s="441"/>
      <c r="BE340" s="441"/>
      <c r="BF340" s="441"/>
      <c r="BG340" s="441"/>
      <c r="BH340" s="441"/>
    </row>
    <row r="341" spans="1:60" s="238" customFormat="1">
      <c r="A341" s="81"/>
      <c r="B341" s="66"/>
      <c r="C341" s="10"/>
      <c r="D341" s="10"/>
      <c r="E341" s="10"/>
      <c r="F341" s="10"/>
      <c r="G341" s="10"/>
      <c r="H341" s="10"/>
      <c r="I341" s="10"/>
      <c r="J341" s="10"/>
      <c r="K341" s="10"/>
      <c r="L341" s="13"/>
      <c r="M341" s="10"/>
      <c r="N341" s="13"/>
      <c r="O341" s="13"/>
      <c r="P341" s="13"/>
      <c r="Q341" s="13"/>
      <c r="R341" s="13"/>
      <c r="S341" s="13"/>
      <c r="T341" s="54"/>
      <c r="U341" s="13"/>
      <c r="V341" s="13"/>
      <c r="W341" s="246"/>
      <c r="X341" s="246"/>
      <c r="Y341" s="1237"/>
      <c r="Z341" s="1237"/>
      <c r="AA341" s="246"/>
      <c r="AB341" s="246"/>
      <c r="AC341" s="246"/>
      <c r="AD341" s="246"/>
      <c r="AE341" s="246"/>
      <c r="AF341" s="246"/>
      <c r="AG341" s="441"/>
      <c r="AH341" s="441"/>
      <c r="AI341" s="441"/>
      <c r="AJ341" s="441"/>
      <c r="AK341" s="441"/>
      <c r="AL341" s="441"/>
      <c r="AM341" s="441"/>
      <c r="AN341" s="441"/>
      <c r="AO341" s="441"/>
      <c r="AP341" s="441"/>
      <c r="AQ341" s="441"/>
      <c r="AR341" s="441"/>
      <c r="AS341" s="441"/>
      <c r="AT341" s="441"/>
      <c r="AU341" s="441"/>
      <c r="AV341" s="441"/>
      <c r="AW341" s="441"/>
      <c r="AX341" s="441"/>
      <c r="AY341" s="441"/>
      <c r="AZ341" s="441"/>
      <c r="BA341" s="441"/>
      <c r="BB341" s="441"/>
      <c r="BC341" s="441"/>
      <c r="BD341" s="441"/>
      <c r="BE341" s="441"/>
      <c r="BF341" s="441"/>
      <c r="BG341" s="441"/>
      <c r="BH341" s="441"/>
    </row>
    <row r="342" spans="1:60" s="238" customFormat="1">
      <c r="A342" s="81"/>
      <c r="B342" s="66"/>
      <c r="C342" s="10"/>
      <c r="D342" s="10"/>
      <c r="E342" s="10"/>
      <c r="F342" s="10"/>
      <c r="G342" s="10"/>
      <c r="H342" s="10"/>
      <c r="I342" s="10"/>
      <c r="J342" s="10"/>
      <c r="K342" s="10"/>
      <c r="L342" s="13"/>
      <c r="M342" s="10"/>
      <c r="N342" s="13"/>
      <c r="O342" s="13"/>
      <c r="P342" s="13"/>
      <c r="Q342" s="13"/>
      <c r="R342" s="13"/>
      <c r="S342" s="13"/>
      <c r="T342" s="54"/>
      <c r="U342" s="13"/>
      <c r="V342" s="13"/>
      <c r="W342" s="246"/>
      <c r="X342" s="246"/>
      <c r="Y342" s="1237"/>
      <c r="Z342" s="1237"/>
      <c r="AA342" s="246"/>
      <c r="AB342" s="246"/>
      <c r="AC342" s="246"/>
      <c r="AD342" s="246"/>
      <c r="AE342" s="246"/>
      <c r="AF342" s="246"/>
      <c r="AG342" s="441"/>
      <c r="AH342" s="441"/>
      <c r="AI342" s="441"/>
      <c r="AJ342" s="441"/>
      <c r="AK342" s="441"/>
      <c r="AL342" s="441"/>
      <c r="AM342" s="441"/>
      <c r="AN342" s="441"/>
      <c r="AO342" s="441"/>
      <c r="AP342" s="441"/>
      <c r="AQ342" s="441"/>
      <c r="AR342" s="441"/>
      <c r="AS342" s="441"/>
      <c r="AT342" s="441"/>
      <c r="AU342" s="441"/>
      <c r="AV342" s="441"/>
      <c r="AW342" s="441"/>
      <c r="AX342" s="441"/>
      <c r="AY342" s="441"/>
      <c r="AZ342" s="441"/>
      <c r="BA342" s="441"/>
      <c r="BB342" s="441"/>
      <c r="BC342" s="441"/>
      <c r="BD342" s="441"/>
      <c r="BE342" s="441"/>
      <c r="BF342" s="441"/>
      <c r="BG342" s="441"/>
      <c r="BH342" s="441"/>
    </row>
    <row r="343" spans="1:60" s="238" customFormat="1">
      <c r="A343" s="81"/>
      <c r="B343" s="66"/>
      <c r="C343" s="10"/>
      <c r="D343" s="10"/>
      <c r="E343" s="10"/>
      <c r="F343" s="10"/>
      <c r="G343" s="10"/>
      <c r="H343" s="10"/>
      <c r="I343" s="10"/>
      <c r="J343" s="10"/>
      <c r="K343" s="10"/>
      <c r="L343" s="13"/>
      <c r="M343" s="10"/>
      <c r="N343" s="13"/>
      <c r="O343" s="13"/>
      <c r="P343" s="13"/>
      <c r="Q343" s="13"/>
      <c r="R343" s="13"/>
      <c r="S343" s="13"/>
      <c r="T343" s="54"/>
      <c r="U343" s="13"/>
      <c r="V343" s="13"/>
      <c r="W343" s="246"/>
      <c r="X343" s="246"/>
      <c r="Y343" s="1237"/>
      <c r="Z343" s="1237"/>
      <c r="AA343" s="246"/>
      <c r="AB343" s="246"/>
      <c r="AC343" s="246"/>
      <c r="AD343" s="246"/>
      <c r="AE343" s="246"/>
      <c r="AF343" s="246"/>
      <c r="AG343" s="441"/>
      <c r="AH343" s="441"/>
      <c r="AI343" s="441"/>
      <c r="AJ343" s="441"/>
      <c r="AK343" s="441"/>
      <c r="AL343" s="441"/>
      <c r="AM343" s="441"/>
      <c r="AN343" s="441"/>
      <c r="AO343" s="441"/>
      <c r="AP343" s="441"/>
      <c r="AQ343" s="441"/>
      <c r="AR343" s="441"/>
      <c r="AS343" s="441"/>
      <c r="AT343" s="441"/>
      <c r="AU343" s="441"/>
      <c r="AV343" s="441"/>
      <c r="AW343" s="441"/>
      <c r="AX343" s="441"/>
      <c r="AY343" s="441"/>
      <c r="AZ343" s="441"/>
      <c r="BA343" s="441"/>
      <c r="BB343" s="441"/>
      <c r="BC343" s="441"/>
      <c r="BD343" s="441"/>
      <c r="BE343" s="441"/>
      <c r="BF343" s="441"/>
      <c r="BG343" s="441"/>
      <c r="BH343" s="441"/>
    </row>
    <row r="344" spans="1:60" s="238" customFormat="1">
      <c r="A344" s="81"/>
      <c r="B344" s="66"/>
      <c r="C344" s="10"/>
      <c r="D344" s="10"/>
      <c r="E344" s="10"/>
      <c r="F344" s="10"/>
      <c r="G344" s="10"/>
      <c r="H344" s="10"/>
      <c r="I344" s="10"/>
      <c r="J344" s="10"/>
      <c r="K344" s="10"/>
      <c r="L344" s="13"/>
      <c r="M344" s="10"/>
      <c r="N344" s="13"/>
      <c r="O344" s="13"/>
      <c r="P344" s="13"/>
      <c r="Q344" s="13"/>
      <c r="R344" s="13"/>
      <c r="S344" s="13"/>
      <c r="T344" s="54"/>
      <c r="U344" s="13"/>
      <c r="V344" s="13"/>
      <c r="W344" s="246"/>
      <c r="X344" s="246"/>
      <c r="Y344" s="1237"/>
      <c r="Z344" s="1237"/>
      <c r="AA344" s="246"/>
      <c r="AB344" s="246"/>
      <c r="AC344" s="246"/>
      <c r="AD344" s="246"/>
      <c r="AE344" s="246"/>
      <c r="AF344" s="246"/>
      <c r="AG344" s="441"/>
      <c r="AH344" s="441"/>
      <c r="AI344" s="441"/>
      <c r="AJ344" s="441"/>
      <c r="AK344" s="441"/>
      <c r="AL344" s="441"/>
      <c r="AM344" s="441"/>
      <c r="AN344" s="441"/>
      <c r="AO344" s="441"/>
      <c r="AP344" s="441"/>
      <c r="AQ344" s="441"/>
      <c r="AR344" s="441"/>
      <c r="AS344" s="441"/>
      <c r="AT344" s="441"/>
      <c r="AU344" s="441"/>
      <c r="AV344" s="441"/>
      <c r="AW344" s="441"/>
      <c r="AX344" s="441"/>
      <c r="AY344" s="441"/>
      <c r="AZ344" s="441"/>
      <c r="BA344" s="441"/>
      <c r="BB344" s="441"/>
      <c r="BC344" s="441"/>
      <c r="BD344" s="441"/>
      <c r="BE344" s="441"/>
      <c r="BF344" s="441"/>
      <c r="BG344" s="441"/>
      <c r="BH344" s="441"/>
    </row>
    <row r="345" spans="1:60" s="238" customFormat="1">
      <c r="A345" s="81"/>
      <c r="B345" s="66"/>
      <c r="C345" s="10"/>
      <c r="D345" s="10"/>
      <c r="E345" s="10"/>
      <c r="F345" s="10"/>
      <c r="G345" s="10"/>
      <c r="H345" s="10"/>
      <c r="I345" s="10"/>
      <c r="J345" s="10"/>
      <c r="K345" s="10"/>
      <c r="L345" s="13"/>
      <c r="M345" s="10"/>
      <c r="N345" s="13"/>
      <c r="O345" s="13"/>
      <c r="P345" s="13"/>
      <c r="Q345" s="13"/>
      <c r="R345" s="13"/>
      <c r="S345" s="13"/>
      <c r="T345" s="54"/>
      <c r="U345" s="13"/>
      <c r="V345" s="13"/>
      <c r="W345" s="246"/>
      <c r="X345" s="246"/>
      <c r="Y345" s="1237"/>
      <c r="Z345" s="1237"/>
      <c r="AA345" s="246"/>
      <c r="AB345" s="246"/>
      <c r="AC345" s="246"/>
      <c r="AD345" s="246"/>
      <c r="AE345" s="246"/>
      <c r="AF345" s="246"/>
      <c r="AG345" s="441"/>
      <c r="AH345" s="441"/>
      <c r="AI345" s="441"/>
      <c r="AJ345" s="441"/>
      <c r="AK345" s="441"/>
      <c r="AL345" s="441"/>
      <c r="AM345" s="441"/>
      <c r="AN345" s="441"/>
      <c r="AO345" s="441"/>
      <c r="AP345" s="441"/>
      <c r="AQ345" s="441"/>
      <c r="AR345" s="441"/>
      <c r="AS345" s="441"/>
      <c r="AT345" s="441"/>
      <c r="AU345" s="441"/>
      <c r="AV345" s="441"/>
      <c r="AW345" s="441"/>
      <c r="AX345" s="441"/>
      <c r="AY345" s="441"/>
      <c r="AZ345" s="441"/>
      <c r="BA345" s="441"/>
      <c r="BB345" s="441"/>
      <c r="BC345" s="441"/>
      <c r="BD345" s="441"/>
      <c r="BE345" s="441"/>
      <c r="BF345" s="441"/>
      <c r="BG345" s="441"/>
      <c r="BH345" s="441"/>
    </row>
    <row r="346" spans="1:60" s="238" customFormat="1">
      <c r="A346" s="81"/>
      <c r="B346" s="66"/>
      <c r="C346" s="10"/>
      <c r="D346" s="10"/>
      <c r="E346" s="10"/>
      <c r="F346" s="10"/>
      <c r="G346" s="10"/>
      <c r="H346" s="10"/>
      <c r="I346" s="10"/>
      <c r="J346" s="10"/>
      <c r="K346" s="10"/>
      <c r="L346" s="13"/>
      <c r="M346" s="10"/>
      <c r="N346" s="13"/>
      <c r="O346" s="13"/>
      <c r="P346" s="13"/>
      <c r="Q346" s="13"/>
      <c r="R346" s="13"/>
      <c r="S346" s="13"/>
      <c r="T346" s="54"/>
      <c r="U346" s="13"/>
      <c r="V346" s="13"/>
      <c r="W346" s="246"/>
      <c r="X346" s="246"/>
      <c r="Y346" s="1237"/>
      <c r="Z346" s="1237"/>
      <c r="AA346" s="246"/>
      <c r="AB346" s="246"/>
      <c r="AC346" s="246"/>
      <c r="AD346" s="246"/>
      <c r="AE346" s="246"/>
      <c r="AF346" s="246"/>
      <c r="AG346" s="441"/>
      <c r="AH346" s="441"/>
      <c r="AI346" s="441"/>
      <c r="AJ346" s="441"/>
      <c r="AK346" s="441"/>
      <c r="AL346" s="441"/>
      <c r="AM346" s="441"/>
      <c r="AN346" s="441"/>
      <c r="AO346" s="441"/>
      <c r="AP346" s="441"/>
      <c r="AQ346" s="441"/>
      <c r="AR346" s="441"/>
      <c r="AS346" s="441"/>
      <c r="AT346" s="441"/>
      <c r="AU346" s="441"/>
      <c r="AV346" s="441"/>
      <c r="AW346" s="441"/>
      <c r="AX346" s="441"/>
      <c r="AY346" s="441"/>
      <c r="AZ346" s="441"/>
      <c r="BA346" s="441"/>
      <c r="BB346" s="441"/>
      <c r="BC346" s="441"/>
      <c r="BD346" s="441"/>
      <c r="BE346" s="441"/>
      <c r="BF346" s="441"/>
      <c r="BG346" s="441"/>
      <c r="BH346" s="441"/>
    </row>
    <row r="347" spans="1:60" s="238" customFormat="1">
      <c r="A347" s="81"/>
      <c r="B347" s="66"/>
      <c r="C347" s="10"/>
      <c r="D347" s="10"/>
      <c r="E347" s="10"/>
      <c r="F347" s="10"/>
      <c r="G347" s="10"/>
      <c r="H347" s="10"/>
      <c r="I347" s="10"/>
      <c r="J347" s="10"/>
      <c r="K347" s="10"/>
      <c r="L347" s="13"/>
      <c r="M347" s="10"/>
      <c r="N347" s="13"/>
      <c r="O347" s="13"/>
      <c r="P347" s="13"/>
      <c r="Q347" s="13"/>
      <c r="R347" s="13"/>
      <c r="S347" s="13"/>
      <c r="T347" s="54"/>
      <c r="U347" s="13"/>
      <c r="V347" s="13"/>
      <c r="W347" s="246"/>
      <c r="X347" s="246"/>
      <c r="Y347" s="1237"/>
      <c r="Z347" s="1237"/>
      <c r="AA347" s="246"/>
      <c r="AB347" s="246"/>
      <c r="AC347" s="246"/>
      <c r="AD347" s="246"/>
      <c r="AE347" s="246"/>
      <c r="AF347" s="246"/>
      <c r="AG347" s="441"/>
      <c r="AH347" s="441"/>
      <c r="AI347" s="441"/>
      <c r="AJ347" s="441"/>
      <c r="AK347" s="441"/>
      <c r="AL347" s="441"/>
      <c r="AM347" s="441"/>
      <c r="AN347" s="441"/>
      <c r="AO347" s="441"/>
      <c r="AP347" s="441"/>
      <c r="AQ347" s="441"/>
      <c r="AR347" s="441"/>
      <c r="AS347" s="441"/>
      <c r="AT347" s="441"/>
      <c r="AU347" s="441"/>
      <c r="AV347" s="441"/>
      <c r="AW347" s="441"/>
      <c r="AX347" s="441"/>
      <c r="AY347" s="441"/>
      <c r="AZ347" s="441"/>
      <c r="BA347" s="441"/>
      <c r="BB347" s="441"/>
      <c r="BC347" s="441"/>
      <c r="BD347" s="441"/>
      <c r="BE347" s="441"/>
      <c r="BF347" s="441"/>
      <c r="BG347" s="441"/>
      <c r="BH347" s="441"/>
    </row>
    <row r="348" spans="1:60" s="238" customFormat="1">
      <c r="A348" s="81"/>
      <c r="B348" s="66"/>
      <c r="C348" s="10"/>
      <c r="D348" s="10"/>
      <c r="E348" s="10"/>
      <c r="F348" s="10"/>
      <c r="G348" s="10"/>
      <c r="H348" s="10"/>
      <c r="I348" s="10"/>
      <c r="J348" s="10"/>
      <c r="K348" s="10"/>
      <c r="L348" s="13"/>
      <c r="M348" s="10"/>
      <c r="N348" s="13"/>
      <c r="O348" s="13"/>
      <c r="P348" s="13"/>
      <c r="Q348" s="13"/>
      <c r="R348" s="13"/>
      <c r="S348" s="13"/>
      <c r="T348" s="54"/>
      <c r="U348" s="13"/>
      <c r="V348" s="13"/>
      <c r="W348" s="246"/>
      <c r="X348" s="246"/>
      <c r="Y348" s="1237"/>
      <c r="Z348" s="1237"/>
      <c r="AA348" s="246"/>
      <c r="AB348" s="246"/>
      <c r="AC348" s="246"/>
      <c r="AD348" s="246"/>
      <c r="AE348" s="246"/>
      <c r="AF348" s="246"/>
      <c r="AG348" s="441"/>
      <c r="AH348" s="441"/>
      <c r="AI348" s="441"/>
      <c r="AJ348" s="441"/>
      <c r="AK348" s="441"/>
      <c r="AL348" s="441"/>
      <c r="AM348" s="441"/>
      <c r="AN348" s="441"/>
      <c r="AO348" s="441"/>
      <c r="AP348" s="441"/>
      <c r="AQ348" s="441"/>
      <c r="AR348" s="441"/>
      <c r="AS348" s="441"/>
      <c r="AT348" s="441"/>
      <c r="AU348" s="441"/>
      <c r="AV348" s="441"/>
      <c r="AW348" s="441"/>
      <c r="AX348" s="441"/>
      <c r="AY348" s="441"/>
      <c r="AZ348" s="441"/>
      <c r="BA348" s="441"/>
      <c r="BB348" s="441"/>
      <c r="BC348" s="441"/>
      <c r="BD348" s="441"/>
      <c r="BE348" s="441"/>
      <c r="BF348" s="441"/>
      <c r="BG348" s="441"/>
      <c r="BH348" s="441"/>
    </row>
    <row r="349" spans="1:60" s="238" customFormat="1">
      <c r="A349" s="81"/>
      <c r="B349" s="66"/>
      <c r="C349" s="10"/>
      <c r="D349" s="10"/>
      <c r="E349" s="10"/>
      <c r="F349" s="10"/>
      <c r="G349" s="10"/>
      <c r="H349" s="10"/>
      <c r="I349" s="10"/>
      <c r="J349" s="10"/>
      <c r="K349" s="10"/>
      <c r="L349" s="13"/>
      <c r="M349" s="10"/>
      <c r="N349" s="13"/>
      <c r="O349" s="13"/>
      <c r="P349" s="13"/>
      <c r="Q349" s="13"/>
      <c r="R349" s="13"/>
      <c r="S349" s="13"/>
      <c r="T349" s="54"/>
      <c r="U349" s="13"/>
      <c r="V349" s="13"/>
      <c r="W349" s="246"/>
      <c r="X349" s="246"/>
      <c r="Y349" s="1237"/>
      <c r="Z349" s="1237"/>
      <c r="AA349" s="246"/>
      <c r="AB349" s="246"/>
      <c r="AC349" s="246"/>
      <c r="AD349" s="246"/>
      <c r="AE349" s="246"/>
      <c r="AF349" s="246"/>
      <c r="AG349" s="441"/>
      <c r="AH349" s="441"/>
      <c r="AI349" s="441"/>
      <c r="AJ349" s="441"/>
      <c r="AK349" s="441"/>
      <c r="AL349" s="441"/>
      <c r="AM349" s="441"/>
      <c r="AN349" s="441"/>
      <c r="AO349" s="441"/>
      <c r="AP349" s="441"/>
      <c r="AQ349" s="441"/>
      <c r="AR349" s="441"/>
      <c r="AS349" s="441"/>
      <c r="AT349" s="441"/>
      <c r="AU349" s="441"/>
      <c r="AV349" s="441"/>
      <c r="AW349" s="441"/>
      <c r="AX349" s="441"/>
      <c r="AY349" s="441"/>
      <c r="AZ349" s="441"/>
      <c r="BA349" s="441"/>
      <c r="BB349" s="441"/>
      <c r="BC349" s="441"/>
      <c r="BD349" s="441"/>
      <c r="BE349" s="441"/>
      <c r="BF349" s="441"/>
      <c r="BG349" s="441"/>
      <c r="BH349" s="441"/>
    </row>
    <row r="350" spans="1:60" s="238" customFormat="1">
      <c r="A350" s="81"/>
      <c r="B350" s="66"/>
      <c r="C350" s="10"/>
      <c r="D350" s="10"/>
      <c r="E350" s="10"/>
      <c r="F350" s="10"/>
      <c r="G350" s="10"/>
      <c r="H350" s="10"/>
      <c r="I350" s="10"/>
      <c r="J350" s="10"/>
      <c r="K350" s="10"/>
      <c r="L350" s="13"/>
      <c r="M350" s="10"/>
      <c r="N350" s="13"/>
      <c r="O350" s="13"/>
      <c r="P350" s="13"/>
      <c r="Q350" s="13"/>
      <c r="R350" s="13"/>
      <c r="S350" s="13"/>
      <c r="T350" s="54"/>
      <c r="U350" s="13"/>
      <c r="V350" s="13"/>
      <c r="W350" s="246"/>
      <c r="X350" s="246"/>
      <c r="Y350" s="1237"/>
      <c r="Z350" s="1237"/>
      <c r="AA350" s="246"/>
      <c r="AB350" s="246"/>
      <c r="AC350" s="246"/>
      <c r="AD350" s="246"/>
      <c r="AE350" s="246"/>
      <c r="AF350" s="246"/>
      <c r="AG350" s="441"/>
      <c r="AH350" s="441"/>
      <c r="AI350" s="441"/>
      <c r="AJ350" s="441"/>
      <c r="AK350" s="441"/>
      <c r="AL350" s="441"/>
      <c r="AM350" s="441"/>
      <c r="AN350" s="441"/>
      <c r="AO350" s="441"/>
      <c r="AP350" s="441"/>
      <c r="AQ350" s="441"/>
      <c r="AR350" s="441"/>
      <c r="AS350" s="441"/>
      <c r="AT350" s="441"/>
      <c r="AU350" s="441"/>
      <c r="AV350" s="441"/>
      <c r="AW350" s="441"/>
      <c r="AX350" s="441"/>
      <c r="AY350" s="441"/>
      <c r="AZ350" s="441"/>
      <c r="BA350" s="441"/>
      <c r="BB350" s="441"/>
      <c r="BC350" s="441"/>
      <c r="BD350" s="441"/>
      <c r="BE350" s="441"/>
      <c r="BF350" s="441"/>
      <c r="BG350" s="441"/>
      <c r="BH350" s="441"/>
    </row>
    <row r="351" spans="1:60" s="238" customFormat="1">
      <c r="A351" s="81"/>
      <c r="B351" s="66"/>
      <c r="C351" s="10"/>
      <c r="D351" s="10"/>
      <c r="E351" s="10"/>
      <c r="F351" s="10"/>
      <c r="G351" s="10"/>
      <c r="H351" s="10"/>
      <c r="I351" s="10"/>
      <c r="J351" s="10"/>
      <c r="K351" s="10"/>
      <c r="L351" s="13"/>
      <c r="M351" s="10"/>
      <c r="N351" s="13"/>
      <c r="O351" s="13"/>
      <c r="P351" s="13"/>
      <c r="Q351" s="13"/>
      <c r="R351" s="13"/>
      <c r="S351" s="13"/>
      <c r="T351" s="54"/>
      <c r="U351" s="13"/>
      <c r="V351" s="13"/>
      <c r="W351" s="246"/>
      <c r="X351" s="246"/>
      <c r="Y351" s="1237"/>
      <c r="Z351" s="1237"/>
      <c r="AA351" s="246"/>
      <c r="AB351" s="246"/>
      <c r="AC351" s="246"/>
      <c r="AD351" s="246"/>
      <c r="AE351" s="246"/>
      <c r="AF351" s="246"/>
      <c r="AG351" s="441"/>
      <c r="AH351" s="441"/>
      <c r="AI351" s="441"/>
      <c r="AJ351" s="441"/>
      <c r="AK351" s="441"/>
      <c r="AL351" s="441"/>
      <c r="AM351" s="441"/>
      <c r="AN351" s="441"/>
      <c r="AO351" s="441"/>
      <c r="AP351" s="441"/>
      <c r="AQ351" s="441"/>
      <c r="AR351" s="441"/>
      <c r="AS351" s="441"/>
      <c r="AT351" s="441"/>
      <c r="AU351" s="441"/>
      <c r="AV351" s="441"/>
      <c r="AW351" s="441"/>
      <c r="AX351" s="441"/>
      <c r="AY351" s="441"/>
      <c r="AZ351" s="441"/>
      <c r="BA351" s="441"/>
      <c r="BB351" s="441"/>
      <c r="BC351" s="441"/>
      <c r="BD351" s="441"/>
      <c r="BE351" s="441"/>
      <c r="BF351" s="441"/>
      <c r="BG351" s="441"/>
      <c r="BH351" s="441"/>
    </row>
    <row r="352" spans="1:60" s="238" customFormat="1">
      <c r="A352" s="81"/>
      <c r="B352" s="66"/>
      <c r="C352" s="10"/>
      <c r="D352" s="10"/>
      <c r="E352" s="10"/>
      <c r="F352" s="10"/>
      <c r="G352" s="10"/>
      <c r="H352" s="10"/>
      <c r="I352" s="10"/>
      <c r="J352" s="10"/>
      <c r="K352" s="10"/>
      <c r="L352" s="13"/>
      <c r="M352" s="10"/>
      <c r="N352" s="13"/>
      <c r="O352" s="13"/>
      <c r="P352" s="13"/>
      <c r="Q352" s="13"/>
      <c r="R352" s="13"/>
      <c r="S352" s="13"/>
      <c r="T352" s="54"/>
      <c r="U352" s="13"/>
      <c r="V352" s="13"/>
      <c r="W352" s="246"/>
      <c r="X352" s="246"/>
      <c r="Y352" s="1237"/>
      <c r="Z352" s="1237"/>
      <c r="AA352" s="246"/>
      <c r="AB352" s="246"/>
      <c r="AC352" s="246"/>
      <c r="AD352" s="246"/>
      <c r="AE352" s="246"/>
      <c r="AF352" s="246"/>
      <c r="AG352" s="441"/>
      <c r="AH352" s="441"/>
      <c r="AI352" s="441"/>
      <c r="AJ352" s="441"/>
      <c r="AK352" s="441"/>
      <c r="AL352" s="441"/>
      <c r="AM352" s="441"/>
      <c r="AN352" s="441"/>
      <c r="AO352" s="441"/>
      <c r="AP352" s="441"/>
      <c r="AQ352" s="441"/>
      <c r="AR352" s="441"/>
      <c r="AS352" s="441"/>
      <c r="AT352" s="441"/>
      <c r="AU352" s="441"/>
      <c r="AV352" s="441"/>
      <c r="AW352" s="441"/>
      <c r="AX352" s="441"/>
      <c r="AY352" s="441"/>
      <c r="AZ352" s="441"/>
      <c r="BA352" s="441"/>
      <c r="BB352" s="441"/>
      <c r="BC352" s="441"/>
      <c r="BD352" s="441"/>
      <c r="BE352" s="441"/>
      <c r="BF352" s="441"/>
      <c r="BG352" s="441"/>
      <c r="BH352" s="441"/>
    </row>
    <row r="353" spans="1:60" s="238" customFormat="1">
      <c r="A353" s="81"/>
      <c r="B353" s="66"/>
      <c r="C353" s="10"/>
      <c r="D353" s="10"/>
      <c r="E353" s="10"/>
      <c r="F353" s="10"/>
      <c r="G353" s="10"/>
      <c r="H353" s="10"/>
      <c r="I353" s="10"/>
      <c r="J353" s="10"/>
      <c r="K353" s="10"/>
      <c r="L353" s="13"/>
      <c r="M353" s="10"/>
      <c r="N353" s="13"/>
      <c r="O353" s="13"/>
      <c r="P353" s="13"/>
      <c r="Q353" s="13"/>
      <c r="R353" s="13"/>
      <c r="S353" s="13"/>
      <c r="T353" s="54"/>
      <c r="U353" s="13"/>
      <c r="V353" s="13"/>
      <c r="W353" s="246"/>
      <c r="X353" s="246"/>
      <c r="Y353" s="1237"/>
      <c r="Z353" s="1237"/>
      <c r="AA353" s="246"/>
      <c r="AB353" s="246"/>
      <c r="AC353" s="246"/>
      <c r="AD353" s="246"/>
      <c r="AE353" s="246"/>
      <c r="AF353" s="246"/>
      <c r="AG353" s="441"/>
      <c r="AH353" s="441"/>
      <c r="AI353" s="441"/>
      <c r="AJ353" s="441"/>
      <c r="AK353" s="441"/>
      <c r="AL353" s="441"/>
      <c r="AM353" s="441"/>
      <c r="AN353" s="441"/>
      <c r="AO353" s="441"/>
      <c r="AP353" s="441"/>
      <c r="AQ353" s="441"/>
      <c r="AR353" s="441"/>
      <c r="AS353" s="441"/>
      <c r="AT353" s="441"/>
      <c r="AU353" s="441"/>
      <c r="AV353" s="441"/>
      <c r="AW353" s="441"/>
      <c r="AX353" s="441"/>
      <c r="AY353" s="441"/>
      <c r="AZ353" s="441"/>
      <c r="BA353" s="441"/>
      <c r="BB353" s="441"/>
      <c r="BC353" s="441"/>
      <c r="BD353" s="441"/>
      <c r="BE353" s="441"/>
      <c r="BF353" s="441"/>
      <c r="BG353" s="441"/>
      <c r="BH353" s="441"/>
    </row>
    <row r="354" spans="1:60" s="238" customFormat="1">
      <c r="A354" s="81"/>
      <c r="B354" s="66"/>
      <c r="C354" s="10"/>
      <c r="D354" s="10"/>
      <c r="E354" s="10"/>
      <c r="F354" s="10"/>
      <c r="G354" s="10"/>
      <c r="H354" s="10"/>
      <c r="I354" s="10"/>
      <c r="J354" s="10"/>
      <c r="K354" s="10"/>
      <c r="L354" s="13"/>
      <c r="M354" s="10"/>
      <c r="N354" s="13"/>
      <c r="O354" s="13"/>
      <c r="P354" s="13"/>
      <c r="Q354" s="13"/>
      <c r="R354" s="13"/>
      <c r="S354" s="13"/>
      <c r="T354" s="54"/>
      <c r="U354" s="13"/>
      <c r="V354" s="13"/>
      <c r="W354" s="246"/>
      <c r="X354" s="246"/>
      <c r="Y354" s="1237"/>
      <c r="Z354" s="1237"/>
      <c r="AA354" s="246"/>
      <c r="AB354" s="246"/>
      <c r="AC354" s="246"/>
      <c r="AD354" s="246"/>
      <c r="AE354" s="246"/>
      <c r="AF354" s="246"/>
      <c r="AG354" s="441"/>
      <c r="AH354" s="441"/>
      <c r="AI354" s="441"/>
      <c r="AJ354" s="441"/>
      <c r="AK354" s="441"/>
      <c r="AL354" s="441"/>
      <c r="AM354" s="441"/>
      <c r="AN354" s="441"/>
      <c r="AO354" s="441"/>
      <c r="AP354" s="441"/>
      <c r="AQ354" s="441"/>
      <c r="AR354" s="441"/>
      <c r="AS354" s="441"/>
      <c r="AT354" s="441"/>
      <c r="AU354" s="441"/>
      <c r="AV354" s="441"/>
      <c r="AW354" s="441"/>
      <c r="AX354" s="441"/>
      <c r="AY354" s="441"/>
      <c r="AZ354" s="441"/>
      <c r="BA354" s="441"/>
      <c r="BB354" s="441"/>
      <c r="BC354" s="441"/>
      <c r="BD354" s="441"/>
      <c r="BE354" s="441"/>
      <c r="BF354" s="441"/>
      <c r="BG354" s="441"/>
      <c r="BH354" s="441"/>
    </row>
    <row r="355" spans="1:60" s="238" customFormat="1">
      <c r="A355" s="81"/>
      <c r="B355" s="66"/>
      <c r="C355" s="10"/>
      <c r="D355" s="10"/>
      <c r="E355" s="10"/>
      <c r="F355" s="10"/>
      <c r="G355" s="10"/>
      <c r="H355" s="10"/>
      <c r="I355" s="10"/>
      <c r="J355" s="10"/>
      <c r="K355" s="10"/>
      <c r="L355" s="13"/>
      <c r="M355" s="10"/>
      <c r="N355" s="13"/>
      <c r="O355" s="13"/>
      <c r="P355" s="13"/>
      <c r="Q355" s="13"/>
      <c r="R355" s="13"/>
      <c r="S355" s="13"/>
      <c r="T355" s="54"/>
      <c r="U355" s="13"/>
      <c r="V355" s="13"/>
      <c r="W355" s="246"/>
      <c r="X355" s="246"/>
      <c r="Y355" s="1237"/>
      <c r="Z355" s="1237"/>
      <c r="AA355" s="246"/>
      <c r="AB355" s="246"/>
      <c r="AC355" s="246"/>
      <c r="AD355" s="246"/>
      <c r="AE355" s="246"/>
      <c r="AF355" s="246"/>
      <c r="AG355" s="441"/>
      <c r="AH355" s="441"/>
      <c r="AI355" s="441"/>
      <c r="AJ355" s="441"/>
      <c r="AK355" s="441"/>
      <c r="AL355" s="441"/>
      <c r="AM355" s="441"/>
      <c r="AN355" s="441"/>
      <c r="AO355" s="441"/>
      <c r="AP355" s="441"/>
      <c r="AQ355" s="441"/>
      <c r="AR355" s="441"/>
      <c r="AS355" s="441"/>
      <c r="AT355" s="441"/>
      <c r="AU355" s="441"/>
      <c r="AV355" s="441"/>
      <c r="AW355" s="441"/>
      <c r="AX355" s="441"/>
      <c r="AY355" s="441"/>
      <c r="AZ355" s="441"/>
      <c r="BA355" s="441"/>
      <c r="BB355" s="441"/>
      <c r="BC355" s="441"/>
      <c r="BD355" s="441"/>
      <c r="BE355" s="441"/>
      <c r="BF355" s="441"/>
      <c r="BG355" s="441"/>
      <c r="BH355" s="441"/>
    </row>
    <row r="356" spans="1:60" s="238" customFormat="1">
      <c r="A356" s="81"/>
      <c r="B356" s="66"/>
      <c r="C356" s="10"/>
      <c r="D356" s="10"/>
      <c r="E356" s="10"/>
      <c r="F356" s="10"/>
      <c r="G356" s="10"/>
      <c r="H356" s="10"/>
      <c r="I356" s="10"/>
      <c r="J356" s="10"/>
      <c r="K356" s="10"/>
      <c r="L356" s="13"/>
      <c r="M356" s="10"/>
      <c r="N356" s="13"/>
      <c r="O356" s="13"/>
      <c r="P356" s="13"/>
      <c r="Q356" s="13"/>
      <c r="R356" s="13"/>
      <c r="S356" s="13"/>
      <c r="T356" s="54"/>
      <c r="U356" s="13"/>
      <c r="V356" s="13"/>
      <c r="W356" s="246"/>
      <c r="X356" s="246"/>
      <c r="Y356" s="1237"/>
      <c r="Z356" s="1237"/>
      <c r="AA356" s="246"/>
      <c r="AB356" s="246"/>
      <c r="AC356" s="246"/>
      <c r="AD356" s="246"/>
      <c r="AE356" s="246"/>
      <c r="AF356" s="246"/>
      <c r="AG356" s="441"/>
      <c r="AH356" s="441"/>
      <c r="AI356" s="441"/>
      <c r="AJ356" s="441"/>
      <c r="AK356" s="441"/>
      <c r="AL356" s="441"/>
      <c r="AM356" s="441"/>
      <c r="AN356" s="441"/>
      <c r="AO356" s="441"/>
      <c r="AP356" s="441"/>
      <c r="AQ356" s="441"/>
      <c r="AR356" s="441"/>
      <c r="AS356" s="441"/>
      <c r="AT356" s="441"/>
      <c r="AU356" s="441"/>
      <c r="AV356" s="441"/>
      <c r="AW356" s="441"/>
      <c r="AX356" s="441"/>
      <c r="AY356" s="441"/>
      <c r="AZ356" s="441"/>
      <c r="BA356" s="441"/>
      <c r="BB356" s="441"/>
      <c r="BC356" s="441"/>
      <c r="BD356" s="441"/>
      <c r="BE356" s="441"/>
      <c r="BF356" s="441"/>
      <c r="BG356" s="441"/>
      <c r="BH356" s="441"/>
    </row>
    <row r="357" spans="1:60" s="238" customFormat="1">
      <c r="A357" s="81"/>
      <c r="B357" s="66"/>
      <c r="C357" s="10"/>
      <c r="D357" s="10"/>
      <c r="E357" s="10"/>
      <c r="F357" s="10"/>
      <c r="G357" s="10"/>
      <c r="H357" s="10"/>
      <c r="I357" s="10"/>
      <c r="J357" s="10"/>
      <c r="K357" s="10"/>
      <c r="L357" s="13"/>
      <c r="M357" s="10"/>
      <c r="N357" s="13"/>
      <c r="O357" s="13"/>
      <c r="P357" s="13"/>
      <c r="Q357" s="13"/>
      <c r="R357" s="13"/>
      <c r="S357" s="13"/>
      <c r="T357" s="54"/>
      <c r="U357" s="13"/>
      <c r="V357" s="13"/>
      <c r="W357" s="246"/>
      <c r="X357" s="246"/>
      <c r="Y357" s="1237"/>
      <c r="Z357" s="1237"/>
      <c r="AA357" s="246"/>
      <c r="AB357" s="246"/>
      <c r="AC357" s="246"/>
      <c r="AD357" s="246"/>
      <c r="AE357" s="246"/>
      <c r="AF357" s="246"/>
      <c r="AG357" s="441"/>
      <c r="AH357" s="441"/>
      <c r="AI357" s="441"/>
      <c r="AJ357" s="441"/>
      <c r="AK357" s="441"/>
      <c r="AL357" s="441"/>
      <c r="AM357" s="441"/>
      <c r="AN357" s="441"/>
      <c r="AO357" s="441"/>
      <c r="AP357" s="441"/>
      <c r="AQ357" s="441"/>
      <c r="AR357" s="441"/>
      <c r="AS357" s="441"/>
      <c r="AT357" s="441"/>
      <c r="AU357" s="441"/>
      <c r="AV357" s="441"/>
      <c r="AW357" s="441"/>
      <c r="AX357" s="441"/>
      <c r="AY357" s="441"/>
      <c r="AZ357" s="441"/>
      <c r="BA357" s="441"/>
      <c r="BB357" s="441"/>
      <c r="BC357" s="441"/>
      <c r="BD357" s="441"/>
      <c r="BE357" s="441"/>
      <c r="BF357" s="441"/>
      <c r="BG357" s="441"/>
      <c r="BH357" s="441"/>
    </row>
    <row r="358" spans="1:60" s="238" customFormat="1">
      <c r="A358" s="81"/>
      <c r="B358" s="66"/>
      <c r="C358" s="10"/>
      <c r="D358" s="10"/>
      <c r="E358" s="10"/>
      <c r="F358" s="10"/>
      <c r="G358" s="10"/>
      <c r="H358" s="10"/>
      <c r="I358" s="10"/>
      <c r="J358" s="10"/>
      <c r="K358" s="10"/>
      <c r="L358" s="13"/>
      <c r="M358" s="10"/>
      <c r="N358" s="13"/>
      <c r="O358" s="13"/>
      <c r="P358" s="13"/>
      <c r="Q358" s="13"/>
      <c r="R358" s="13"/>
      <c r="S358" s="13"/>
      <c r="T358" s="54"/>
      <c r="U358" s="13"/>
      <c r="V358" s="13"/>
      <c r="W358" s="246"/>
      <c r="X358" s="246"/>
      <c r="Y358" s="1237"/>
      <c r="Z358" s="1237"/>
      <c r="AA358" s="246"/>
      <c r="AB358" s="246"/>
      <c r="AC358" s="246"/>
      <c r="AD358" s="246"/>
      <c r="AE358" s="246"/>
      <c r="AF358" s="246"/>
      <c r="AG358" s="441"/>
      <c r="AH358" s="441"/>
      <c r="AI358" s="441"/>
      <c r="AJ358" s="441"/>
      <c r="AK358" s="441"/>
      <c r="AL358" s="441"/>
      <c r="AM358" s="441"/>
      <c r="AN358" s="441"/>
      <c r="AO358" s="441"/>
      <c r="AP358" s="441"/>
      <c r="AQ358" s="441"/>
      <c r="AR358" s="441"/>
      <c r="AS358" s="441"/>
      <c r="AT358" s="441"/>
      <c r="AU358" s="441"/>
      <c r="AV358" s="441"/>
      <c r="AW358" s="441"/>
      <c r="AX358" s="441"/>
      <c r="AY358" s="441"/>
      <c r="AZ358" s="441"/>
      <c r="BA358" s="441"/>
      <c r="BB358" s="441"/>
      <c r="BC358" s="441"/>
      <c r="BD358" s="441"/>
      <c r="BE358" s="441"/>
      <c r="BF358" s="441"/>
      <c r="BG358" s="441"/>
      <c r="BH358" s="441"/>
    </row>
    <row r="359" spans="1:60" s="238" customFormat="1">
      <c r="A359" s="81"/>
      <c r="B359" s="66"/>
      <c r="C359" s="10"/>
      <c r="D359" s="10"/>
      <c r="E359" s="10"/>
      <c r="F359" s="10"/>
      <c r="G359" s="10"/>
      <c r="H359" s="10"/>
      <c r="I359" s="10"/>
      <c r="J359" s="10"/>
      <c r="K359" s="10"/>
      <c r="L359" s="13"/>
      <c r="M359" s="10"/>
      <c r="N359" s="13"/>
      <c r="O359" s="13"/>
      <c r="P359" s="13"/>
      <c r="Q359" s="13"/>
      <c r="R359" s="13"/>
      <c r="S359" s="13"/>
      <c r="T359" s="54"/>
      <c r="U359" s="13"/>
      <c r="V359" s="13"/>
      <c r="W359" s="246"/>
      <c r="X359" s="246"/>
      <c r="Y359" s="1237"/>
      <c r="Z359" s="1237"/>
      <c r="AA359" s="246"/>
      <c r="AB359" s="246"/>
      <c r="AC359" s="246"/>
      <c r="AD359" s="246"/>
      <c r="AE359" s="246"/>
      <c r="AF359" s="246"/>
      <c r="AG359" s="441"/>
      <c r="AH359" s="441"/>
      <c r="AI359" s="441"/>
      <c r="AJ359" s="441"/>
      <c r="AK359" s="441"/>
      <c r="AL359" s="441"/>
      <c r="AM359" s="441"/>
      <c r="AN359" s="441"/>
      <c r="AO359" s="441"/>
      <c r="AP359" s="441"/>
      <c r="AQ359" s="441"/>
      <c r="AR359" s="441"/>
      <c r="AS359" s="441"/>
      <c r="AT359" s="441"/>
      <c r="AU359" s="441"/>
      <c r="AV359" s="441"/>
      <c r="AW359" s="441"/>
      <c r="AX359" s="441"/>
      <c r="AY359" s="441"/>
      <c r="AZ359" s="441"/>
      <c r="BA359" s="441"/>
      <c r="BB359" s="441"/>
      <c r="BC359" s="441"/>
      <c r="BD359" s="441"/>
      <c r="BE359" s="441"/>
      <c r="BF359" s="441"/>
      <c r="BG359" s="441"/>
      <c r="BH359" s="441"/>
    </row>
    <row r="360" spans="1:60" s="238" customFormat="1">
      <c r="A360" s="81"/>
      <c r="B360" s="66"/>
      <c r="C360" s="10"/>
      <c r="D360" s="10"/>
      <c r="E360" s="10"/>
      <c r="F360" s="10"/>
      <c r="G360" s="10"/>
      <c r="H360" s="10"/>
      <c r="I360" s="10"/>
      <c r="J360" s="10"/>
      <c r="K360" s="10"/>
      <c r="L360" s="13"/>
      <c r="M360" s="10"/>
      <c r="N360" s="13"/>
      <c r="O360" s="13"/>
      <c r="P360" s="13"/>
      <c r="Q360" s="13"/>
      <c r="R360" s="13"/>
      <c r="S360" s="13"/>
      <c r="T360" s="54"/>
      <c r="U360" s="13"/>
      <c r="V360" s="13"/>
      <c r="W360" s="246"/>
      <c r="X360" s="246"/>
      <c r="Y360" s="1237"/>
      <c r="Z360" s="1237"/>
      <c r="AA360" s="246"/>
      <c r="AB360" s="246"/>
      <c r="AC360" s="246"/>
      <c r="AD360" s="246"/>
      <c r="AE360" s="246"/>
      <c r="AF360" s="246"/>
      <c r="AG360" s="441"/>
      <c r="AH360" s="441"/>
      <c r="AI360" s="441"/>
      <c r="AJ360" s="441"/>
      <c r="AK360" s="441"/>
      <c r="AL360" s="441"/>
      <c r="AM360" s="441"/>
      <c r="AN360" s="441"/>
      <c r="AO360" s="441"/>
      <c r="AP360" s="441"/>
      <c r="AQ360" s="441"/>
      <c r="AR360" s="441"/>
      <c r="AS360" s="441"/>
      <c r="AT360" s="441"/>
      <c r="AU360" s="441"/>
      <c r="AV360" s="441"/>
      <c r="AW360" s="441"/>
      <c r="AX360" s="441"/>
      <c r="AY360" s="441"/>
      <c r="AZ360" s="441"/>
      <c r="BA360" s="441"/>
      <c r="BB360" s="441"/>
      <c r="BC360" s="441"/>
      <c r="BD360" s="441"/>
      <c r="BE360" s="441"/>
      <c r="BF360" s="441"/>
      <c r="BG360" s="441"/>
      <c r="BH360" s="441"/>
    </row>
    <row r="361" spans="1:60" s="238" customFormat="1">
      <c r="A361" s="81"/>
      <c r="B361" s="66"/>
      <c r="C361" s="10"/>
      <c r="D361" s="10"/>
      <c r="E361" s="10"/>
      <c r="F361" s="10"/>
      <c r="G361" s="10"/>
      <c r="H361" s="10"/>
      <c r="I361" s="10"/>
      <c r="J361" s="10"/>
      <c r="K361" s="10"/>
      <c r="L361" s="13"/>
      <c r="M361" s="10"/>
      <c r="N361" s="13"/>
      <c r="O361" s="13"/>
      <c r="P361" s="13"/>
      <c r="Q361" s="13"/>
      <c r="R361" s="13"/>
      <c r="S361" s="13"/>
      <c r="T361" s="54"/>
      <c r="U361" s="13"/>
      <c r="V361" s="13"/>
      <c r="W361" s="246"/>
      <c r="X361" s="246"/>
      <c r="Y361" s="1237"/>
      <c r="Z361" s="1237"/>
      <c r="AA361" s="246"/>
      <c r="AB361" s="246"/>
      <c r="AC361" s="246"/>
      <c r="AD361" s="246"/>
      <c r="AE361" s="246"/>
      <c r="AF361" s="246"/>
      <c r="AG361" s="441"/>
      <c r="AH361" s="441"/>
      <c r="AI361" s="441"/>
      <c r="AJ361" s="441"/>
      <c r="AK361" s="441"/>
      <c r="AL361" s="441"/>
      <c r="AM361" s="441"/>
      <c r="AN361" s="441"/>
      <c r="AO361" s="441"/>
      <c r="AP361" s="441"/>
      <c r="AQ361" s="441"/>
      <c r="AR361" s="441"/>
      <c r="AS361" s="441"/>
      <c r="AT361" s="441"/>
      <c r="AU361" s="441"/>
      <c r="AV361" s="441"/>
      <c r="AW361" s="441"/>
      <c r="AX361" s="441"/>
      <c r="AY361" s="441"/>
      <c r="AZ361" s="441"/>
      <c r="BA361" s="441"/>
      <c r="BB361" s="441"/>
      <c r="BC361" s="441"/>
      <c r="BD361" s="441"/>
      <c r="BE361" s="441"/>
      <c r="BF361" s="441"/>
      <c r="BG361" s="441"/>
      <c r="BH361" s="441"/>
    </row>
    <row r="362" spans="1:60" s="238" customFormat="1">
      <c r="A362" s="81"/>
      <c r="B362" s="66"/>
      <c r="C362" s="10"/>
      <c r="D362" s="10"/>
      <c r="E362" s="10"/>
      <c r="F362" s="10"/>
      <c r="G362" s="10"/>
      <c r="H362" s="10"/>
      <c r="I362" s="10"/>
      <c r="J362" s="10"/>
      <c r="K362" s="10"/>
      <c r="L362" s="13"/>
      <c r="M362" s="10"/>
      <c r="N362" s="13"/>
      <c r="O362" s="13"/>
      <c r="P362" s="13"/>
      <c r="Q362" s="13"/>
      <c r="R362" s="13"/>
      <c r="S362" s="13"/>
      <c r="T362" s="54"/>
      <c r="U362" s="13"/>
      <c r="V362" s="13"/>
      <c r="W362" s="246"/>
      <c r="X362" s="246"/>
      <c r="Y362" s="1237"/>
      <c r="Z362" s="1237"/>
      <c r="AA362" s="246"/>
      <c r="AB362" s="246"/>
      <c r="AC362" s="246"/>
      <c r="AD362" s="246"/>
      <c r="AE362" s="246"/>
      <c r="AF362" s="246"/>
      <c r="AG362" s="441"/>
      <c r="AH362" s="441"/>
      <c r="AI362" s="441"/>
      <c r="AJ362" s="441"/>
      <c r="AK362" s="441"/>
      <c r="AL362" s="441"/>
      <c r="AM362" s="441"/>
      <c r="AN362" s="441"/>
      <c r="AO362" s="441"/>
      <c r="AP362" s="441"/>
      <c r="AQ362" s="441"/>
      <c r="AR362" s="441"/>
      <c r="AS362" s="441"/>
      <c r="AT362" s="441"/>
      <c r="AU362" s="441"/>
      <c r="AV362" s="441"/>
      <c r="AW362" s="441"/>
      <c r="AX362" s="441"/>
      <c r="AY362" s="441"/>
      <c r="AZ362" s="441"/>
      <c r="BA362" s="441"/>
      <c r="BB362" s="441"/>
      <c r="BC362" s="441"/>
      <c r="BD362" s="441"/>
      <c r="BE362" s="441"/>
      <c r="BF362" s="441"/>
      <c r="BG362" s="441"/>
      <c r="BH362" s="441"/>
    </row>
    <row r="363" spans="1:60" s="238" customFormat="1">
      <c r="A363" s="81"/>
      <c r="B363" s="66"/>
      <c r="C363" s="10"/>
      <c r="D363" s="10"/>
      <c r="E363" s="10"/>
      <c r="F363" s="10"/>
      <c r="G363" s="10"/>
      <c r="H363" s="10"/>
      <c r="I363" s="10"/>
      <c r="J363" s="10"/>
      <c r="K363" s="10"/>
      <c r="L363" s="13"/>
      <c r="M363" s="10"/>
      <c r="N363" s="13"/>
      <c r="O363" s="13"/>
      <c r="P363" s="13"/>
      <c r="Q363" s="13"/>
      <c r="R363" s="13"/>
      <c r="S363" s="13"/>
      <c r="T363" s="54"/>
      <c r="U363" s="13"/>
      <c r="V363" s="13"/>
      <c r="W363" s="246"/>
      <c r="X363" s="246"/>
      <c r="Y363" s="1237"/>
      <c r="Z363" s="1237"/>
      <c r="AA363" s="246"/>
      <c r="AB363" s="246"/>
      <c r="AC363" s="246"/>
      <c r="AD363" s="246"/>
      <c r="AE363" s="246"/>
      <c r="AF363" s="246"/>
      <c r="AG363" s="441"/>
      <c r="AH363" s="441"/>
      <c r="AI363" s="441"/>
      <c r="AJ363" s="441"/>
      <c r="AK363" s="441"/>
      <c r="AL363" s="441"/>
      <c r="AM363" s="441"/>
      <c r="AN363" s="441"/>
      <c r="AO363" s="441"/>
      <c r="AP363" s="441"/>
      <c r="AQ363" s="441"/>
      <c r="AR363" s="441"/>
      <c r="AS363" s="441"/>
      <c r="AT363" s="441"/>
      <c r="AU363" s="441"/>
      <c r="AV363" s="441"/>
      <c r="AW363" s="441"/>
      <c r="AX363" s="441"/>
      <c r="AY363" s="441"/>
      <c r="AZ363" s="441"/>
      <c r="BA363" s="441"/>
      <c r="BB363" s="441"/>
      <c r="BC363" s="441"/>
      <c r="BD363" s="441"/>
      <c r="BE363" s="441"/>
      <c r="BF363" s="441"/>
      <c r="BG363" s="441"/>
      <c r="BH363" s="441"/>
    </row>
    <row r="364" spans="1:60" s="238" customFormat="1">
      <c r="A364" s="81"/>
      <c r="B364" s="66"/>
      <c r="C364" s="10"/>
      <c r="D364" s="10"/>
      <c r="E364" s="10"/>
      <c r="F364" s="10"/>
      <c r="G364" s="10"/>
      <c r="H364" s="10"/>
      <c r="I364" s="10"/>
      <c r="J364" s="10"/>
      <c r="K364" s="10"/>
      <c r="L364" s="13"/>
      <c r="M364" s="10"/>
      <c r="N364" s="13"/>
      <c r="O364" s="13"/>
      <c r="P364" s="13"/>
      <c r="Q364" s="13"/>
      <c r="R364" s="13"/>
      <c r="S364" s="13"/>
      <c r="T364" s="54"/>
      <c r="U364" s="13"/>
      <c r="V364" s="13"/>
      <c r="W364" s="246"/>
      <c r="X364" s="246"/>
      <c r="Y364" s="1237"/>
      <c r="Z364" s="1237"/>
      <c r="AA364" s="246"/>
      <c r="AB364" s="246"/>
      <c r="AC364" s="246"/>
      <c r="AD364" s="246"/>
      <c r="AE364" s="246"/>
      <c r="AF364" s="246"/>
      <c r="AG364" s="441"/>
      <c r="AH364" s="441"/>
      <c r="AI364" s="441"/>
      <c r="AJ364" s="441"/>
      <c r="AK364" s="441"/>
      <c r="AL364" s="441"/>
      <c r="AM364" s="441"/>
      <c r="AN364" s="441"/>
      <c r="AO364" s="441"/>
      <c r="AP364" s="441"/>
      <c r="AQ364" s="441"/>
      <c r="AR364" s="441"/>
      <c r="AS364" s="441"/>
      <c r="AT364" s="441"/>
      <c r="AU364" s="441"/>
      <c r="AV364" s="441"/>
      <c r="AW364" s="441"/>
      <c r="AX364" s="441"/>
      <c r="AY364" s="441"/>
      <c r="AZ364" s="441"/>
      <c r="BA364" s="441"/>
      <c r="BB364" s="441"/>
      <c r="BC364" s="441"/>
      <c r="BD364" s="441"/>
      <c r="BE364" s="441"/>
      <c r="BF364" s="441"/>
      <c r="BG364" s="441"/>
      <c r="BH364" s="441"/>
    </row>
    <row r="365" spans="1:60" s="238" customFormat="1">
      <c r="A365" s="81"/>
      <c r="B365" s="66"/>
      <c r="C365" s="10"/>
      <c r="D365" s="10"/>
      <c r="E365" s="10"/>
      <c r="F365" s="10"/>
      <c r="G365" s="10"/>
      <c r="H365" s="10"/>
      <c r="I365" s="10"/>
      <c r="J365" s="10"/>
      <c r="K365" s="10"/>
      <c r="L365" s="13"/>
      <c r="M365" s="10"/>
      <c r="N365" s="13"/>
      <c r="O365" s="13"/>
      <c r="P365" s="13"/>
      <c r="Q365" s="13"/>
      <c r="R365" s="13"/>
      <c r="S365" s="13"/>
      <c r="T365" s="54"/>
      <c r="U365" s="13"/>
      <c r="V365" s="13"/>
      <c r="W365" s="246"/>
      <c r="X365" s="246"/>
      <c r="Y365" s="1237"/>
      <c r="Z365" s="1237"/>
      <c r="AA365" s="246"/>
      <c r="AB365" s="246"/>
      <c r="AC365" s="246"/>
      <c r="AD365" s="246"/>
      <c r="AE365" s="246"/>
      <c r="AF365" s="246"/>
      <c r="AG365" s="441"/>
      <c r="AH365" s="441"/>
      <c r="AI365" s="441"/>
      <c r="AJ365" s="441"/>
      <c r="AK365" s="441"/>
      <c r="AL365" s="441"/>
      <c r="AM365" s="441"/>
      <c r="AN365" s="441"/>
      <c r="AO365" s="441"/>
      <c r="AP365" s="441"/>
      <c r="AQ365" s="441"/>
      <c r="AR365" s="441"/>
      <c r="AS365" s="441"/>
      <c r="AT365" s="441"/>
      <c r="AU365" s="441"/>
      <c r="AV365" s="441"/>
      <c r="AW365" s="441"/>
      <c r="AX365" s="441"/>
      <c r="AY365" s="441"/>
      <c r="AZ365" s="441"/>
      <c r="BA365" s="441"/>
      <c r="BB365" s="441"/>
      <c r="BC365" s="441"/>
      <c r="BD365" s="441"/>
      <c r="BE365" s="441"/>
      <c r="BF365" s="441"/>
      <c r="BG365" s="441"/>
      <c r="BH365" s="441"/>
    </row>
    <row r="366" spans="1:60" s="238" customFormat="1">
      <c r="A366" s="81"/>
      <c r="B366" s="66"/>
      <c r="C366" s="10"/>
      <c r="D366" s="10"/>
      <c r="E366" s="10"/>
      <c r="F366" s="10"/>
      <c r="G366" s="10"/>
      <c r="H366" s="10"/>
      <c r="I366" s="10"/>
      <c r="J366" s="10"/>
      <c r="K366" s="10"/>
      <c r="L366" s="13"/>
      <c r="M366" s="10"/>
      <c r="N366" s="13"/>
      <c r="O366" s="13"/>
      <c r="P366" s="13"/>
      <c r="Q366" s="13"/>
      <c r="R366" s="13"/>
      <c r="S366" s="13"/>
      <c r="T366" s="54"/>
      <c r="U366" s="13"/>
      <c r="V366" s="13"/>
      <c r="W366" s="246"/>
      <c r="X366" s="246"/>
      <c r="Y366" s="1237"/>
      <c r="Z366" s="1237"/>
      <c r="AA366" s="246"/>
      <c r="AB366" s="246"/>
      <c r="AC366" s="246"/>
      <c r="AD366" s="246"/>
      <c r="AE366" s="246"/>
      <c r="AF366" s="246"/>
      <c r="AG366" s="441"/>
      <c r="AH366" s="441"/>
      <c r="AI366" s="441"/>
      <c r="AJ366" s="441"/>
      <c r="AK366" s="441"/>
      <c r="AL366" s="441"/>
      <c r="AM366" s="441"/>
      <c r="AN366" s="441"/>
      <c r="AO366" s="441"/>
      <c r="AP366" s="441"/>
      <c r="AQ366" s="441"/>
      <c r="AR366" s="441"/>
      <c r="AS366" s="441"/>
      <c r="AT366" s="441"/>
      <c r="AU366" s="441"/>
      <c r="AV366" s="441"/>
      <c r="AW366" s="441"/>
      <c r="AX366" s="441"/>
      <c r="AY366" s="441"/>
      <c r="AZ366" s="441"/>
      <c r="BA366" s="441"/>
      <c r="BB366" s="441"/>
      <c r="BC366" s="441"/>
      <c r="BD366" s="441"/>
      <c r="BE366" s="441"/>
      <c r="BF366" s="441"/>
      <c r="BG366" s="441"/>
      <c r="BH366" s="441"/>
    </row>
    <row r="367" spans="1:60" s="238" customFormat="1">
      <c r="A367" s="81"/>
      <c r="B367" s="66"/>
      <c r="C367" s="10"/>
      <c r="D367" s="10"/>
      <c r="E367" s="10"/>
      <c r="F367" s="10"/>
      <c r="G367" s="10"/>
      <c r="H367" s="10"/>
      <c r="I367" s="10"/>
      <c r="J367" s="10"/>
      <c r="K367" s="10"/>
      <c r="L367" s="13"/>
      <c r="M367" s="10"/>
      <c r="N367" s="13"/>
      <c r="O367" s="13"/>
      <c r="P367" s="13"/>
      <c r="Q367" s="13"/>
      <c r="R367" s="13"/>
      <c r="S367" s="13"/>
      <c r="T367" s="54"/>
      <c r="U367" s="13"/>
      <c r="V367" s="13"/>
      <c r="W367" s="246"/>
      <c r="X367" s="246"/>
      <c r="Y367" s="1237"/>
      <c r="Z367" s="1237"/>
      <c r="AA367" s="246"/>
      <c r="AB367" s="246"/>
      <c r="AC367" s="246"/>
      <c r="AD367" s="246"/>
      <c r="AE367" s="246"/>
      <c r="AF367" s="246"/>
      <c r="AG367" s="441"/>
      <c r="AH367" s="441"/>
      <c r="AI367" s="441"/>
      <c r="AJ367" s="441"/>
      <c r="AK367" s="441"/>
      <c r="AL367" s="441"/>
      <c r="AM367" s="441"/>
      <c r="AN367" s="441"/>
      <c r="AO367" s="441"/>
      <c r="AP367" s="441"/>
      <c r="AQ367" s="441"/>
      <c r="AR367" s="441"/>
      <c r="AS367" s="441"/>
      <c r="AT367" s="441"/>
      <c r="AU367" s="441"/>
      <c r="AV367" s="441"/>
      <c r="AW367" s="441"/>
      <c r="AX367" s="441"/>
      <c r="AY367" s="441"/>
      <c r="AZ367" s="441"/>
      <c r="BA367" s="441"/>
      <c r="BB367" s="441"/>
      <c r="BC367" s="441"/>
      <c r="BD367" s="441"/>
      <c r="BE367" s="441"/>
      <c r="BF367" s="441"/>
      <c r="BG367" s="441"/>
      <c r="BH367" s="441"/>
    </row>
    <row r="368" spans="1:60" s="238" customFormat="1">
      <c r="A368" s="81"/>
      <c r="B368" s="66"/>
      <c r="C368" s="10"/>
      <c r="D368" s="10"/>
      <c r="E368" s="10"/>
      <c r="F368" s="10"/>
      <c r="G368" s="10"/>
      <c r="H368" s="10"/>
      <c r="I368" s="10"/>
      <c r="J368" s="10"/>
      <c r="K368" s="10"/>
      <c r="L368" s="13"/>
      <c r="M368" s="10"/>
      <c r="N368" s="13"/>
      <c r="O368" s="13"/>
      <c r="P368" s="13"/>
      <c r="Q368" s="13"/>
      <c r="R368" s="13"/>
      <c r="S368" s="13"/>
      <c r="T368" s="54"/>
      <c r="U368" s="13"/>
      <c r="V368" s="13"/>
      <c r="W368" s="246"/>
      <c r="X368" s="246"/>
      <c r="Y368" s="1237"/>
      <c r="Z368" s="1237"/>
      <c r="AA368" s="246"/>
      <c r="AB368" s="246"/>
      <c r="AC368" s="246"/>
      <c r="AD368" s="246"/>
      <c r="AE368" s="246"/>
      <c r="AF368" s="246"/>
      <c r="AG368" s="441"/>
      <c r="AH368" s="441"/>
      <c r="AI368" s="441"/>
      <c r="AJ368" s="441"/>
      <c r="AK368" s="441"/>
      <c r="AL368" s="441"/>
      <c r="AM368" s="441"/>
      <c r="AN368" s="441"/>
      <c r="AO368" s="441"/>
      <c r="AP368" s="441"/>
      <c r="AQ368" s="441"/>
      <c r="AR368" s="441"/>
      <c r="AS368" s="441"/>
      <c r="AT368" s="441"/>
      <c r="AU368" s="441"/>
      <c r="AV368" s="441"/>
      <c r="AW368" s="441"/>
      <c r="AX368" s="441"/>
      <c r="AY368" s="441"/>
      <c r="AZ368" s="441"/>
      <c r="BA368" s="441"/>
      <c r="BB368" s="441"/>
      <c r="BC368" s="441"/>
      <c r="BD368" s="441"/>
      <c r="BE368" s="441"/>
      <c r="BF368" s="441"/>
      <c r="BG368" s="441"/>
      <c r="BH368" s="441"/>
    </row>
    <row r="369" spans="1:60" s="238" customFormat="1">
      <c r="A369" s="81"/>
      <c r="B369" s="66"/>
      <c r="C369" s="10"/>
      <c r="D369" s="10"/>
      <c r="E369" s="10"/>
      <c r="F369" s="10"/>
      <c r="G369" s="10"/>
      <c r="H369" s="10"/>
      <c r="I369" s="10"/>
      <c r="J369" s="10"/>
      <c r="K369" s="10"/>
      <c r="L369" s="13"/>
      <c r="M369" s="10"/>
      <c r="N369" s="13"/>
      <c r="O369" s="13"/>
      <c r="P369" s="13"/>
      <c r="Q369" s="13"/>
      <c r="R369" s="13"/>
      <c r="S369" s="13"/>
      <c r="T369" s="54"/>
      <c r="U369" s="13"/>
      <c r="V369" s="13"/>
      <c r="W369" s="246"/>
      <c r="X369" s="246"/>
      <c r="Y369" s="1237"/>
      <c r="Z369" s="1237"/>
      <c r="AA369" s="246"/>
      <c r="AB369" s="246"/>
      <c r="AC369" s="246"/>
      <c r="AD369" s="246"/>
      <c r="AE369" s="246"/>
      <c r="AF369" s="246"/>
      <c r="AG369" s="441"/>
      <c r="AH369" s="441"/>
      <c r="AI369" s="441"/>
      <c r="AJ369" s="441"/>
      <c r="AK369" s="441"/>
      <c r="AL369" s="441"/>
      <c r="AM369" s="441"/>
      <c r="AN369" s="441"/>
      <c r="AO369" s="441"/>
      <c r="AP369" s="441"/>
      <c r="AQ369" s="441"/>
      <c r="AR369" s="441"/>
      <c r="AS369" s="441"/>
      <c r="AT369" s="441"/>
      <c r="AU369" s="441"/>
      <c r="AV369" s="441"/>
      <c r="AW369" s="441"/>
      <c r="AX369" s="441"/>
      <c r="AY369" s="441"/>
      <c r="AZ369" s="441"/>
      <c r="BA369" s="441"/>
      <c r="BB369" s="441"/>
      <c r="BC369" s="441"/>
      <c r="BD369" s="441"/>
      <c r="BE369" s="441"/>
      <c r="BF369" s="441"/>
      <c r="BG369" s="441"/>
      <c r="BH369" s="441"/>
    </row>
    <row r="370" spans="1:60" s="238" customFormat="1">
      <c r="A370" s="81"/>
      <c r="B370" s="66"/>
      <c r="C370" s="10"/>
      <c r="D370" s="10"/>
      <c r="E370" s="10"/>
      <c r="F370" s="10"/>
      <c r="G370" s="10"/>
      <c r="H370" s="10"/>
      <c r="I370" s="10"/>
      <c r="J370" s="10"/>
      <c r="K370" s="10"/>
      <c r="L370" s="13"/>
      <c r="M370" s="10"/>
      <c r="N370" s="13"/>
      <c r="O370" s="13"/>
      <c r="P370" s="13"/>
      <c r="Q370" s="13"/>
      <c r="R370" s="13"/>
      <c r="S370" s="13"/>
      <c r="T370" s="54"/>
      <c r="U370" s="13"/>
      <c r="V370" s="13"/>
      <c r="W370" s="246"/>
      <c r="X370" s="246"/>
      <c r="Y370" s="1237"/>
      <c r="Z370" s="1237"/>
      <c r="AA370" s="246"/>
      <c r="AB370" s="246"/>
      <c r="AC370" s="246"/>
      <c r="AD370" s="246"/>
      <c r="AE370" s="246"/>
      <c r="AF370" s="246"/>
      <c r="AG370" s="441"/>
      <c r="AH370" s="441"/>
      <c r="AI370" s="441"/>
      <c r="AJ370" s="441"/>
      <c r="AK370" s="441"/>
      <c r="AL370" s="441"/>
      <c r="AM370" s="441"/>
      <c r="AN370" s="441"/>
      <c r="AO370" s="441"/>
      <c r="AP370" s="441"/>
      <c r="AQ370" s="441"/>
      <c r="AR370" s="441"/>
      <c r="AS370" s="441"/>
      <c r="AT370" s="441"/>
      <c r="AU370" s="441"/>
      <c r="AV370" s="441"/>
      <c r="AW370" s="441"/>
      <c r="AX370" s="441"/>
      <c r="AY370" s="441"/>
      <c r="AZ370" s="441"/>
      <c r="BA370" s="441"/>
      <c r="BB370" s="441"/>
      <c r="BC370" s="441"/>
      <c r="BD370" s="441"/>
      <c r="BE370" s="441"/>
      <c r="BF370" s="441"/>
      <c r="BG370" s="441"/>
      <c r="BH370" s="441"/>
    </row>
    <row r="371" spans="1:60" s="238" customFormat="1">
      <c r="A371" s="81"/>
      <c r="B371" s="66"/>
      <c r="C371" s="10"/>
      <c r="D371" s="10"/>
      <c r="E371" s="10"/>
      <c r="F371" s="10"/>
      <c r="G371" s="10"/>
      <c r="H371" s="10"/>
      <c r="I371" s="10"/>
      <c r="J371" s="10"/>
      <c r="K371" s="10"/>
      <c r="L371" s="13"/>
      <c r="M371" s="10"/>
      <c r="N371" s="13"/>
      <c r="O371" s="13"/>
      <c r="P371" s="13"/>
      <c r="Q371" s="13"/>
      <c r="R371" s="13"/>
      <c r="S371" s="13"/>
      <c r="T371" s="54"/>
      <c r="U371" s="13"/>
      <c r="V371" s="13"/>
      <c r="W371" s="246"/>
      <c r="X371" s="246"/>
      <c r="Y371" s="1237"/>
      <c r="Z371" s="1237"/>
      <c r="AA371" s="246"/>
      <c r="AB371" s="246"/>
      <c r="AC371" s="246"/>
      <c r="AD371" s="246"/>
      <c r="AE371" s="246"/>
      <c r="AF371" s="246"/>
      <c r="AG371" s="441"/>
      <c r="AH371" s="441"/>
      <c r="AI371" s="441"/>
      <c r="AJ371" s="441"/>
      <c r="AK371" s="441"/>
      <c r="AL371" s="441"/>
      <c r="AM371" s="441"/>
      <c r="AN371" s="441"/>
      <c r="AO371" s="441"/>
      <c r="AP371" s="441"/>
      <c r="AQ371" s="441"/>
      <c r="AR371" s="441"/>
      <c r="AS371" s="441"/>
      <c r="AT371" s="441"/>
      <c r="AU371" s="441"/>
      <c r="AV371" s="441"/>
      <c r="AW371" s="441"/>
      <c r="AX371" s="441"/>
      <c r="AY371" s="441"/>
      <c r="AZ371" s="441"/>
      <c r="BA371" s="441"/>
      <c r="BB371" s="441"/>
      <c r="BC371" s="441"/>
      <c r="BD371" s="441"/>
      <c r="BE371" s="441"/>
      <c r="BF371" s="441"/>
      <c r="BG371" s="441"/>
      <c r="BH371" s="441"/>
    </row>
    <row r="372" spans="1:60" s="238" customFormat="1">
      <c r="A372" s="81"/>
      <c r="B372" s="66"/>
      <c r="C372" s="10"/>
      <c r="D372" s="10"/>
      <c r="E372" s="10"/>
      <c r="F372" s="10"/>
      <c r="G372" s="10"/>
      <c r="H372" s="10"/>
      <c r="I372" s="10"/>
      <c r="J372" s="10"/>
      <c r="K372" s="10"/>
      <c r="L372" s="13"/>
      <c r="M372" s="10"/>
      <c r="N372" s="13"/>
      <c r="O372" s="13"/>
      <c r="P372" s="13"/>
      <c r="Q372" s="13"/>
      <c r="R372" s="13"/>
      <c r="S372" s="13"/>
      <c r="T372" s="54"/>
      <c r="U372" s="13"/>
      <c r="V372" s="13"/>
      <c r="W372" s="246"/>
      <c r="X372" s="246"/>
      <c r="Y372" s="1237"/>
      <c r="Z372" s="1237"/>
      <c r="AA372" s="246"/>
      <c r="AB372" s="246"/>
      <c r="AC372" s="246"/>
      <c r="AD372" s="246"/>
      <c r="AE372" s="246"/>
      <c r="AF372" s="246"/>
      <c r="AG372" s="441"/>
      <c r="AH372" s="441"/>
      <c r="AI372" s="441"/>
      <c r="AJ372" s="441"/>
      <c r="AK372" s="441"/>
      <c r="AL372" s="441"/>
      <c r="AM372" s="441"/>
      <c r="AN372" s="441"/>
      <c r="AO372" s="441"/>
      <c r="AP372" s="441"/>
      <c r="AQ372" s="441"/>
      <c r="AR372" s="441"/>
      <c r="AS372" s="441"/>
      <c r="AT372" s="441"/>
      <c r="AU372" s="441"/>
      <c r="AV372" s="441"/>
      <c r="AW372" s="441"/>
      <c r="AX372" s="441"/>
      <c r="AY372" s="441"/>
      <c r="AZ372" s="441"/>
      <c r="BA372" s="441"/>
      <c r="BB372" s="441"/>
      <c r="BC372" s="441"/>
      <c r="BD372" s="441"/>
      <c r="BE372" s="441"/>
      <c r="BF372" s="441"/>
      <c r="BG372" s="441"/>
      <c r="BH372" s="441"/>
    </row>
    <row r="373" spans="1:60" s="238" customFormat="1">
      <c r="A373" s="81"/>
      <c r="B373" s="66"/>
      <c r="C373" s="10"/>
      <c r="D373" s="10"/>
      <c r="E373" s="10"/>
      <c r="F373" s="10"/>
      <c r="G373" s="10"/>
      <c r="H373" s="10"/>
      <c r="I373" s="10"/>
      <c r="J373" s="10"/>
      <c r="K373" s="10"/>
      <c r="L373" s="13"/>
      <c r="M373" s="10"/>
      <c r="N373" s="13"/>
      <c r="O373" s="13"/>
      <c r="P373" s="13"/>
      <c r="Q373" s="13"/>
      <c r="R373" s="13"/>
      <c r="S373" s="13"/>
      <c r="T373" s="54"/>
      <c r="U373" s="13"/>
      <c r="V373" s="13"/>
      <c r="W373" s="246"/>
      <c r="X373" s="246"/>
      <c r="Y373" s="1237"/>
      <c r="Z373" s="1237"/>
      <c r="AA373" s="246"/>
      <c r="AB373" s="246"/>
      <c r="AC373" s="246"/>
      <c r="AD373" s="246"/>
      <c r="AE373" s="246"/>
      <c r="AF373" s="246"/>
      <c r="AG373" s="441"/>
      <c r="AH373" s="441"/>
      <c r="AI373" s="441"/>
      <c r="AJ373" s="441"/>
      <c r="AK373" s="441"/>
      <c r="AL373" s="441"/>
      <c r="AM373" s="441"/>
      <c r="AN373" s="441"/>
      <c r="AO373" s="441"/>
      <c r="AP373" s="441"/>
      <c r="AQ373" s="441"/>
      <c r="AR373" s="441"/>
      <c r="AS373" s="441"/>
      <c r="AT373" s="441"/>
      <c r="AU373" s="441"/>
      <c r="AV373" s="441"/>
      <c r="AW373" s="441"/>
      <c r="AX373" s="441"/>
      <c r="AY373" s="441"/>
      <c r="AZ373" s="441"/>
      <c r="BA373" s="441"/>
      <c r="BB373" s="441"/>
      <c r="BC373" s="441"/>
      <c r="BD373" s="441"/>
      <c r="BE373" s="441"/>
      <c r="BF373" s="441"/>
      <c r="BG373" s="441"/>
      <c r="BH373" s="441"/>
    </row>
    <row r="374" spans="1:60" s="238" customFormat="1">
      <c r="A374" s="81"/>
      <c r="B374" s="66"/>
      <c r="C374" s="10"/>
      <c r="D374" s="10"/>
      <c r="E374" s="10"/>
      <c r="F374" s="10"/>
      <c r="G374" s="10"/>
      <c r="H374" s="10"/>
      <c r="I374" s="10"/>
      <c r="J374" s="10"/>
      <c r="K374" s="10"/>
      <c r="L374" s="13"/>
      <c r="M374" s="10"/>
      <c r="N374" s="13"/>
      <c r="O374" s="13"/>
      <c r="P374" s="13"/>
      <c r="Q374" s="13"/>
      <c r="R374" s="13"/>
      <c r="S374" s="13"/>
      <c r="T374" s="54"/>
      <c r="U374" s="13"/>
      <c r="V374" s="13"/>
      <c r="W374" s="246"/>
      <c r="X374" s="246"/>
      <c r="Y374" s="1237"/>
      <c r="Z374" s="1237"/>
      <c r="AA374" s="246"/>
      <c r="AB374" s="246"/>
      <c r="AC374" s="246"/>
      <c r="AD374" s="246"/>
      <c r="AE374" s="246"/>
      <c r="AF374" s="246"/>
      <c r="AG374" s="441"/>
      <c r="AH374" s="441"/>
      <c r="AI374" s="441"/>
      <c r="AJ374" s="441"/>
      <c r="AK374" s="441"/>
      <c r="AL374" s="441"/>
      <c r="AM374" s="441"/>
      <c r="AN374" s="441"/>
      <c r="AO374" s="441"/>
      <c r="AP374" s="441"/>
      <c r="AQ374" s="441"/>
      <c r="AR374" s="441"/>
      <c r="AS374" s="441"/>
      <c r="AT374" s="441"/>
      <c r="AU374" s="441"/>
      <c r="AV374" s="441"/>
      <c r="AW374" s="441"/>
      <c r="AX374" s="441"/>
      <c r="AY374" s="441"/>
      <c r="AZ374" s="441"/>
      <c r="BA374" s="441"/>
      <c r="BB374" s="441"/>
      <c r="BC374" s="441"/>
      <c r="BD374" s="441"/>
      <c r="BE374" s="441"/>
      <c r="BF374" s="441"/>
      <c r="BG374" s="441"/>
      <c r="BH374" s="441"/>
    </row>
    <row r="375" spans="1:60" s="238" customFormat="1">
      <c r="A375" s="81"/>
      <c r="B375" s="66"/>
      <c r="C375" s="10"/>
      <c r="D375" s="10"/>
      <c r="E375" s="10"/>
      <c r="F375" s="10"/>
      <c r="G375" s="10"/>
      <c r="H375" s="10"/>
      <c r="I375" s="10"/>
      <c r="J375" s="10"/>
      <c r="K375" s="10"/>
      <c r="L375" s="13"/>
      <c r="M375" s="10"/>
      <c r="N375" s="13"/>
      <c r="O375" s="13"/>
      <c r="P375" s="13"/>
      <c r="Q375" s="13"/>
      <c r="R375" s="13"/>
      <c r="S375" s="13"/>
      <c r="T375" s="54"/>
      <c r="U375" s="13"/>
      <c r="V375" s="13"/>
      <c r="W375" s="246"/>
      <c r="X375" s="246"/>
      <c r="Y375" s="1237"/>
      <c r="Z375" s="1237"/>
      <c r="AA375" s="246"/>
      <c r="AB375" s="246"/>
      <c r="AC375" s="246"/>
      <c r="AD375" s="246"/>
      <c r="AE375" s="246"/>
      <c r="AF375" s="246"/>
      <c r="AG375" s="441"/>
      <c r="AH375" s="441"/>
      <c r="AI375" s="441"/>
      <c r="AJ375" s="441"/>
      <c r="AK375" s="441"/>
      <c r="AL375" s="441"/>
      <c r="AM375" s="441"/>
      <c r="AN375" s="441"/>
      <c r="AO375" s="441"/>
      <c r="AP375" s="441"/>
      <c r="AQ375" s="441"/>
      <c r="AR375" s="441"/>
      <c r="AS375" s="441"/>
      <c r="AT375" s="441"/>
      <c r="AU375" s="441"/>
      <c r="AV375" s="441"/>
      <c r="AW375" s="441"/>
      <c r="AX375" s="441"/>
      <c r="AY375" s="441"/>
      <c r="AZ375" s="441"/>
      <c r="BA375" s="441"/>
      <c r="BB375" s="441"/>
      <c r="BC375" s="441"/>
      <c r="BD375" s="441"/>
      <c r="BE375" s="441"/>
      <c r="BF375" s="441"/>
      <c r="BG375" s="441"/>
      <c r="BH375" s="441"/>
    </row>
    <row r="376" spans="1:60" s="238" customFormat="1">
      <c r="A376" s="81"/>
      <c r="B376" s="66"/>
      <c r="C376" s="10"/>
      <c r="D376" s="10"/>
      <c r="E376" s="10"/>
      <c r="F376" s="10"/>
      <c r="G376" s="10"/>
      <c r="H376" s="10"/>
      <c r="I376" s="10"/>
      <c r="J376" s="10"/>
      <c r="K376" s="10"/>
      <c r="L376" s="13"/>
      <c r="M376" s="10"/>
      <c r="N376" s="13"/>
      <c r="O376" s="13"/>
      <c r="P376" s="13"/>
      <c r="Q376" s="13"/>
      <c r="R376" s="13"/>
      <c r="S376" s="13"/>
      <c r="T376" s="54"/>
      <c r="U376" s="13"/>
      <c r="V376" s="13"/>
      <c r="W376" s="246"/>
      <c r="X376" s="246"/>
      <c r="Y376" s="1237"/>
      <c r="Z376" s="1237"/>
      <c r="AA376" s="246"/>
      <c r="AB376" s="246"/>
      <c r="AC376" s="246"/>
      <c r="AD376" s="246"/>
      <c r="AE376" s="246"/>
      <c r="AF376" s="246"/>
      <c r="AG376" s="441"/>
      <c r="AH376" s="441"/>
      <c r="AI376" s="441"/>
      <c r="AJ376" s="441"/>
      <c r="AK376" s="441"/>
      <c r="AL376" s="441"/>
      <c r="AM376" s="441"/>
      <c r="AN376" s="441"/>
      <c r="AO376" s="441"/>
      <c r="AP376" s="441"/>
      <c r="AQ376" s="441"/>
      <c r="AR376" s="441"/>
      <c r="AS376" s="441"/>
      <c r="AT376" s="441"/>
      <c r="AU376" s="441"/>
      <c r="AV376" s="441"/>
      <c r="AW376" s="441"/>
      <c r="AX376" s="441"/>
      <c r="AY376" s="441"/>
      <c r="AZ376" s="441"/>
      <c r="BA376" s="441"/>
      <c r="BB376" s="441"/>
      <c r="BC376" s="441"/>
      <c r="BD376" s="441"/>
      <c r="BE376" s="441"/>
      <c r="BF376" s="441"/>
      <c r="BG376" s="441"/>
      <c r="BH376" s="441"/>
    </row>
    <row r="377" spans="1:60" s="238" customFormat="1">
      <c r="A377" s="81"/>
      <c r="B377" s="66"/>
      <c r="C377" s="10"/>
      <c r="D377" s="10"/>
      <c r="E377" s="10"/>
      <c r="F377" s="10"/>
      <c r="G377" s="10"/>
      <c r="H377" s="10"/>
      <c r="I377" s="10"/>
      <c r="J377" s="10"/>
      <c r="K377" s="10"/>
      <c r="L377" s="13"/>
      <c r="M377" s="10"/>
      <c r="N377" s="13"/>
      <c r="O377" s="13"/>
      <c r="P377" s="13"/>
      <c r="Q377" s="13"/>
      <c r="R377" s="13"/>
      <c r="S377" s="13"/>
      <c r="T377" s="54"/>
      <c r="U377" s="13"/>
      <c r="V377" s="13"/>
      <c r="W377" s="246"/>
      <c r="X377" s="246"/>
      <c r="Y377" s="1237"/>
      <c r="Z377" s="1237"/>
      <c r="AA377" s="246"/>
      <c r="AB377" s="246"/>
      <c r="AC377" s="246"/>
      <c r="AD377" s="246"/>
      <c r="AE377" s="246"/>
      <c r="AF377" s="246"/>
      <c r="AG377" s="441"/>
      <c r="AH377" s="441"/>
      <c r="AI377" s="441"/>
      <c r="AJ377" s="441"/>
      <c r="AK377" s="441"/>
      <c r="AL377" s="441"/>
      <c r="AM377" s="441"/>
      <c r="AN377" s="441"/>
      <c r="AO377" s="441"/>
      <c r="AP377" s="441"/>
      <c r="AQ377" s="441"/>
      <c r="AR377" s="441"/>
      <c r="AS377" s="441"/>
      <c r="AT377" s="441"/>
      <c r="AU377" s="441"/>
      <c r="AV377" s="441"/>
      <c r="AW377" s="441"/>
      <c r="AX377" s="441"/>
      <c r="AY377" s="441"/>
      <c r="AZ377" s="441"/>
      <c r="BA377" s="441"/>
      <c r="BB377" s="441"/>
      <c r="BC377" s="441"/>
      <c r="BD377" s="441"/>
      <c r="BE377" s="441"/>
      <c r="BF377" s="441"/>
      <c r="BG377" s="441"/>
      <c r="BH377" s="441"/>
    </row>
    <row r="378" spans="1:60" s="238" customFormat="1">
      <c r="A378" s="81"/>
      <c r="B378" s="66"/>
      <c r="C378" s="10"/>
      <c r="D378" s="10"/>
      <c r="E378" s="10"/>
      <c r="F378" s="10"/>
      <c r="G378" s="10"/>
      <c r="H378" s="10"/>
      <c r="I378" s="10"/>
      <c r="J378" s="10"/>
      <c r="K378" s="10"/>
      <c r="L378" s="13"/>
      <c r="M378" s="10"/>
      <c r="N378" s="13"/>
      <c r="O378" s="13"/>
      <c r="P378" s="13"/>
      <c r="Q378" s="13"/>
      <c r="R378" s="13"/>
      <c r="S378" s="13"/>
      <c r="T378" s="54"/>
      <c r="U378" s="13"/>
      <c r="V378" s="13"/>
      <c r="W378" s="246"/>
      <c r="X378" s="246"/>
      <c r="Y378" s="1237"/>
      <c r="Z378" s="1237"/>
      <c r="AA378" s="246"/>
      <c r="AB378" s="246"/>
      <c r="AC378" s="246"/>
      <c r="AD378" s="246"/>
      <c r="AE378" s="246"/>
      <c r="AF378" s="246"/>
      <c r="AG378" s="441"/>
      <c r="AH378" s="441"/>
      <c r="AI378" s="441"/>
      <c r="AJ378" s="441"/>
      <c r="AK378" s="441"/>
      <c r="AL378" s="441"/>
      <c r="AM378" s="441"/>
      <c r="AN378" s="441"/>
      <c r="AO378" s="441"/>
      <c r="AP378" s="441"/>
      <c r="AQ378" s="441"/>
      <c r="AR378" s="441"/>
      <c r="AS378" s="441"/>
      <c r="AT378" s="441"/>
      <c r="AU378" s="441"/>
      <c r="AV378" s="441"/>
      <c r="AW378" s="441"/>
      <c r="AX378" s="441"/>
      <c r="AY378" s="441"/>
      <c r="AZ378" s="441"/>
      <c r="BA378" s="441"/>
      <c r="BB378" s="441"/>
      <c r="BC378" s="441"/>
      <c r="BD378" s="441"/>
      <c r="BE378" s="441"/>
      <c r="BF378" s="441"/>
      <c r="BG378" s="441"/>
      <c r="BH378" s="441"/>
    </row>
    <row r="379" spans="1:60" s="238" customFormat="1">
      <c r="A379" s="81"/>
      <c r="B379" s="66"/>
      <c r="C379" s="10"/>
      <c r="D379" s="10"/>
      <c r="E379" s="10"/>
      <c r="F379" s="10"/>
      <c r="G379" s="10"/>
      <c r="H379" s="10"/>
      <c r="I379" s="10"/>
      <c r="J379" s="10"/>
      <c r="K379" s="10"/>
      <c r="L379" s="13"/>
      <c r="M379" s="10"/>
      <c r="N379" s="13"/>
      <c r="O379" s="13"/>
      <c r="P379" s="13"/>
      <c r="Q379" s="13"/>
      <c r="R379" s="13"/>
      <c r="S379" s="13"/>
      <c r="T379" s="54"/>
      <c r="U379" s="13"/>
      <c r="V379" s="13"/>
      <c r="W379" s="246"/>
      <c r="X379" s="246"/>
      <c r="Y379" s="1237"/>
      <c r="Z379" s="1237"/>
      <c r="AA379" s="246"/>
      <c r="AB379" s="246"/>
      <c r="AC379" s="246"/>
      <c r="AD379" s="246"/>
      <c r="AE379" s="246"/>
      <c r="AF379" s="246"/>
      <c r="AG379" s="441"/>
      <c r="AH379" s="441"/>
      <c r="AI379" s="441"/>
      <c r="AJ379" s="441"/>
      <c r="AK379" s="441"/>
      <c r="AL379" s="441"/>
      <c r="AM379" s="441"/>
      <c r="AN379" s="441"/>
      <c r="AO379" s="441"/>
      <c r="AP379" s="441"/>
      <c r="AQ379" s="441"/>
      <c r="AR379" s="441"/>
      <c r="AS379" s="441"/>
      <c r="AT379" s="441"/>
      <c r="AU379" s="441"/>
      <c r="AV379" s="441"/>
      <c r="AW379" s="441"/>
      <c r="AX379" s="441"/>
      <c r="AY379" s="441"/>
      <c r="AZ379" s="441"/>
      <c r="BA379" s="441"/>
      <c r="BB379" s="441"/>
      <c r="BC379" s="441"/>
      <c r="BD379" s="441"/>
      <c r="BE379" s="441"/>
      <c r="BF379" s="441"/>
      <c r="BG379" s="441"/>
      <c r="BH379" s="441"/>
    </row>
    <row r="380" spans="1:60" s="238" customFormat="1">
      <c r="A380" s="81"/>
      <c r="B380" s="66"/>
      <c r="C380" s="10"/>
      <c r="D380" s="10"/>
      <c r="E380" s="10"/>
      <c r="F380" s="10"/>
      <c r="G380" s="10"/>
      <c r="H380" s="10"/>
      <c r="I380" s="10"/>
      <c r="J380" s="10"/>
      <c r="K380" s="10"/>
      <c r="L380" s="13"/>
      <c r="M380" s="10"/>
      <c r="N380" s="13"/>
      <c r="O380" s="13"/>
      <c r="P380" s="13"/>
      <c r="Q380" s="13"/>
      <c r="R380" s="13"/>
      <c r="S380" s="13"/>
      <c r="T380" s="54"/>
      <c r="U380" s="13"/>
      <c r="V380" s="13"/>
      <c r="W380" s="246"/>
      <c r="X380" s="246"/>
      <c r="Y380" s="1237"/>
      <c r="Z380" s="1237"/>
      <c r="AA380" s="246"/>
      <c r="AB380" s="246"/>
      <c r="AC380" s="246"/>
      <c r="AD380" s="246"/>
      <c r="AE380" s="246"/>
      <c r="AF380" s="246"/>
      <c r="AG380" s="441"/>
      <c r="AH380" s="441"/>
      <c r="AI380" s="441"/>
      <c r="AJ380" s="441"/>
      <c r="AK380" s="441"/>
      <c r="AL380" s="441"/>
      <c r="AM380" s="441"/>
      <c r="AN380" s="441"/>
      <c r="AO380" s="441"/>
      <c r="AP380" s="441"/>
      <c r="AQ380" s="441"/>
      <c r="AR380" s="441"/>
      <c r="AS380" s="441"/>
      <c r="AT380" s="441"/>
      <c r="AU380" s="441"/>
      <c r="AV380" s="441"/>
      <c r="AW380" s="441"/>
      <c r="AX380" s="441"/>
      <c r="AY380" s="441"/>
      <c r="AZ380" s="441"/>
      <c r="BA380" s="441"/>
      <c r="BB380" s="441"/>
      <c r="BC380" s="441"/>
      <c r="BD380" s="441"/>
      <c r="BE380" s="441"/>
      <c r="BF380" s="441"/>
      <c r="BG380" s="441"/>
      <c r="BH380" s="441"/>
    </row>
    <row r="381" spans="1:60" s="238" customFormat="1">
      <c r="A381" s="81"/>
      <c r="B381" s="66"/>
      <c r="C381" s="10"/>
      <c r="D381" s="10"/>
      <c r="E381" s="10"/>
      <c r="F381" s="10"/>
      <c r="G381" s="10"/>
      <c r="H381" s="10"/>
      <c r="I381" s="10"/>
      <c r="J381" s="10"/>
      <c r="K381" s="10"/>
      <c r="L381" s="13"/>
      <c r="M381" s="10"/>
      <c r="N381" s="13"/>
      <c r="O381" s="13"/>
      <c r="P381" s="13"/>
      <c r="Q381" s="13"/>
      <c r="R381" s="13"/>
      <c r="S381" s="13"/>
      <c r="T381" s="54"/>
      <c r="U381" s="13"/>
      <c r="V381" s="13"/>
      <c r="W381" s="246"/>
      <c r="X381" s="246"/>
      <c r="Y381" s="1237"/>
      <c r="Z381" s="1237"/>
      <c r="AA381" s="246"/>
      <c r="AB381" s="246"/>
      <c r="AC381" s="246"/>
      <c r="AD381" s="246"/>
      <c r="AE381" s="246"/>
      <c r="AF381" s="246"/>
      <c r="AG381" s="441"/>
      <c r="AH381" s="441"/>
      <c r="AI381" s="441"/>
      <c r="AJ381" s="441"/>
      <c r="AK381" s="441"/>
      <c r="AL381" s="441"/>
      <c r="AM381" s="441"/>
      <c r="AN381" s="441"/>
      <c r="AO381" s="441"/>
      <c r="AP381" s="441"/>
      <c r="AQ381" s="441"/>
      <c r="AR381" s="441"/>
      <c r="AS381" s="441"/>
      <c r="AT381" s="441"/>
      <c r="AU381" s="441"/>
      <c r="AV381" s="441"/>
      <c r="AW381" s="441"/>
      <c r="AX381" s="441"/>
      <c r="AY381" s="441"/>
      <c r="AZ381" s="441"/>
      <c r="BA381" s="441"/>
      <c r="BB381" s="441"/>
      <c r="BC381" s="441"/>
      <c r="BD381" s="441"/>
      <c r="BE381" s="441"/>
      <c r="BF381" s="441"/>
      <c r="BG381" s="441"/>
      <c r="BH381" s="441"/>
    </row>
    <row r="382" spans="1:60" s="238" customFormat="1">
      <c r="A382" s="81"/>
      <c r="B382" s="66"/>
      <c r="C382" s="10"/>
      <c r="D382" s="10"/>
      <c r="E382" s="10"/>
      <c r="F382" s="10"/>
      <c r="G382" s="10"/>
      <c r="H382" s="10"/>
      <c r="I382" s="10"/>
      <c r="J382" s="10"/>
      <c r="K382" s="10"/>
      <c r="L382" s="13"/>
      <c r="M382" s="10"/>
      <c r="N382" s="13"/>
      <c r="O382" s="13"/>
      <c r="P382" s="13"/>
      <c r="Q382" s="13"/>
      <c r="R382" s="13"/>
      <c r="S382" s="13"/>
      <c r="T382" s="54"/>
      <c r="U382" s="13"/>
      <c r="V382" s="13"/>
      <c r="W382" s="246"/>
      <c r="X382" s="246"/>
      <c r="Y382" s="1237"/>
      <c r="Z382" s="1237"/>
      <c r="AA382" s="246"/>
      <c r="AB382" s="246"/>
      <c r="AC382" s="246"/>
      <c r="AD382" s="246"/>
      <c r="AE382" s="246"/>
      <c r="AF382" s="246"/>
      <c r="AG382" s="441"/>
      <c r="AH382" s="441"/>
      <c r="AI382" s="441"/>
      <c r="AJ382" s="441"/>
      <c r="AK382" s="441"/>
      <c r="AL382" s="441"/>
      <c r="AM382" s="441"/>
      <c r="AN382" s="441"/>
      <c r="AO382" s="441"/>
      <c r="AP382" s="441"/>
      <c r="AQ382" s="441"/>
      <c r="AR382" s="441"/>
      <c r="AS382" s="441"/>
      <c r="AT382" s="441"/>
      <c r="AU382" s="441"/>
      <c r="AV382" s="441"/>
      <c r="AW382" s="441"/>
      <c r="AX382" s="441"/>
      <c r="AY382" s="441"/>
      <c r="AZ382" s="441"/>
      <c r="BA382" s="441"/>
      <c r="BB382" s="441"/>
      <c r="BC382" s="441"/>
      <c r="BD382" s="441"/>
      <c r="BE382" s="441"/>
      <c r="BF382" s="441"/>
      <c r="BG382" s="441"/>
      <c r="BH382" s="441"/>
    </row>
    <row r="383" spans="1:60" s="238" customFormat="1">
      <c r="A383" s="81"/>
      <c r="B383" s="66"/>
      <c r="C383" s="10"/>
      <c r="D383" s="10"/>
      <c r="E383" s="10"/>
      <c r="F383" s="10"/>
      <c r="G383" s="10"/>
      <c r="H383" s="10"/>
      <c r="I383" s="10"/>
      <c r="J383" s="10"/>
      <c r="K383" s="10"/>
      <c r="L383" s="13"/>
      <c r="M383" s="10"/>
      <c r="N383" s="13"/>
      <c r="O383" s="13"/>
      <c r="P383" s="13"/>
      <c r="Q383" s="13"/>
      <c r="R383" s="13"/>
      <c r="S383" s="13"/>
      <c r="T383" s="54"/>
      <c r="U383" s="13"/>
      <c r="V383" s="13"/>
      <c r="W383" s="246"/>
      <c r="X383" s="246"/>
      <c r="Y383" s="1237"/>
      <c r="Z383" s="1237"/>
      <c r="AA383" s="246"/>
      <c r="AB383" s="246"/>
      <c r="AC383" s="246"/>
      <c r="AD383" s="246"/>
      <c r="AE383" s="246"/>
      <c r="AF383" s="246"/>
      <c r="AG383" s="441"/>
      <c r="AH383" s="441"/>
      <c r="AI383" s="441"/>
      <c r="AJ383" s="441"/>
      <c r="AK383" s="441"/>
      <c r="AL383" s="441"/>
      <c r="AM383" s="441"/>
      <c r="AN383" s="441"/>
      <c r="AO383" s="441"/>
      <c r="AP383" s="441"/>
      <c r="AQ383" s="441"/>
      <c r="AR383" s="441"/>
      <c r="AS383" s="441"/>
      <c r="AT383" s="441"/>
      <c r="AU383" s="441"/>
      <c r="AV383" s="441"/>
      <c r="AW383" s="441"/>
      <c r="AX383" s="441"/>
      <c r="AY383" s="441"/>
      <c r="AZ383" s="441"/>
      <c r="BA383" s="441"/>
      <c r="BB383" s="441"/>
      <c r="BC383" s="441"/>
      <c r="BD383" s="441"/>
      <c r="BE383" s="441"/>
      <c r="BF383" s="441"/>
      <c r="BG383" s="441"/>
      <c r="BH383" s="441"/>
    </row>
    <row r="384" spans="1:60" s="238" customFormat="1">
      <c r="A384" s="81"/>
      <c r="B384" s="66"/>
      <c r="C384" s="10"/>
      <c r="D384" s="10"/>
      <c r="E384" s="10"/>
      <c r="F384" s="10"/>
      <c r="G384" s="10"/>
      <c r="H384" s="10"/>
      <c r="I384" s="10"/>
      <c r="J384" s="10"/>
      <c r="K384" s="10"/>
      <c r="L384" s="13"/>
      <c r="M384" s="10"/>
      <c r="N384" s="13"/>
      <c r="O384" s="13"/>
      <c r="P384" s="13"/>
      <c r="Q384" s="13"/>
      <c r="R384" s="13"/>
      <c r="S384" s="13"/>
      <c r="T384" s="54"/>
      <c r="U384" s="13"/>
      <c r="V384" s="13"/>
      <c r="W384" s="246"/>
      <c r="X384" s="246"/>
      <c r="Y384" s="1237"/>
      <c r="Z384" s="1237"/>
      <c r="AA384" s="246"/>
      <c r="AB384" s="246"/>
      <c r="AC384" s="246"/>
      <c r="AD384" s="246"/>
      <c r="AE384" s="246"/>
      <c r="AF384" s="246"/>
      <c r="AG384" s="441"/>
      <c r="AH384" s="441"/>
      <c r="AI384" s="441"/>
      <c r="AJ384" s="441"/>
      <c r="AK384" s="441"/>
      <c r="AL384" s="441"/>
      <c r="AM384" s="441"/>
      <c r="AN384" s="441"/>
      <c r="AO384" s="441"/>
      <c r="AP384" s="441"/>
      <c r="AQ384" s="441"/>
      <c r="AR384" s="441"/>
      <c r="AS384" s="441"/>
      <c r="AT384" s="441"/>
      <c r="AU384" s="441"/>
      <c r="AV384" s="441"/>
      <c r="AW384" s="441"/>
      <c r="AX384" s="441"/>
      <c r="AY384" s="441"/>
      <c r="AZ384" s="441"/>
      <c r="BA384" s="441"/>
      <c r="BB384" s="441"/>
      <c r="BC384" s="441"/>
      <c r="BD384" s="441"/>
      <c r="BE384" s="441"/>
      <c r="BF384" s="441"/>
      <c r="BG384" s="441"/>
      <c r="BH384" s="441"/>
    </row>
    <row r="385" spans="1:60" s="238" customFormat="1">
      <c r="A385" s="81"/>
      <c r="B385" s="66"/>
      <c r="C385" s="10"/>
      <c r="D385" s="10"/>
      <c r="E385" s="10"/>
      <c r="F385" s="10"/>
      <c r="G385" s="10"/>
      <c r="H385" s="10"/>
      <c r="I385" s="10"/>
      <c r="J385" s="10"/>
      <c r="K385" s="10"/>
      <c r="L385" s="13"/>
      <c r="M385" s="10"/>
      <c r="N385" s="13"/>
      <c r="O385" s="13"/>
      <c r="P385" s="13"/>
      <c r="Q385" s="13"/>
      <c r="R385" s="13"/>
      <c r="S385" s="13"/>
      <c r="T385" s="54"/>
      <c r="U385" s="13"/>
      <c r="V385" s="13"/>
      <c r="W385" s="246"/>
      <c r="X385" s="246"/>
      <c r="Y385" s="1237"/>
      <c r="Z385" s="1237"/>
      <c r="AA385" s="246"/>
      <c r="AB385" s="246"/>
      <c r="AC385" s="246"/>
      <c r="AD385" s="246"/>
      <c r="AE385" s="246"/>
      <c r="AF385" s="246"/>
      <c r="AG385" s="441"/>
      <c r="AH385" s="441"/>
      <c r="AI385" s="441"/>
      <c r="AJ385" s="441"/>
      <c r="AK385" s="441"/>
      <c r="AL385" s="441"/>
      <c r="AM385" s="441"/>
      <c r="AN385" s="441"/>
      <c r="AO385" s="441"/>
      <c r="AP385" s="441"/>
      <c r="AQ385" s="441"/>
      <c r="AR385" s="441"/>
      <c r="AS385" s="441"/>
      <c r="AT385" s="441"/>
      <c r="AU385" s="441"/>
      <c r="AV385" s="441"/>
      <c r="AW385" s="441"/>
      <c r="AX385" s="441"/>
      <c r="AY385" s="441"/>
      <c r="AZ385" s="441"/>
      <c r="BA385" s="441"/>
      <c r="BB385" s="441"/>
      <c r="BC385" s="441"/>
      <c r="BD385" s="441"/>
      <c r="BE385" s="441"/>
      <c r="BF385" s="441"/>
      <c r="BG385" s="441"/>
      <c r="BH385" s="441"/>
    </row>
    <row r="386" spans="1:60" s="238" customFormat="1">
      <c r="A386" s="81"/>
      <c r="B386" s="66"/>
      <c r="C386" s="10"/>
      <c r="D386" s="10"/>
      <c r="E386" s="10"/>
      <c r="F386" s="10"/>
      <c r="G386" s="10"/>
      <c r="H386" s="10"/>
      <c r="I386" s="10"/>
      <c r="J386" s="10"/>
      <c r="K386" s="10"/>
      <c r="L386" s="13"/>
      <c r="M386" s="10"/>
      <c r="N386" s="13"/>
      <c r="O386" s="13"/>
      <c r="P386" s="13"/>
      <c r="Q386" s="13"/>
      <c r="R386" s="13"/>
      <c r="S386" s="13"/>
      <c r="T386" s="54"/>
      <c r="U386" s="13"/>
      <c r="V386" s="13"/>
      <c r="W386" s="246"/>
      <c r="X386" s="246"/>
      <c r="Y386" s="1237"/>
      <c r="Z386" s="1237"/>
      <c r="AA386" s="246"/>
      <c r="AB386" s="246"/>
      <c r="AC386" s="246"/>
      <c r="AD386" s="246"/>
      <c r="AE386" s="246"/>
      <c r="AF386" s="246"/>
      <c r="AG386" s="441"/>
      <c r="AH386" s="441"/>
      <c r="AI386" s="441"/>
      <c r="AJ386" s="441"/>
      <c r="AK386" s="441"/>
      <c r="AL386" s="441"/>
      <c r="AM386" s="441"/>
      <c r="AN386" s="441"/>
      <c r="AO386" s="441"/>
      <c r="AP386" s="441"/>
      <c r="AQ386" s="441"/>
      <c r="AR386" s="441"/>
      <c r="AS386" s="441"/>
      <c r="AT386" s="441"/>
      <c r="AU386" s="441"/>
      <c r="AV386" s="441"/>
      <c r="AW386" s="441"/>
      <c r="AX386" s="441"/>
      <c r="AY386" s="441"/>
      <c r="AZ386" s="441"/>
      <c r="BA386" s="441"/>
      <c r="BB386" s="441"/>
      <c r="BC386" s="441"/>
      <c r="BD386" s="441"/>
      <c r="BE386" s="441"/>
      <c r="BF386" s="441"/>
      <c r="BG386" s="441"/>
      <c r="BH386" s="441"/>
    </row>
    <row r="387" spans="1:60" s="238" customFormat="1">
      <c r="A387" s="81"/>
      <c r="B387" s="66"/>
      <c r="C387" s="10"/>
      <c r="D387" s="10"/>
      <c r="E387" s="10"/>
      <c r="F387" s="10"/>
      <c r="G387" s="10"/>
      <c r="H387" s="10"/>
      <c r="I387" s="10"/>
      <c r="J387" s="10"/>
      <c r="K387" s="10"/>
      <c r="L387" s="13"/>
      <c r="M387" s="10"/>
      <c r="N387" s="13"/>
      <c r="O387" s="13"/>
      <c r="P387" s="13"/>
      <c r="Q387" s="13"/>
      <c r="R387" s="13"/>
      <c r="S387" s="13"/>
      <c r="T387" s="54"/>
      <c r="U387" s="13"/>
      <c r="V387" s="13"/>
      <c r="W387" s="246"/>
      <c r="X387" s="246"/>
      <c r="Y387" s="1237"/>
      <c r="Z387" s="1237"/>
      <c r="AA387" s="246"/>
      <c r="AB387" s="246"/>
      <c r="AC387" s="246"/>
      <c r="AD387" s="246"/>
      <c r="AE387" s="246"/>
      <c r="AF387" s="246"/>
      <c r="AG387" s="441"/>
      <c r="AH387" s="441"/>
      <c r="AI387" s="441"/>
      <c r="AJ387" s="441"/>
      <c r="AK387" s="441"/>
      <c r="AL387" s="441"/>
      <c r="AM387" s="441"/>
      <c r="AN387" s="441"/>
      <c r="AO387" s="441"/>
      <c r="AP387" s="441"/>
      <c r="AQ387" s="441"/>
      <c r="AR387" s="441"/>
      <c r="AS387" s="441"/>
      <c r="AT387" s="441"/>
      <c r="AU387" s="441"/>
      <c r="AV387" s="441"/>
      <c r="AW387" s="441"/>
      <c r="AX387" s="441"/>
      <c r="AY387" s="441"/>
      <c r="AZ387" s="441"/>
      <c r="BA387" s="441"/>
      <c r="BB387" s="441"/>
      <c r="BC387" s="441"/>
      <c r="BD387" s="441"/>
      <c r="BE387" s="441"/>
      <c r="BF387" s="441"/>
      <c r="BG387" s="441"/>
      <c r="BH387" s="441"/>
    </row>
    <row r="388" spans="1:60" s="238" customFormat="1">
      <c r="A388" s="81"/>
      <c r="B388" s="66"/>
      <c r="C388" s="10"/>
      <c r="D388" s="10"/>
      <c r="E388" s="10"/>
      <c r="F388" s="10"/>
      <c r="G388" s="10"/>
      <c r="H388" s="10"/>
      <c r="I388" s="10"/>
      <c r="J388" s="10"/>
      <c r="K388" s="10"/>
      <c r="L388" s="13"/>
      <c r="M388" s="10"/>
      <c r="N388" s="13"/>
      <c r="O388" s="13"/>
      <c r="P388" s="13"/>
      <c r="Q388" s="13"/>
      <c r="R388" s="13"/>
      <c r="S388" s="13"/>
      <c r="T388" s="54"/>
      <c r="U388" s="13"/>
      <c r="V388" s="13"/>
      <c r="W388" s="246"/>
      <c r="X388" s="246"/>
      <c r="Y388" s="1237"/>
      <c r="Z388" s="1237"/>
      <c r="AA388" s="246"/>
      <c r="AB388" s="246"/>
      <c r="AC388" s="246"/>
      <c r="AD388" s="246"/>
      <c r="AE388" s="246"/>
      <c r="AF388" s="246"/>
      <c r="AG388" s="441"/>
      <c r="AH388" s="441"/>
      <c r="AI388" s="441"/>
      <c r="AJ388" s="441"/>
      <c r="AK388" s="441"/>
      <c r="AL388" s="441"/>
      <c r="AM388" s="441"/>
      <c r="AN388" s="441"/>
      <c r="AO388" s="441"/>
      <c r="AP388" s="441"/>
      <c r="AQ388" s="441"/>
      <c r="AR388" s="441"/>
      <c r="AS388" s="441"/>
      <c r="AT388" s="441"/>
      <c r="AU388" s="441"/>
      <c r="AV388" s="441"/>
      <c r="AW388" s="441"/>
      <c r="AX388" s="441"/>
      <c r="AY388" s="441"/>
      <c r="AZ388" s="441"/>
      <c r="BA388" s="441"/>
      <c r="BB388" s="441"/>
      <c r="BC388" s="441"/>
      <c r="BD388" s="441"/>
      <c r="BE388" s="441"/>
      <c r="BF388" s="441"/>
      <c r="BG388" s="441"/>
      <c r="BH388" s="441"/>
    </row>
    <row r="389" spans="1:60" s="238" customFormat="1">
      <c r="A389" s="81"/>
      <c r="B389" s="66"/>
      <c r="C389" s="10"/>
      <c r="D389" s="10"/>
      <c r="E389" s="10"/>
      <c r="F389" s="10"/>
      <c r="G389" s="10"/>
      <c r="H389" s="10"/>
      <c r="I389" s="10"/>
      <c r="J389" s="10"/>
      <c r="K389" s="10"/>
      <c r="L389" s="13"/>
      <c r="M389" s="10"/>
      <c r="N389" s="13"/>
      <c r="O389" s="13"/>
      <c r="P389" s="13"/>
      <c r="Q389" s="13"/>
      <c r="R389" s="13"/>
      <c r="S389" s="13"/>
      <c r="T389" s="54"/>
      <c r="U389" s="13"/>
      <c r="V389" s="13"/>
      <c r="W389" s="246"/>
      <c r="X389" s="246"/>
      <c r="Y389" s="1237"/>
      <c r="Z389" s="1237"/>
      <c r="AA389" s="246"/>
      <c r="AB389" s="246"/>
      <c r="AC389" s="246"/>
      <c r="AD389" s="246"/>
      <c r="AE389" s="246"/>
      <c r="AF389" s="246"/>
      <c r="AG389" s="441"/>
      <c r="AH389" s="441"/>
      <c r="AI389" s="441"/>
      <c r="AJ389" s="441"/>
      <c r="AK389" s="441"/>
      <c r="AL389" s="441"/>
      <c r="AM389" s="441"/>
      <c r="AN389" s="441"/>
      <c r="AO389" s="441"/>
      <c r="AP389" s="441"/>
      <c r="AQ389" s="441"/>
      <c r="AR389" s="441"/>
      <c r="AS389" s="441"/>
      <c r="AT389" s="441"/>
      <c r="AU389" s="441"/>
      <c r="AV389" s="441"/>
      <c r="AW389" s="441"/>
      <c r="AX389" s="441"/>
      <c r="AY389" s="441"/>
      <c r="AZ389" s="441"/>
      <c r="BA389" s="441"/>
      <c r="BB389" s="441"/>
      <c r="BC389" s="441"/>
      <c r="BD389" s="441"/>
      <c r="BE389" s="441"/>
      <c r="BF389" s="441"/>
      <c r="BG389" s="441"/>
      <c r="BH389" s="441"/>
    </row>
    <row r="390" spans="1:60" s="238" customFormat="1">
      <c r="A390" s="81"/>
      <c r="B390" s="66"/>
      <c r="C390" s="10"/>
      <c r="D390" s="10"/>
      <c r="E390" s="10"/>
      <c r="F390" s="10"/>
      <c r="G390" s="10"/>
      <c r="H390" s="10"/>
      <c r="I390" s="10"/>
      <c r="J390" s="10"/>
      <c r="K390" s="10"/>
      <c r="L390" s="13"/>
      <c r="M390" s="10"/>
      <c r="N390" s="13"/>
      <c r="O390" s="13"/>
      <c r="P390" s="13"/>
      <c r="Q390" s="13"/>
      <c r="R390" s="13"/>
      <c r="S390" s="13"/>
      <c r="T390" s="54"/>
      <c r="U390" s="13"/>
      <c r="V390" s="13"/>
      <c r="W390" s="246"/>
      <c r="X390" s="246"/>
      <c r="Y390" s="1237"/>
      <c r="Z390" s="1237"/>
      <c r="AA390" s="246"/>
      <c r="AB390" s="246"/>
      <c r="AC390" s="246"/>
      <c r="AD390" s="246"/>
      <c r="AE390" s="246"/>
      <c r="AF390" s="246"/>
      <c r="AG390" s="441"/>
      <c r="AH390" s="441"/>
      <c r="AI390" s="441"/>
      <c r="AJ390" s="441"/>
      <c r="AK390" s="441"/>
      <c r="AL390" s="441"/>
      <c r="AM390" s="441"/>
      <c r="AN390" s="441"/>
      <c r="AO390" s="441"/>
      <c r="AP390" s="441"/>
      <c r="AQ390" s="441"/>
      <c r="AR390" s="441"/>
      <c r="AS390" s="441"/>
      <c r="AT390" s="441"/>
      <c r="AU390" s="441"/>
      <c r="AV390" s="441"/>
      <c r="AW390" s="441"/>
      <c r="AX390" s="441"/>
      <c r="AY390" s="441"/>
      <c r="AZ390" s="441"/>
      <c r="BA390" s="441"/>
      <c r="BB390" s="441"/>
      <c r="BC390" s="441"/>
      <c r="BD390" s="441"/>
      <c r="BE390" s="441"/>
      <c r="BF390" s="441"/>
      <c r="BG390" s="441"/>
      <c r="BH390" s="441"/>
    </row>
    <row r="391" spans="1:60" s="238" customFormat="1">
      <c r="A391" s="81"/>
      <c r="B391" s="66"/>
      <c r="C391" s="10"/>
      <c r="D391" s="10"/>
      <c r="E391" s="10"/>
      <c r="F391" s="10"/>
      <c r="G391" s="10"/>
      <c r="H391" s="10"/>
      <c r="I391" s="10"/>
      <c r="J391" s="10"/>
      <c r="K391" s="10"/>
      <c r="L391" s="13"/>
      <c r="M391" s="10"/>
      <c r="N391" s="13"/>
      <c r="O391" s="13"/>
      <c r="P391" s="13"/>
      <c r="Q391" s="13"/>
      <c r="R391" s="13"/>
      <c r="S391" s="13"/>
      <c r="T391" s="54"/>
      <c r="U391" s="13"/>
      <c r="V391" s="13"/>
      <c r="W391" s="246"/>
      <c r="X391" s="246"/>
      <c r="Y391" s="1237"/>
      <c r="Z391" s="1237"/>
      <c r="AA391" s="246"/>
      <c r="AB391" s="246"/>
      <c r="AC391" s="246"/>
      <c r="AD391" s="246"/>
      <c r="AE391" s="246"/>
      <c r="AF391" s="246"/>
      <c r="AG391" s="441"/>
      <c r="AH391" s="441"/>
      <c r="AI391" s="441"/>
      <c r="AJ391" s="441"/>
      <c r="AK391" s="441"/>
      <c r="AL391" s="441"/>
      <c r="AM391" s="441"/>
      <c r="AN391" s="441"/>
      <c r="AO391" s="441"/>
      <c r="AP391" s="441"/>
      <c r="AQ391" s="441"/>
      <c r="AR391" s="441"/>
      <c r="AS391" s="441"/>
      <c r="AT391" s="441"/>
      <c r="AU391" s="441"/>
      <c r="AV391" s="441"/>
      <c r="AW391" s="441"/>
      <c r="AX391" s="441"/>
      <c r="AY391" s="441"/>
      <c r="AZ391" s="441"/>
      <c r="BA391" s="441"/>
      <c r="BB391" s="441"/>
      <c r="BC391" s="441"/>
      <c r="BD391" s="441"/>
      <c r="BE391" s="441"/>
      <c r="BF391" s="441"/>
      <c r="BG391" s="441"/>
      <c r="BH391" s="441"/>
    </row>
    <row r="392" spans="1:60" s="238" customFormat="1">
      <c r="A392" s="81"/>
      <c r="B392" s="66"/>
      <c r="C392" s="10"/>
      <c r="D392" s="10"/>
      <c r="E392" s="10"/>
      <c r="F392" s="10"/>
      <c r="G392" s="10"/>
      <c r="H392" s="10"/>
      <c r="I392" s="10"/>
      <c r="J392" s="10"/>
      <c r="K392" s="10"/>
      <c r="L392" s="13"/>
      <c r="M392" s="10"/>
      <c r="N392" s="13"/>
      <c r="O392" s="13"/>
      <c r="P392" s="13"/>
      <c r="Q392" s="13"/>
      <c r="R392" s="13"/>
      <c r="S392" s="13"/>
      <c r="T392" s="54"/>
      <c r="U392" s="13"/>
      <c r="V392" s="13"/>
      <c r="W392" s="246"/>
      <c r="X392" s="246"/>
      <c r="Y392" s="1237"/>
      <c r="Z392" s="1237"/>
      <c r="AA392" s="246"/>
      <c r="AB392" s="246"/>
      <c r="AC392" s="246"/>
      <c r="AD392" s="246"/>
      <c r="AE392" s="246"/>
      <c r="AF392" s="246"/>
      <c r="AG392" s="441"/>
      <c r="AH392" s="441"/>
      <c r="AI392" s="441"/>
      <c r="AJ392" s="441"/>
      <c r="AK392" s="441"/>
      <c r="AL392" s="441"/>
      <c r="AM392" s="441"/>
      <c r="AN392" s="441"/>
      <c r="AO392" s="441"/>
      <c r="AP392" s="441"/>
      <c r="AQ392" s="441"/>
      <c r="AR392" s="441"/>
      <c r="AS392" s="441"/>
      <c r="AT392" s="441"/>
      <c r="AU392" s="441"/>
      <c r="AV392" s="441"/>
      <c r="AW392" s="441"/>
      <c r="AX392" s="441"/>
      <c r="AY392" s="441"/>
      <c r="AZ392" s="441"/>
      <c r="BA392" s="441"/>
      <c r="BB392" s="441"/>
      <c r="BC392" s="441"/>
      <c r="BD392" s="441"/>
      <c r="BE392" s="441"/>
      <c r="BF392" s="441"/>
      <c r="BG392" s="441"/>
      <c r="BH392" s="441"/>
    </row>
    <row r="393" spans="1:60" s="238" customFormat="1">
      <c r="A393" s="81"/>
      <c r="B393" s="66"/>
      <c r="C393" s="10"/>
      <c r="D393" s="10"/>
      <c r="E393" s="10"/>
      <c r="F393" s="10"/>
      <c r="G393" s="10"/>
      <c r="H393" s="10"/>
      <c r="I393" s="10"/>
      <c r="J393" s="10"/>
      <c r="K393" s="10"/>
      <c r="L393" s="13"/>
      <c r="M393" s="10"/>
      <c r="N393" s="13"/>
      <c r="O393" s="13"/>
      <c r="P393" s="13"/>
      <c r="Q393" s="13"/>
      <c r="R393" s="13"/>
      <c r="S393" s="13"/>
      <c r="T393" s="54"/>
      <c r="U393" s="13"/>
      <c r="V393" s="13"/>
      <c r="W393" s="246"/>
      <c r="X393" s="246"/>
      <c r="Y393" s="1237"/>
      <c r="Z393" s="1237"/>
      <c r="AA393" s="246"/>
      <c r="AB393" s="246"/>
      <c r="AC393" s="246"/>
      <c r="AD393" s="246"/>
      <c r="AE393" s="246"/>
      <c r="AF393" s="246"/>
      <c r="AG393" s="441"/>
      <c r="AH393" s="441"/>
      <c r="AI393" s="441"/>
      <c r="AJ393" s="441"/>
      <c r="AK393" s="441"/>
      <c r="AL393" s="441"/>
      <c r="AM393" s="441"/>
      <c r="AN393" s="441"/>
      <c r="AO393" s="441"/>
      <c r="AP393" s="441"/>
      <c r="AQ393" s="441"/>
      <c r="AR393" s="441"/>
      <c r="AS393" s="441"/>
      <c r="AT393" s="441"/>
      <c r="AU393" s="441"/>
      <c r="AV393" s="441"/>
      <c r="AW393" s="441"/>
      <c r="AX393" s="441"/>
      <c r="AY393" s="441"/>
      <c r="AZ393" s="441"/>
      <c r="BA393" s="441"/>
      <c r="BB393" s="441"/>
      <c r="BC393" s="441"/>
      <c r="BD393" s="441"/>
      <c r="BE393" s="441"/>
      <c r="BF393" s="441"/>
      <c r="BG393" s="441"/>
      <c r="BH393" s="441"/>
    </row>
    <row r="394" spans="1:60" s="238" customFormat="1">
      <c r="A394" s="81"/>
      <c r="B394" s="66"/>
      <c r="C394" s="10"/>
      <c r="D394" s="10"/>
      <c r="E394" s="10"/>
      <c r="F394" s="10"/>
      <c r="G394" s="10"/>
      <c r="H394" s="10"/>
      <c r="I394" s="10"/>
      <c r="J394" s="10"/>
      <c r="K394" s="10"/>
      <c r="L394" s="13"/>
      <c r="M394" s="10"/>
      <c r="N394" s="13"/>
      <c r="O394" s="13"/>
      <c r="P394" s="13"/>
      <c r="Q394" s="13"/>
      <c r="R394" s="13"/>
      <c r="S394" s="13"/>
      <c r="T394" s="54"/>
      <c r="U394" s="13"/>
      <c r="V394" s="13"/>
      <c r="W394" s="246"/>
      <c r="X394" s="246"/>
      <c r="Y394" s="1237"/>
      <c r="Z394" s="1237"/>
      <c r="AA394" s="246"/>
      <c r="AB394" s="246"/>
      <c r="AC394" s="246"/>
      <c r="AD394" s="246"/>
      <c r="AE394" s="246"/>
      <c r="AF394" s="246"/>
      <c r="AG394" s="441"/>
      <c r="AH394" s="441"/>
      <c r="AI394" s="441"/>
      <c r="AJ394" s="441"/>
      <c r="AK394" s="441"/>
      <c r="AL394" s="441"/>
      <c r="AM394" s="441"/>
      <c r="AN394" s="441"/>
      <c r="AO394" s="441"/>
      <c r="AP394" s="441"/>
      <c r="AQ394" s="441"/>
      <c r="AR394" s="441"/>
      <c r="AS394" s="441"/>
      <c r="AT394" s="441"/>
      <c r="AU394" s="441"/>
      <c r="AV394" s="441"/>
      <c r="AW394" s="441"/>
      <c r="AX394" s="441"/>
      <c r="AY394" s="441"/>
      <c r="AZ394" s="441"/>
      <c r="BA394" s="441"/>
      <c r="BB394" s="441"/>
      <c r="BC394" s="441"/>
      <c r="BD394" s="441"/>
      <c r="BE394" s="441"/>
      <c r="BF394" s="441"/>
      <c r="BG394" s="441"/>
      <c r="BH394" s="441"/>
    </row>
    <row r="395" spans="1:60" s="238" customFormat="1">
      <c r="A395" s="81"/>
      <c r="B395" s="66"/>
      <c r="C395" s="10"/>
      <c r="D395" s="10"/>
      <c r="E395" s="10"/>
      <c r="F395" s="10"/>
      <c r="G395" s="10"/>
      <c r="H395" s="10"/>
      <c r="I395" s="10"/>
      <c r="J395" s="10"/>
      <c r="K395" s="10"/>
      <c r="L395" s="13"/>
      <c r="M395" s="10"/>
      <c r="N395" s="13"/>
      <c r="O395" s="13"/>
      <c r="P395" s="13"/>
      <c r="Q395" s="13"/>
      <c r="R395" s="13"/>
      <c r="S395" s="13"/>
      <c r="T395" s="54"/>
      <c r="U395" s="13"/>
      <c r="V395" s="13"/>
      <c r="W395" s="246"/>
      <c r="X395" s="246"/>
      <c r="Y395" s="1237"/>
      <c r="Z395" s="1237"/>
      <c r="AA395" s="246"/>
      <c r="AB395" s="246"/>
      <c r="AC395" s="246"/>
      <c r="AD395" s="246"/>
      <c r="AE395" s="246"/>
      <c r="AF395" s="246"/>
      <c r="AG395" s="441"/>
      <c r="AH395" s="441"/>
      <c r="AI395" s="441"/>
      <c r="AJ395" s="441"/>
      <c r="AK395" s="441"/>
      <c r="AL395" s="441"/>
      <c r="AM395" s="441"/>
      <c r="AN395" s="441"/>
      <c r="AO395" s="441"/>
      <c r="AP395" s="441"/>
      <c r="AQ395" s="441"/>
      <c r="AR395" s="441"/>
      <c r="AS395" s="441"/>
      <c r="AT395" s="441"/>
      <c r="AU395" s="441"/>
      <c r="AV395" s="441"/>
      <c r="AW395" s="441"/>
      <c r="AX395" s="441"/>
      <c r="AY395" s="441"/>
      <c r="AZ395" s="441"/>
      <c r="BA395" s="441"/>
      <c r="BB395" s="441"/>
      <c r="BC395" s="441"/>
      <c r="BD395" s="441"/>
      <c r="BE395" s="441"/>
      <c r="BF395" s="441"/>
      <c r="BG395" s="441"/>
      <c r="BH395" s="441"/>
    </row>
    <row r="396" spans="1:60" s="238" customFormat="1">
      <c r="A396" s="81"/>
      <c r="B396" s="66"/>
      <c r="C396" s="10"/>
      <c r="D396" s="10"/>
      <c r="E396" s="10"/>
      <c r="F396" s="10"/>
      <c r="G396" s="10"/>
      <c r="H396" s="10"/>
      <c r="I396" s="10"/>
      <c r="J396" s="10"/>
      <c r="K396" s="10"/>
      <c r="L396" s="13"/>
      <c r="M396" s="10"/>
      <c r="N396" s="13"/>
      <c r="O396" s="13"/>
      <c r="P396" s="13"/>
      <c r="Q396" s="13"/>
      <c r="R396" s="13"/>
      <c r="S396" s="13"/>
      <c r="T396" s="54"/>
      <c r="U396" s="13"/>
      <c r="V396" s="13"/>
      <c r="W396" s="246"/>
      <c r="X396" s="246"/>
      <c r="Y396" s="1237"/>
      <c r="Z396" s="1237"/>
      <c r="AA396" s="246"/>
      <c r="AB396" s="246"/>
      <c r="AC396" s="246"/>
      <c r="AD396" s="246"/>
      <c r="AE396" s="246"/>
      <c r="AF396" s="246"/>
      <c r="AG396" s="441"/>
      <c r="AH396" s="441"/>
      <c r="AI396" s="441"/>
      <c r="AJ396" s="441"/>
      <c r="AK396" s="441"/>
      <c r="AL396" s="441"/>
      <c r="AM396" s="441"/>
      <c r="AN396" s="441"/>
      <c r="AO396" s="441"/>
      <c r="AP396" s="441"/>
      <c r="AQ396" s="441"/>
      <c r="AR396" s="441"/>
      <c r="AS396" s="441"/>
      <c r="AT396" s="441"/>
      <c r="AU396" s="441"/>
      <c r="AV396" s="441"/>
      <c r="AW396" s="441"/>
      <c r="AX396" s="441"/>
      <c r="AY396" s="441"/>
      <c r="AZ396" s="441"/>
      <c r="BA396" s="441"/>
      <c r="BB396" s="441"/>
      <c r="BC396" s="441"/>
      <c r="BD396" s="441"/>
      <c r="BE396" s="441"/>
      <c r="BF396" s="441"/>
      <c r="BG396" s="441"/>
      <c r="BH396" s="441"/>
    </row>
    <row r="397" spans="1:60" s="238" customFormat="1">
      <c r="A397" s="81"/>
      <c r="B397" s="66"/>
      <c r="C397" s="10"/>
      <c r="D397" s="10"/>
      <c r="E397" s="10"/>
      <c r="F397" s="10"/>
      <c r="G397" s="10"/>
      <c r="H397" s="10"/>
      <c r="I397" s="10"/>
      <c r="J397" s="10"/>
      <c r="K397" s="10"/>
      <c r="L397" s="13"/>
      <c r="M397" s="10"/>
      <c r="N397" s="13"/>
      <c r="O397" s="13"/>
      <c r="P397" s="13"/>
      <c r="Q397" s="13"/>
      <c r="R397" s="13"/>
      <c r="S397" s="13"/>
      <c r="T397" s="54"/>
      <c r="U397" s="13"/>
      <c r="V397" s="13"/>
      <c r="W397" s="246"/>
      <c r="X397" s="246"/>
      <c r="Y397" s="1237"/>
      <c r="Z397" s="1237"/>
      <c r="AA397" s="246"/>
      <c r="AB397" s="246"/>
      <c r="AC397" s="246"/>
      <c r="AD397" s="246"/>
      <c r="AE397" s="246"/>
      <c r="AF397" s="246"/>
      <c r="AG397" s="441"/>
      <c r="AH397" s="441"/>
      <c r="AI397" s="441"/>
      <c r="AJ397" s="441"/>
      <c r="AK397" s="441"/>
      <c r="AL397" s="441"/>
      <c r="AM397" s="441"/>
      <c r="AN397" s="441"/>
      <c r="AO397" s="441"/>
      <c r="AP397" s="441"/>
      <c r="AQ397" s="441"/>
      <c r="AR397" s="441"/>
      <c r="AS397" s="441"/>
      <c r="AT397" s="441"/>
      <c r="AU397" s="441"/>
      <c r="AV397" s="441"/>
      <c r="AW397" s="441"/>
      <c r="AX397" s="441"/>
      <c r="AY397" s="441"/>
      <c r="AZ397" s="441"/>
      <c r="BA397" s="441"/>
      <c r="BB397" s="441"/>
      <c r="BC397" s="441"/>
      <c r="BD397" s="441"/>
      <c r="BE397" s="441"/>
      <c r="BF397" s="441"/>
      <c r="BG397" s="441"/>
      <c r="BH397" s="441"/>
    </row>
    <row r="398" spans="1:60" s="238" customFormat="1">
      <c r="A398" s="81"/>
      <c r="B398" s="66"/>
      <c r="C398" s="10"/>
      <c r="D398" s="10"/>
      <c r="E398" s="10"/>
      <c r="F398" s="10"/>
      <c r="G398" s="10"/>
      <c r="H398" s="10"/>
      <c r="I398" s="10"/>
      <c r="J398" s="10"/>
      <c r="K398" s="10"/>
      <c r="L398" s="13"/>
      <c r="M398" s="10"/>
      <c r="N398" s="13"/>
      <c r="O398" s="13"/>
      <c r="P398" s="13"/>
      <c r="Q398" s="13"/>
      <c r="R398" s="13"/>
      <c r="S398" s="13"/>
      <c r="T398" s="54"/>
      <c r="U398" s="13"/>
      <c r="V398" s="13"/>
      <c r="W398" s="246"/>
      <c r="X398" s="246"/>
      <c r="Y398" s="1237"/>
      <c r="Z398" s="1237"/>
      <c r="AA398" s="246"/>
      <c r="AB398" s="246"/>
      <c r="AC398" s="246"/>
      <c r="AD398" s="246"/>
      <c r="AE398" s="246"/>
      <c r="AF398" s="246"/>
      <c r="AG398" s="441"/>
      <c r="AH398" s="441"/>
      <c r="AI398" s="441"/>
      <c r="AJ398" s="441"/>
      <c r="AK398" s="441"/>
      <c r="AL398" s="441"/>
      <c r="AM398" s="441"/>
      <c r="AN398" s="441"/>
      <c r="AO398" s="441"/>
      <c r="AP398" s="441"/>
      <c r="AQ398" s="441"/>
      <c r="AR398" s="441"/>
      <c r="AS398" s="441"/>
      <c r="AT398" s="441"/>
      <c r="AU398" s="441"/>
      <c r="AV398" s="441"/>
      <c r="AW398" s="441"/>
      <c r="AX398" s="441"/>
      <c r="AY398" s="441"/>
      <c r="AZ398" s="441"/>
      <c r="BA398" s="441"/>
      <c r="BB398" s="441"/>
      <c r="BC398" s="441"/>
      <c r="BD398" s="441"/>
      <c r="BE398" s="441"/>
      <c r="BF398" s="441"/>
      <c r="BG398" s="441"/>
      <c r="BH398" s="441"/>
    </row>
    <row r="399" spans="1:60" s="238" customFormat="1">
      <c r="A399" s="81"/>
      <c r="B399" s="66"/>
      <c r="C399" s="10"/>
      <c r="D399" s="10"/>
      <c r="E399" s="10"/>
      <c r="F399" s="10"/>
      <c r="G399" s="10"/>
      <c r="H399" s="10"/>
      <c r="I399" s="10"/>
      <c r="J399" s="10"/>
      <c r="K399" s="10"/>
      <c r="L399" s="13"/>
      <c r="M399" s="10"/>
      <c r="N399" s="13"/>
      <c r="O399" s="13"/>
      <c r="P399" s="13"/>
      <c r="Q399" s="13"/>
      <c r="R399" s="13"/>
      <c r="S399" s="13"/>
      <c r="T399" s="54"/>
      <c r="U399" s="13"/>
      <c r="V399" s="13"/>
      <c r="W399" s="246"/>
      <c r="X399" s="246"/>
      <c r="Y399" s="1237"/>
      <c r="Z399" s="1237"/>
      <c r="AA399" s="246"/>
      <c r="AB399" s="246"/>
      <c r="AC399" s="246"/>
      <c r="AD399" s="246"/>
      <c r="AE399" s="246"/>
      <c r="AF399" s="246"/>
      <c r="AG399" s="441"/>
      <c r="AH399" s="441"/>
      <c r="AI399" s="441"/>
      <c r="AJ399" s="441"/>
      <c r="AK399" s="441"/>
      <c r="AL399" s="441"/>
      <c r="AM399" s="441"/>
      <c r="AN399" s="441"/>
      <c r="AO399" s="441"/>
      <c r="AP399" s="441"/>
      <c r="AQ399" s="441"/>
      <c r="AR399" s="441"/>
      <c r="AS399" s="441"/>
      <c r="AT399" s="441"/>
      <c r="AU399" s="441"/>
      <c r="AV399" s="441"/>
      <c r="AW399" s="441"/>
      <c r="AX399" s="441"/>
      <c r="AY399" s="441"/>
      <c r="AZ399" s="441"/>
      <c r="BA399" s="441"/>
      <c r="BB399" s="441"/>
      <c r="BC399" s="441"/>
      <c r="BD399" s="441"/>
      <c r="BE399" s="441"/>
      <c r="BF399" s="441"/>
      <c r="BG399" s="441"/>
      <c r="BH399" s="441"/>
    </row>
    <row r="400" spans="1:60" s="238" customFormat="1">
      <c r="A400" s="81"/>
      <c r="B400" s="66"/>
      <c r="C400" s="10"/>
      <c r="D400" s="10"/>
      <c r="E400" s="10"/>
      <c r="F400" s="10"/>
      <c r="G400" s="10"/>
      <c r="H400" s="10"/>
      <c r="I400" s="10"/>
      <c r="J400" s="10"/>
      <c r="K400" s="10"/>
      <c r="L400" s="13"/>
      <c r="M400" s="10"/>
      <c r="N400" s="13"/>
      <c r="O400" s="13"/>
      <c r="P400" s="13"/>
      <c r="Q400" s="13"/>
      <c r="R400" s="13"/>
      <c r="S400" s="13"/>
      <c r="T400" s="54"/>
      <c r="U400" s="13"/>
      <c r="V400" s="13"/>
      <c r="W400" s="246"/>
      <c r="X400" s="246"/>
      <c r="Y400" s="1237"/>
      <c r="Z400" s="1237"/>
      <c r="AA400" s="246"/>
      <c r="AB400" s="246"/>
      <c r="AC400" s="246"/>
      <c r="AD400" s="246"/>
      <c r="AE400" s="246"/>
      <c r="AF400" s="246"/>
      <c r="AG400" s="441"/>
      <c r="AH400" s="441"/>
      <c r="AI400" s="441"/>
      <c r="AJ400" s="441"/>
      <c r="AK400" s="441"/>
      <c r="AL400" s="441"/>
      <c r="AM400" s="441"/>
      <c r="AN400" s="441"/>
      <c r="AO400" s="441"/>
      <c r="AP400" s="441"/>
      <c r="AQ400" s="441"/>
      <c r="AR400" s="441"/>
      <c r="AS400" s="441"/>
      <c r="AT400" s="441"/>
      <c r="AU400" s="441"/>
      <c r="AV400" s="441"/>
      <c r="AW400" s="441"/>
      <c r="AX400" s="441"/>
      <c r="AY400" s="441"/>
      <c r="AZ400" s="441"/>
      <c r="BA400" s="441"/>
      <c r="BB400" s="441"/>
      <c r="BC400" s="441"/>
      <c r="BD400" s="441"/>
      <c r="BE400" s="441"/>
      <c r="BF400" s="441"/>
      <c r="BG400" s="441"/>
      <c r="BH400" s="441"/>
    </row>
    <row r="401" spans="1:60" s="238" customFormat="1">
      <c r="A401" s="81"/>
      <c r="B401" s="66"/>
      <c r="C401" s="10"/>
      <c r="D401" s="10"/>
      <c r="E401" s="10"/>
      <c r="F401" s="10"/>
      <c r="G401" s="10"/>
      <c r="H401" s="10"/>
      <c r="I401" s="10"/>
      <c r="J401" s="10"/>
      <c r="K401" s="10"/>
      <c r="L401" s="13"/>
      <c r="M401" s="10"/>
      <c r="N401" s="13"/>
      <c r="O401" s="13"/>
      <c r="P401" s="13"/>
      <c r="Q401" s="13"/>
      <c r="R401" s="13"/>
      <c r="S401" s="13"/>
      <c r="T401" s="54"/>
      <c r="U401" s="13"/>
      <c r="V401" s="13"/>
      <c r="W401" s="246"/>
      <c r="X401" s="246"/>
      <c r="Y401" s="1237"/>
      <c r="Z401" s="1237"/>
      <c r="AA401" s="246"/>
      <c r="AB401" s="246"/>
      <c r="AC401" s="246"/>
      <c r="AD401" s="246"/>
      <c r="AE401" s="246"/>
      <c r="AF401" s="246"/>
      <c r="AG401" s="441"/>
      <c r="AH401" s="441"/>
      <c r="AI401" s="441"/>
      <c r="AJ401" s="441"/>
      <c r="AK401" s="441"/>
      <c r="AL401" s="441"/>
      <c r="AM401" s="441"/>
      <c r="AN401" s="441"/>
      <c r="AO401" s="441"/>
      <c r="AP401" s="441"/>
      <c r="AQ401" s="441"/>
      <c r="AR401" s="441"/>
      <c r="AS401" s="441"/>
      <c r="AT401" s="441"/>
      <c r="AU401" s="441"/>
      <c r="AV401" s="441"/>
      <c r="AW401" s="441"/>
      <c r="AX401" s="441"/>
      <c r="AY401" s="441"/>
      <c r="AZ401" s="441"/>
      <c r="BA401" s="441"/>
      <c r="BB401" s="441"/>
      <c r="BC401" s="441"/>
      <c r="BD401" s="441"/>
      <c r="BE401" s="441"/>
      <c r="BF401" s="441"/>
      <c r="BG401" s="441"/>
      <c r="BH401" s="441"/>
    </row>
    <row r="402" spans="1:60" s="238" customFormat="1">
      <c r="A402" s="81"/>
      <c r="B402" s="66"/>
      <c r="C402" s="10"/>
      <c r="D402" s="10"/>
      <c r="E402" s="10"/>
      <c r="F402" s="10"/>
      <c r="G402" s="10"/>
      <c r="H402" s="10"/>
      <c r="I402" s="10"/>
      <c r="J402" s="10"/>
      <c r="K402" s="10"/>
      <c r="L402" s="13"/>
      <c r="M402" s="10"/>
      <c r="N402" s="13"/>
      <c r="O402" s="13"/>
      <c r="P402" s="13"/>
      <c r="Q402" s="13"/>
      <c r="R402" s="13"/>
      <c r="S402" s="13"/>
      <c r="T402" s="54"/>
      <c r="U402" s="13"/>
      <c r="V402" s="13"/>
      <c r="W402" s="246"/>
      <c r="X402" s="246"/>
      <c r="Y402" s="1237"/>
      <c r="Z402" s="1237"/>
      <c r="AA402" s="246"/>
      <c r="AB402" s="246"/>
      <c r="AC402" s="246"/>
      <c r="AD402" s="246"/>
      <c r="AE402" s="246"/>
      <c r="AF402" s="246"/>
      <c r="AG402" s="441"/>
      <c r="AH402" s="441"/>
      <c r="AI402" s="441"/>
      <c r="AJ402" s="441"/>
      <c r="AK402" s="441"/>
      <c r="AL402" s="441"/>
      <c r="AM402" s="441"/>
      <c r="AN402" s="441"/>
      <c r="AO402" s="441"/>
      <c r="AP402" s="441"/>
      <c r="AQ402" s="441"/>
      <c r="AR402" s="441"/>
      <c r="AS402" s="441"/>
      <c r="AT402" s="441"/>
      <c r="AU402" s="441"/>
      <c r="AV402" s="441"/>
      <c r="AW402" s="441"/>
      <c r="AX402" s="441"/>
      <c r="AY402" s="441"/>
      <c r="AZ402" s="441"/>
      <c r="BA402" s="441"/>
      <c r="BB402" s="441"/>
      <c r="BC402" s="441"/>
      <c r="BD402" s="441"/>
      <c r="BE402" s="441"/>
      <c r="BF402" s="441"/>
      <c r="BG402" s="441"/>
      <c r="BH402" s="441"/>
    </row>
    <row r="403" spans="1:60" s="238" customFormat="1">
      <c r="A403" s="81"/>
      <c r="B403" s="66"/>
      <c r="C403" s="10"/>
      <c r="D403" s="10"/>
      <c r="E403" s="10"/>
      <c r="F403" s="10"/>
      <c r="G403" s="10"/>
      <c r="H403" s="10"/>
      <c r="I403" s="10"/>
      <c r="J403" s="10"/>
      <c r="K403" s="10"/>
      <c r="L403" s="13"/>
      <c r="M403" s="10"/>
      <c r="N403" s="13"/>
      <c r="O403" s="13"/>
      <c r="P403" s="13"/>
      <c r="Q403" s="13"/>
      <c r="R403" s="13"/>
      <c r="S403" s="13"/>
      <c r="T403" s="54"/>
      <c r="U403" s="13"/>
      <c r="V403" s="13"/>
      <c r="W403" s="246"/>
      <c r="X403" s="246"/>
      <c r="Y403" s="1237"/>
      <c r="Z403" s="1237"/>
      <c r="AA403" s="246"/>
      <c r="AB403" s="246"/>
      <c r="AC403" s="246"/>
      <c r="AD403" s="246"/>
      <c r="AE403" s="246"/>
      <c r="AF403" s="246"/>
      <c r="AG403" s="441"/>
      <c r="AH403" s="441"/>
      <c r="AI403" s="441"/>
      <c r="AJ403" s="441"/>
      <c r="AK403" s="441"/>
      <c r="AL403" s="441"/>
      <c r="AM403" s="441"/>
      <c r="AN403" s="441"/>
      <c r="AO403" s="441"/>
      <c r="AP403" s="441"/>
      <c r="AQ403" s="441"/>
      <c r="AR403" s="441"/>
      <c r="AS403" s="441"/>
      <c r="AT403" s="441"/>
      <c r="AU403" s="441"/>
      <c r="AV403" s="441"/>
      <c r="AW403" s="441"/>
      <c r="AX403" s="441"/>
      <c r="AY403" s="441"/>
      <c r="AZ403" s="441"/>
      <c r="BA403" s="441"/>
      <c r="BB403" s="441"/>
      <c r="BC403" s="441"/>
      <c r="BD403" s="441"/>
      <c r="BE403" s="441"/>
      <c r="BF403" s="441"/>
      <c r="BG403" s="441"/>
      <c r="BH403" s="441"/>
    </row>
    <row r="404" spans="1:60" s="238" customFormat="1">
      <c r="A404" s="81"/>
      <c r="B404" s="66"/>
      <c r="C404" s="10"/>
      <c r="D404" s="10"/>
      <c r="E404" s="10"/>
      <c r="F404" s="10"/>
      <c r="G404" s="10"/>
      <c r="H404" s="10"/>
      <c r="I404" s="10"/>
      <c r="J404" s="10"/>
      <c r="K404" s="10"/>
      <c r="L404" s="13"/>
      <c r="M404" s="10"/>
      <c r="N404" s="13"/>
      <c r="O404" s="13"/>
      <c r="P404" s="13"/>
      <c r="Q404" s="13"/>
      <c r="R404" s="13"/>
      <c r="S404" s="13"/>
      <c r="T404" s="54"/>
      <c r="U404" s="13"/>
      <c r="V404" s="13"/>
      <c r="W404" s="246"/>
      <c r="X404" s="246"/>
      <c r="Y404" s="1237"/>
      <c r="Z404" s="1237"/>
      <c r="AA404" s="246"/>
      <c r="AB404" s="246"/>
      <c r="AC404" s="246"/>
      <c r="AD404" s="246"/>
      <c r="AE404" s="246"/>
      <c r="AF404" s="246"/>
      <c r="AG404" s="441"/>
      <c r="AH404" s="441"/>
      <c r="AI404" s="441"/>
      <c r="AJ404" s="441"/>
      <c r="AK404" s="441"/>
      <c r="AL404" s="441"/>
      <c r="AM404" s="441"/>
      <c r="AN404" s="441"/>
      <c r="AO404" s="441"/>
      <c r="AP404" s="441"/>
      <c r="AQ404" s="441"/>
      <c r="AR404" s="441"/>
      <c r="AS404" s="441"/>
      <c r="AT404" s="441"/>
      <c r="AU404" s="441"/>
      <c r="AV404" s="441"/>
      <c r="AW404" s="441"/>
      <c r="AX404" s="441"/>
      <c r="AY404" s="441"/>
      <c r="AZ404" s="441"/>
      <c r="BA404" s="441"/>
      <c r="BB404" s="441"/>
      <c r="BC404" s="441"/>
      <c r="BD404" s="441"/>
      <c r="BE404" s="441"/>
      <c r="BF404" s="441"/>
      <c r="BG404" s="441"/>
      <c r="BH404" s="441"/>
    </row>
    <row r="405" spans="1:60" s="238" customFormat="1">
      <c r="A405" s="81"/>
      <c r="B405" s="66"/>
      <c r="C405" s="10"/>
      <c r="D405" s="10"/>
      <c r="E405" s="10"/>
      <c r="F405" s="10"/>
      <c r="G405" s="10"/>
      <c r="H405" s="10"/>
      <c r="I405" s="10"/>
      <c r="J405" s="10"/>
      <c r="K405" s="10"/>
      <c r="L405" s="13"/>
      <c r="M405" s="10"/>
      <c r="N405" s="13"/>
      <c r="O405" s="13"/>
      <c r="P405" s="13"/>
      <c r="Q405" s="13"/>
      <c r="R405" s="13"/>
      <c r="S405" s="13"/>
      <c r="T405" s="54"/>
      <c r="U405" s="13"/>
      <c r="V405" s="13"/>
      <c r="W405" s="246"/>
      <c r="X405" s="246"/>
      <c r="Y405" s="1237"/>
      <c r="Z405" s="1237"/>
      <c r="AA405" s="246"/>
      <c r="AB405" s="246"/>
      <c r="AC405" s="246"/>
      <c r="AD405" s="246"/>
      <c r="AE405" s="246"/>
      <c r="AF405" s="246"/>
      <c r="AG405" s="441"/>
      <c r="AH405" s="441"/>
      <c r="AI405" s="441"/>
      <c r="AJ405" s="441"/>
      <c r="AK405" s="441"/>
      <c r="AL405" s="441"/>
      <c r="AM405" s="441"/>
      <c r="AN405" s="441"/>
      <c r="AO405" s="441"/>
      <c r="AP405" s="441"/>
      <c r="AQ405" s="441"/>
      <c r="AR405" s="441"/>
      <c r="AS405" s="441"/>
      <c r="AT405" s="441"/>
      <c r="AU405" s="441"/>
      <c r="AV405" s="441"/>
      <c r="AW405" s="441"/>
      <c r="AX405" s="441"/>
      <c r="AY405" s="441"/>
      <c r="AZ405" s="441"/>
      <c r="BA405" s="441"/>
      <c r="BB405" s="441"/>
      <c r="BC405" s="441"/>
      <c r="BD405" s="441"/>
      <c r="BE405" s="441"/>
      <c r="BF405" s="441"/>
      <c r="BG405" s="441"/>
      <c r="BH405" s="441"/>
    </row>
    <row r="406" spans="1:60" s="238" customFormat="1">
      <c r="A406" s="81"/>
      <c r="B406" s="66"/>
      <c r="C406" s="10"/>
      <c r="D406" s="10"/>
      <c r="E406" s="10"/>
      <c r="F406" s="10"/>
      <c r="G406" s="10"/>
      <c r="H406" s="10"/>
      <c r="I406" s="10"/>
      <c r="J406" s="10"/>
      <c r="K406" s="10"/>
      <c r="L406" s="13"/>
      <c r="M406" s="10"/>
      <c r="N406" s="13"/>
      <c r="O406" s="13"/>
      <c r="P406" s="13"/>
      <c r="Q406" s="13"/>
      <c r="R406" s="13"/>
      <c r="S406" s="13"/>
      <c r="T406" s="54"/>
      <c r="U406" s="13"/>
      <c r="V406" s="13"/>
      <c r="W406" s="246"/>
      <c r="X406" s="246"/>
      <c r="Y406" s="1237"/>
      <c r="Z406" s="1237"/>
      <c r="AA406" s="246"/>
      <c r="AB406" s="246"/>
      <c r="AC406" s="246"/>
      <c r="AD406" s="246"/>
      <c r="AE406" s="246"/>
      <c r="AF406" s="246"/>
      <c r="AG406" s="441"/>
      <c r="AH406" s="441"/>
      <c r="AI406" s="441"/>
      <c r="AJ406" s="441"/>
      <c r="AK406" s="441"/>
      <c r="AL406" s="441"/>
      <c r="AM406" s="441"/>
      <c r="AN406" s="441"/>
      <c r="AO406" s="441"/>
      <c r="AP406" s="441"/>
      <c r="AQ406" s="441"/>
      <c r="AR406" s="441"/>
      <c r="AS406" s="441"/>
      <c r="AT406" s="441"/>
      <c r="AU406" s="441"/>
      <c r="AV406" s="441"/>
      <c r="AW406" s="441"/>
      <c r="AX406" s="441"/>
      <c r="AY406" s="441"/>
      <c r="AZ406" s="441"/>
      <c r="BA406" s="441"/>
      <c r="BB406" s="441"/>
      <c r="BC406" s="441"/>
      <c r="BD406" s="441"/>
      <c r="BE406" s="441"/>
      <c r="BF406" s="441"/>
      <c r="BG406" s="441"/>
      <c r="BH406" s="441"/>
    </row>
    <row r="407" spans="1:60" s="238" customFormat="1">
      <c r="A407" s="81"/>
      <c r="B407" s="66"/>
      <c r="C407" s="10"/>
      <c r="D407" s="10"/>
      <c r="E407" s="10"/>
      <c r="F407" s="10"/>
      <c r="G407" s="10"/>
      <c r="H407" s="10"/>
      <c r="I407" s="10"/>
      <c r="J407" s="10"/>
      <c r="K407" s="10"/>
      <c r="L407" s="13"/>
      <c r="M407" s="10"/>
      <c r="N407" s="13"/>
      <c r="O407" s="13"/>
      <c r="P407" s="13"/>
      <c r="Q407" s="13"/>
      <c r="R407" s="13"/>
      <c r="S407" s="13"/>
      <c r="T407" s="54"/>
      <c r="U407" s="13"/>
      <c r="V407" s="13"/>
      <c r="W407" s="246"/>
      <c r="X407" s="246"/>
      <c r="Y407" s="1237"/>
      <c r="Z407" s="1237"/>
      <c r="AA407" s="246"/>
      <c r="AB407" s="246"/>
      <c r="AC407" s="246"/>
      <c r="AD407" s="246"/>
      <c r="AE407" s="246"/>
      <c r="AF407" s="246"/>
      <c r="AG407" s="441"/>
      <c r="AH407" s="441"/>
      <c r="AI407" s="441"/>
      <c r="AJ407" s="441"/>
      <c r="AK407" s="441"/>
      <c r="AL407" s="441"/>
      <c r="AM407" s="441"/>
      <c r="AN407" s="441"/>
      <c r="AO407" s="441"/>
      <c r="AP407" s="441"/>
      <c r="AQ407" s="441"/>
      <c r="AR407" s="441"/>
      <c r="AS407" s="441"/>
      <c r="AT407" s="441"/>
      <c r="AU407" s="441"/>
      <c r="AV407" s="441"/>
      <c r="AW407" s="441"/>
      <c r="AX407" s="441"/>
      <c r="AY407" s="441"/>
      <c r="AZ407" s="441"/>
      <c r="BA407" s="441"/>
      <c r="BB407" s="441"/>
      <c r="BC407" s="441"/>
      <c r="BD407" s="441"/>
      <c r="BE407" s="441"/>
      <c r="BF407" s="441"/>
      <c r="BG407" s="441"/>
      <c r="BH407" s="441"/>
    </row>
    <row r="408" spans="1:60" s="238" customFormat="1">
      <c r="A408" s="81"/>
      <c r="B408" s="66"/>
      <c r="C408" s="10"/>
      <c r="D408" s="10"/>
      <c r="E408" s="10"/>
      <c r="F408" s="10"/>
      <c r="G408" s="10"/>
      <c r="H408" s="10"/>
      <c r="I408" s="10"/>
      <c r="J408" s="10"/>
      <c r="K408" s="10"/>
      <c r="L408" s="13"/>
      <c r="M408" s="10"/>
      <c r="N408" s="13"/>
      <c r="O408" s="13"/>
      <c r="P408" s="13"/>
      <c r="Q408" s="13"/>
      <c r="R408" s="13"/>
      <c r="S408" s="13"/>
      <c r="T408" s="54"/>
      <c r="U408" s="13"/>
      <c r="V408" s="13"/>
      <c r="W408" s="246"/>
      <c r="X408" s="246"/>
      <c r="Y408" s="1237"/>
      <c r="Z408" s="1237"/>
      <c r="AA408" s="246"/>
      <c r="AB408" s="246"/>
      <c r="AC408" s="246"/>
      <c r="AD408" s="246"/>
      <c r="AE408" s="246"/>
      <c r="AF408" s="246"/>
      <c r="AG408" s="441"/>
      <c r="AH408" s="441"/>
      <c r="AI408" s="441"/>
      <c r="AJ408" s="441"/>
      <c r="AK408" s="441"/>
      <c r="AL408" s="441"/>
      <c r="AM408" s="441"/>
      <c r="AN408" s="441"/>
      <c r="AO408" s="441"/>
      <c r="AP408" s="441"/>
      <c r="AQ408" s="441"/>
      <c r="AR408" s="441"/>
      <c r="AS408" s="441"/>
      <c r="AT408" s="441"/>
      <c r="AU408" s="441"/>
      <c r="AV408" s="441"/>
      <c r="AW408" s="441"/>
      <c r="AX408" s="441"/>
      <c r="AY408" s="441"/>
      <c r="AZ408" s="441"/>
      <c r="BA408" s="441"/>
      <c r="BB408" s="441"/>
      <c r="BC408" s="441"/>
      <c r="BD408" s="441"/>
      <c r="BE408" s="441"/>
      <c r="BF408" s="441"/>
      <c r="BG408" s="441"/>
      <c r="BH408" s="441"/>
    </row>
    <row r="409" spans="1:60" s="238" customFormat="1">
      <c r="A409" s="81"/>
      <c r="B409" s="66"/>
      <c r="C409" s="10"/>
      <c r="D409" s="10"/>
      <c r="E409" s="10"/>
      <c r="F409" s="10"/>
      <c r="G409" s="10"/>
      <c r="H409" s="10"/>
      <c r="I409" s="10"/>
      <c r="J409" s="10"/>
      <c r="K409" s="10"/>
      <c r="L409" s="13"/>
      <c r="M409" s="10"/>
      <c r="N409" s="13"/>
      <c r="O409" s="13"/>
      <c r="P409" s="13"/>
      <c r="Q409" s="13"/>
      <c r="R409" s="13"/>
      <c r="S409" s="13"/>
      <c r="T409" s="54"/>
      <c r="U409" s="13"/>
      <c r="V409" s="13"/>
      <c r="W409" s="246"/>
      <c r="X409" s="246"/>
      <c r="Y409" s="1237"/>
      <c r="Z409" s="1237"/>
      <c r="AA409" s="246"/>
      <c r="AB409" s="246"/>
      <c r="AC409" s="246"/>
      <c r="AD409" s="246"/>
      <c r="AE409" s="246"/>
      <c r="AF409" s="246"/>
      <c r="AG409" s="441"/>
      <c r="AH409" s="441"/>
      <c r="AI409" s="441"/>
      <c r="AJ409" s="441"/>
      <c r="AK409" s="441"/>
      <c r="AL409" s="441"/>
      <c r="AM409" s="441"/>
      <c r="AN409" s="441"/>
      <c r="AO409" s="441"/>
      <c r="AP409" s="441"/>
      <c r="AQ409" s="441"/>
      <c r="AR409" s="441"/>
      <c r="AS409" s="441"/>
      <c r="AT409" s="441"/>
      <c r="AU409" s="441"/>
      <c r="AV409" s="441"/>
      <c r="AW409" s="441"/>
      <c r="AX409" s="441"/>
      <c r="AY409" s="441"/>
      <c r="AZ409" s="441"/>
      <c r="BA409" s="441"/>
      <c r="BB409" s="441"/>
      <c r="BC409" s="441"/>
      <c r="BD409" s="441"/>
      <c r="BE409" s="441"/>
      <c r="BF409" s="441"/>
      <c r="BG409" s="441"/>
      <c r="BH409" s="441"/>
    </row>
    <row r="410" spans="1:60" s="238" customFormat="1">
      <c r="A410" s="81"/>
      <c r="B410" s="66"/>
      <c r="C410" s="10"/>
      <c r="D410" s="10"/>
      <c r="E410" s="10"/>
      <c r="F410" s="10"/>
      <c r="G410" s="10"/>
      <c r="H410" s="10"/>
      <c r="I410" s="10"/>
      <c r="J410" s="10"/>
      <c r="K410" s="10"/>
      <c r="L410" s="13"/>
      <c r="M410" s="10"/>
      <c r="N410" s="13"/>
      <c r="O410" s="13"/>
      <c r="P410" s="13"/>
      <c r="Q410" s="13"/>
      <c r="R410" s="13"/>
      <c r="S410" s="13"/>
      <c r="T410" s="54"/>
      <c r="U410" s="13"/>
      <c r="V410" s="13"/>
      <c r="W410" s="246"/>
      <c r="X410" s="246"/>
      <c r="Y410" s="1237"/>
      <c r="Z410" s="1237"/>
      <c r="AA410" s="246"/>
      <c r="AB410" s="246"/>
      <c r="AC410" s="246"/>
      <c r="AD410" s="246"/>
      <c r="AE410" s="246"/>
      <c r="AF410" s="246"/>
      <c r="AG410" s="441"/>
      <c r="AH410" s="441"/>
      <c r="AI410" s="441"/>
      <c r="AJ410" s="441"/>
      <c r="AK410" s="441"/>
      <c r="AL410" s="441"/>
      <c r="AM410" s="441"/>
      <c r="AN410" s="441"/>
      <c r="AO410" s="441"/>
      <c r="AP410" s="441"/>
      <c r="AQ410" s="441"/>
      <c r="AR410" s="441"/>
      <c r="AS410" s="441"/>
      <c r="AT410" s="441"/>
      <c r="AU410" s="441"/>
      <c r="AV410" s="441"/>
      <c r="AW410" s="441"/>
      <c r="AX410" s="441"/>
      <c r="AY410" s="441"/>
      <c r="AZ410" s="441"/>
      <c r="BA410" s="441"/>
      <c r="BB410" s="441"/>
      <c r="BC410" s="441"/>
      <c r="BD410" s="441"/>
      <c r="BE410" s="441"/>
      <c r="BF410" s="441"/>
      <c r="BG410" s="441"/>
      <c r="BH410" s="441"/>
    </row>
    <row r="411" spans="1:60" s="238" customFormat="1">
      <c r="A411" s="81"/>
      <c r="B411" s="66"/>
      <c r="C411" s="10"/>
      <c r="D411" s="10"/>
      <c r="E411" s="10"/>
      <c r="F411" s="10"/>
      <c r="G411" s="10"/>
      <c r="H411" s="10"/>
      <c r="I411" s="10"/>
      <c r="J411" s="10"/>
      <c r="K411" s="10"/>
      <c r="L411" s="13"/>
      <c r="M411" s="10"/>
      <c r="N411" s="13"/>
      <c r="O411" s="13"/>
      <c r="P411" s="13"/>
      <c r="Q411" s="13"/>
      <c r="R411" s="13"/>
      <c r="S411" s="13"/>
      <c r="T411" s="54"/>
      <c r="U411" s="13"/>
      <c r="V411" s="13"/>
      <c r="W411" s="246"/>
      <c r="X411" s="246"/>
      <c r="Y411" s="1237"/>
      <c r="Z411" s="1237"/>
      <c r="AA411" s="246"/>
      <c r="AB411" s="246"/>
      <c r="AC411" s="246"/>
      <c r="AD411" s="246"/>
      <c r="AE411" s="246"/>
      <c r="AF411" s="246"/>
      <c r="AG411" s="441"/>
      <c r="AH411" s="441"/>
      <c r="AI411" s="441"/>
      <c r="AJ411" s="441"/>
      <c r="AK411" s="441"/>
      <c r="AL411" s="441"/>
      <c r="AM411" s="441"/>
      <c r="AN411" s="441"/>
      <c r="AO411" s="441"/>
      <c r="AP411" s="441"/>
      <c r="AQ411" s="441"/>
      <c r="AR411" s="441"/>
      <c r="AS411" s="441"/>
      <c r="AT411" s="441"/>
      <c r="AU411" s="441"/>
      <c r="AV411" s="441"/>
      <c r="AW411" s="441"/>
      <c r="AX411" s="441"/>
      <c r="AY411" s="441"/>
      <c r="AZ411" s="441"/>
      <c r="BA411" s="441"/>
      <c r="BB411" s="441"/>
      <c r="BC411" s="441"/>
      <c r="BD411" s="441"/>
      <c r="BE411" s="441"/>
      <c r="BF411" s="441"/>
      <c r="BG411" s="441"/>
      <c r="BH411" s="441"/>
    </row>
    <row r="412" spans="1:60" s="238" customFormat="1">
      <c r="A412" s="81"/>
      <c r="B412" s="66"/>
      <c r="C412" s="10"/>
      <c r="D412" s="10"/>
      <c r="E412" s="10"/>
      <c r="F412" s="10"/>
      <c r="G412" s="10"/>
      <c r="H412" s="10"/>
      <c r="I412" s="10"/>
      <c r="J412" s="10"/>
      <c r="K412" s="10"/>
      <c r="L412" s="13"/>
      <c r="M412" s="10"/>
      <c r="N412" s="13"/>
      <c r="O412" s="13"/>
      <c r="P412" s="13"/>
      <c r="Q412" s="13"/>
      <c r="R412" s="13"/>
      <c r="S412" s="13"/>
      <c r="T412" s="54"/>
      <c r="U412" s="13"/>
      <c r="V412" s="13"/>
      <c r="W412" s="246"/>
      <c r="X412" s="246"/>
      <c r="Y412" s="1237"/>
      <c r="Z412" s="1237"/>
      <c r="AA412" s="246"/>
      <c r="AB412" s="246"/>
      <c r="AC412" s="246"/>
      <c r="AD412" s="246"/>
      <c r="AE412" s="246"/>
      <c r="AF412" s="246"/>
      <c r="AG412" s="441"/>
      <c r="AH412" s="441"/>
      <c r="AI412" s="441"/>
      <c r="AJ412" s="441"/>
      <c r="AK412" s="441"/>
      <c r="AL412" s="441"/>
      <c r="AM412" s="441"/>
      <c r="AN412" s="441"/>
      <c r="AO412" s="441"/>
      <c r="AP412" s="441"/>
      <c r="AQ412" s="441"/>
      <c r="AR412" s="441"/>
      <c r="AS412" s="441"/>
      <c r="AT412" s="441"/>
      <c r="AU412" s="441"/>
      <c r="AV412" s="441"/>
      <c r="AW412" s="441"/>
      <c r="AX412" s="441"/>
      <c r="AY412" s="441"/>
      <c r="AZ412" s="441"/>
      <c r="BA412" s="441"/>
      <c r="BB412" s="441"/>
      <c r="BC412" s="441"/>
      <c r="BD412" s="441"/>
      <c r="BE412" s="441"/>
      <c r="BF412" s="441"/>
      <c r="BG412" s="441"/>
      <c r="BH412" s="441"/>
    </row>
    <row r="413" spans="1:60" s="238" customFormat="1">
      <c r="A413" s="81"/>
      <c r="B413" s="66"/>
      <c r="C413" s="10"/>
      <c r="D413" s="10"/>
      <c r="E413" s="10"/>
      <c r="F413" s="10"/>
      <c r="G413" s="10"/>
      <c r="H413" s="10"/>
      <c r="I413" s="10"/>
      <c r="J413" s="10"/>
      <c r="K413" s="10"/>
      <c r="L413" s="13"/>
      <c r="M413" s="10"/>
      <c r="N413" s="13"/>
      <c r="O413" s="13"/>
      <c r="P413" s="13"/>
      <c r="Q413" s="13"/>
      <c r="R413" s="13"/>
      <c r="S413" s="13"/>
      <c r="T413" s="54"/>
      <c r="U413" s="13"/>
      <c r="V413" s="13"/>
      <c r="W413" s="246"/>
      <c r="X413" s="246"/>
      <c r="Y413" s="1237"/>
      <c r="Z413" s="1237"/>
      <c r="AA413" s="246"/>
      <c r="AB413" s="246"/>
      <c r="AC413" s="246"/>
      <c r="AD413" s="246"/>
      <c r="AE413" s="246"/>
      <c r="AF413" s="246"/>
      <c r="AG413" s="441"/>
      <c r="AH413" s="441"/>
      <c r="AI413" s="441"/>
      <c r="AJ413" s="441"/>
      <c r="AK413" s="441"/>
      <c r="AL413" s="441"/>
      <c r="AM413" s="441"/>
      <c r="AN413" s="441"/>
      <c r="AO413" s="441"/>
      <c r="AP413" s="441"/>
      <c r="AQ413" s="441"/>
      <c r="AR413" s="441"/>
      <c r="AS413" s="441"/>
      <c r="AT413" s="441"/>
      <c r="AU413" s="441"/>
      <c r="AV413" s="441"/>
      <c r="AW413" s="441"/>
      <c r="AX413" s="441"/>
      <c r="AY413" s="441"/>
      <c r="AZ413" s="441"/>
      <c r="BA413" s="441"/>
      <c r="BB413" s="441"/>
      <c r="BC413" s="441"/>
      <c r="BD413" s="441"/>
      <c r="BE413" s="441"/>
      <c r="BF413" s="441"/>
      <c r="BG413" s="441"/>
      <c r="BH413" s="441"/>
    </row>
    <row r="414" spans="1:60" s="238" customFormat="1">
      <c r="A414" s="81"/>
      <c r="B414" s="66"/>
      <c r="C414" s="10"/>
      <c r="D414" s="10"/>
      <c r="E414" s="10"/>
      <c r="F414" s="10"/>
      <c r="G414" s="10"/>
      <c r="H414" s="10"/>
      <c r="I414" s="10"/>
      <c r="J414" s="10"/>
      <c r="K414" s="10"/>
      <c r="L414" s="13"/>
      <c r="M414" s="10"/>
      <c r="N414" s="13"/>
      <c r="O414" s="13"/>
      <c r="P414" s="13"/>
      <c r="Q414" s="13"/>
      <c r="R414" s="13"/>
      <c r="S414" s="13"/>
      <c r="T414" s="54"/>
      <c r="U414" s="13"/>
      <c r="V414" s="13"/>
      <c r="W414" s="246"/>
      <c r="X414" s="246"/>
      <c r="Y414" s="1237"/>
      <c r="Z414" s="1237"/>
      <c r="AA414" s="246"/>
      <c r="AB414" s="246"/>
      <c r="AC414" s="246"/>
      <c r="AD414" s="246"/>
      <c r="AE414" s="246"/>
      <c r="AF414" s="246"/>
      <c r="AG414" s="441"/>
      <c r="AH414" s="441"/>
      <c r="AI414" s="441"/>
      <c r="AJ414" s="441"/>
      <c r="AK414" s="441"/>
      <c r="AL414" s="441"/>
      <c r="AM414" s="441"/>
      <c r="AN414" s="441"/>
      <c r="AO414" s="441"/>
      <c r="AP414" s="441"/>
      <c r="AQ414" s="441"/>
      <c r="AR414" s="441"/>
      <c r="AS414" s="441"/>
      <c r="AT414" s="441"/>
      <c r="AU414" s="441"/>
      <c r="AV414" s="441"/>
      <c r="AW414" s="441"/>
      <c r="AX414" s="441"/>
      <c r="AY414" s="441"/>
      <c r="AZ414" s="441"/>
      <c r="BA414" s="441"/>
      <c r="BB414" s="441"/>
      <c r="BC414" s="441"/>
      <c r="BD414" s="441"/>
      <c r="BE414" s="441"/>
      <c r="BF414" s="441"/>
      <c r="BG414" s="441"/>
      <c r="BH414" s="441"/>
    </row>
    <row r="415" spans="1:60" s="238" customFormat="1">
      <c r="A415" s="81"/>
      <c r="B415" s="66"/>
      <c r="C415" s="10"/>
      <c r="D415" s="10"/>
      <c r="E415" s="10"/>
      <c r="F415" s="10"/>
      <c r="G415" s="10"/>
      <c r="H415" s="10"/>
      <c r="I415" s="10"/>
      <c r="J415" s="10"/>
      <c r="K415" s="10"/>
      <c r="L415" s="13"/>
      <c r="M415" s="10"/>
      <c r="N415" s="13"/>
      <c r="O415" s="13"/>
      <c r="P415" s="13"/>
      <c r="Q415" s="13"/>
      <c r="R415" s="13"/>
      <c r="S415" s="13"/>
      <c r="T415" s="54"/>
      <c r="U415" s="13"/>
      <c r="V415" s="13"/>
      <c r="W415" s="246"/>
      <c r="X415" s="246"/>
      <c r="Y415" s="1237"/>
      <c r="Z415" s="1237"/>
      <c r="AA415" s="246"/>
      <c r="AB415" s="246"/>
      <c r="AC415" s="246"/>
      <c r="AD415" s="246"/>
      <c r="AE415" s="246"/>
      <c r="AF415" s="246"/>
      <c r="AG415" s="441"/>
      <c r="AH415" s="441"/>
      <c r="AI415" s="441"/>
      <c r="AJ415" s="441"/>
      <c r="AK415" s="441"/>
      <c r="AL415" s="441"/>
      <c r="AM415" s="441"/>
      <c r="AN415" s="441"/>
      <c r="AO415" s="441"/>
      <c r="AP415" s="441"/>
      <c r="AQ415" s="441"/>
      <c r="AR415" s="441"/>
      <c r="AS415" s="441"/>
      <c r="AT415" s="441"/>
      <c r="AU415" s="441"/>
      <c r="AV415" s="441"/>
      <c r="AW415" s="441"/>
      <c r="AX415" s="441"/>
      <c r="AY415" s="441"/>
      <c r="AZ415" s="441"/>
      <c r="BA415" s="441"/>
      <c r="BB415" s="441"/>
      <c r="BC415" s="441"/>
      <c r="BD415" s="441"/>
      <c r="BE415" s="441"/>
      <c r="BF415" s="441"/>
      <c r="BG415" s="441"/>
      <c r="BH415" s="441"/>
    </row>
    <row r="416" spans="1:60" s="238" customFormat="1">
      <c r="A416" s="81"/>
      <c r="B416" s="66"/>
      <c r="C416" s="10"/>
      <c r="D416" s="10"/>
      <c r="E416" s="10"/>
      <c r="F416" s="10"/>
      <c r="G416" s="10"/>
      <c r="H416" s="10"/>
      <c r="I416" s="10"/>
      <c r="J416" s="10"/>
      <c r="K416" s="10"/>
      <c r="L416" s="13"/>
      <c r="M416" s="10"/>
      <c r="N416" s="13"/>
      <c r="O416" s="13"/>
      <c r="P416" s="13"/>
      <c r="Q416" s="13"/>
      <c r="R416" s="13"/>
      <c r="S416" s="13"/>
      <c r="T416" s="54"/>
      <c r="U416" s="13"/>
      <c r="V416" s="13"/>
      <c r="W416" s="246"/>
      <c r="X416" s="246"/>
      <c r="Y416" s="1237"/>
      <c r="Z416" s="1237"/>
      <c r="AA416" s="246"/>
      <c r="AB416" s="246"/>
      <c r="AC416" s="246"/>
      <c r="AD416" s="246"/>
      <c r="AE416" s="246"/>
      <c r="AF416" s="246"/>
      <c r="AG416" s="441"/>
      <c r="AH416" s="441"/>
      <c r="AI416" s="441"/>
      <c r="AJ416" s="441"/>
      <c r="AK416" s="441"/>
      <c r="AL416" s="441"/>
      <c r="AM416" s="441"/>
      <c r="AN416" s="441"/>
      <c r="AO416" s="441"/>
      <c r="AP416" s="441"/>
      <c r="AQ416" s="441"/>
      <c r="AR416" s="441"/>
      <c r="AS416" s="441"/>
      <c r="AT416" s="441"/>
      <c r="AU416" s="441"/>
      <c r="AV416" s="441"/>
      <c r="AW416" s="441"/>
      <c r="AX416" s="441"/>
      <c r="AY416" s="441"/>
      <c r="AZ416" s="441"/>
      <c r="BA416" s="441"/>
      <c r="BB416" s="441"/>
      <c r="BC416" s="441"/>
      <c r="BD416" s="441"/>
      <c r="BE416" s="441"/>
      <c r="BF416" s="441"/>
      <c r="BG416" s="441"/>
      <c r="BH416" s="441"/>
    </row>
    <row r="417" spans="1:60" s="238" customFormat="1">
      <c r="A417" s="81"/>
      <c r="B417" s="66"/>
      <c r="C417" s="10"/>
      <c r="D417" s="10"/>
      <c r="E417" s="10"/>
      <c r="F417" s="10"/>
      <c r="G417" s="10"/>
      <c r="H417" s="10"/>
      <c r="I417" s="10"/>
      <c r="J417" s="10"/>
      <c r="K417" s="10"/>
      <c r="L417" s="13"/>
      <c r="M417" s="10"/>
      <c r="N417" s="13"/>
      <c r="O417" s="13"/>
      <c r="P417" s="13"/>
      <c r="Q417" s="13"/>
      <c r="R417" s="13"/>
      <c r="S417" s="13"/>
      <c r="T417" s="54"/>
      <c r="U417" s="13"/>
      <c r="V417" s="13"/>
      <c r="W417" s="246"/>
      <c r="X417" s="246"/>
      <c r="Y417" s="1237"/>
      <c r="Z417" s="1237"/>
      <c r="AA417" s="246"/>
      <c r="AB417" s="246"/>
      <c r="AC417" s="246"/>
      <c r="AD417" s="246"/>
      <c r="AE417" s="246"/>
      <c r="AF417" s="246"/>
      <c r="AG417" s="441"/>
      <c r="AH417" s="441"/>
      <c r="AI417" s="441"/>
      <c r="AJ417" s="441"/>
      <c r="AK417" s="441"/>
      <c r="AL417" s="441"/>
      <c r="AM417" s="441"/>
      <c r="AN417" s="441"/>
      <c r="AO417" s="441"/>
      <c r="AP417" s="441"/>
      <c r="AQ417" s="441"/>
      <c r="AR417" s="441"/>
      <c r="AS417" s="441"/>
      <c r="AT417" s="441"/>
      <c r="AU417" s="441"/>
      <c r="AV417" s="441"/>
      <c r="AW417" s="441"/>
      <c r="AX417" s="441"/>
      <c r="AY417" s="441"/>
      <c r="AZ417" s="441"/>
      <c r="BA417" s="441"/>
      <c r="BB417" s="441"/>
      <c r="BC417" s="441"/>
      <c r="BD417" s="441"/>
      <c r="BE417" s="441"/>
      <c r="BF417" s="441"/>
      <c r="BG417" s="441"/>
      <c r="BH417" s="441"/>
    </row>
    <row r="418" spans="1:60" s="238" customFormat="1">
      <c r="A418" s="81"/>
      <c r="B418" s="66"/>
      <c r="C418" s="10"/>
      <c r="D418" s="10"/>
      <c r="E418" s="10"/>
      <c r="F418" s="10"/>
      <c r="G418" s="10"/>
      <c r="H418" s="10"/>
      <c r="I418" s="10"/>
      <c r="J418" s="10"/>
      <c r="K418" s="10"/>
      <c r="L418" s="13"/>
      <c r="M418" s="10"/>
      <c r="N418" s="13"/>
      <c r="O418" s="13"/>
      <c r="P418" s="13"/>
      <c r="Q418" s="13"/>
      <c r="R418" s="13"/>
      <c r="S418" s="13"/>
      <c r="T418" s="54"/>
      <c r="U418" s="13"/>
      <c r="V418" s="13"/>
      <c r="W418" s="246"/>
      <c r="X418" s="246"/>
      <c r="Y418" s="1237"/>
      <c r="Z418" s="1237"/>
      <c r="AA418" s="246"/>
      <c r="AB418" s="246"/>
      <c r="AC418" s="246"/>
      <c r="AD418" s="246"/>
      <c r="AE418" s="246"/>
      <c r="AF418" s="246"/>
      <c r="AG418" s="441"/>
      <c r="AH418" s="441"/>
      <c r="AI418" s="441"/>
      <c r="AJ418" s="441"/>
      <c r="AK418" s="441"/>
      <c r="AL418" s="441"/>
      <c r="AM418" s="441"/>
      <c r="AN418" s="441"/>
      <c r="AO418" s="441"/>
      <c r="AP418" s="441"/>
      <c r="AQ418" s="441"/>
      <c r="AR418" s="441"/>
      <c r="AS418" s="441"/>
      <c r="AT418" s="441"/>
      <c r="AU418" s="441"/>
      <c r="AV418" s="441"/>
      <c r="AW418" s="441"/>
      <c r="AX418" s="441"/>
      <c r="AY418" s="441"/>
      <c r="AZ418" s="441"/>
      <c r="BA418" s="441"/>
      <c r="BB418" s="441"/>
      <c r="BC418" s="441"/>
      <c r="BD418" s="441"/>
      <c r="BE418" s="441"/>
      <c r="BF418" s="441"/>
      <c r="BG418" s="441"/>
      <c r="BH418" s="441"/>
    </row>
    <row r="419" spans="1:60" s="238" customFormat="1">
      <c r="A419" s="81"/>
      <c r="B419" s="66"/>
      <c r="C419" s="10"/>
      <c r="D419" s="10"/>
      <c r="E419" s="10"/>
      <c r="F419" s="10"/>
      <c r="G419" s="10"/>
      <c r="H419" s="10"/>
      <c r="I419" s="10"/>
      <c r="J419" s="10"/>
      <c r="K419" s="10"/>
      <c r="L419" s="13"/>
      <c r="M419" s="10"/>
      <c r="N419" s="13"/>
      <c r="O419" s="13"/>
      <c r="P419" s="13"/>
      <c r="Q419" s="13"/>
      <c r="R419" s="13"/>
      <c r="S419" s="13"/>
      <c r="T419" s="54"/>
      <c r="U419" s="13"/>
      <c r="V419" s="13"/>
      <c r="W419" s="246"/>
      <c r="X419" s="246"/>
      <c r="Y419" s="1237"/>
      <c r="Z419" s="1237"/>
      <c r="AA419" s="246"/>
      <c r="AB419" s="246"/>
      <c r="AC419" s="246"/>
      <c r="AD419" s="246"/>
      <c r="AE419" s="246"/>
      <c r="AF419" s="246"/>
      <c r="AG419" s="441"/>
      <c r="AH419" s="441"/>
      <c r="AI419" s="441"/>
      <c r="AJ419" s="441"/>
      <c r="AK419" s="441"/>
      <c r="AL419" s="441"/>
      <c r="AM419" s="441"/>
      <c r="AN419" s="441"/>
      <c r="AO419" s="441"/>
      <c r="AP419" s="441"/>
      <c r="AQ419" s="441"/>
      <c r="AR419" s="441"/>
      <c r="AS419" s="441"/>
      <c r="AT419" s="441"/>
      <c r="AU419" s="441"/>
      <c r="AV419" s="441"/>
      <c r="AW419" s="441"/>
      <c r="AX419" s="441"/>
      <c r="AY419" s="441"/>
      <c r="AZ419" s="441"/>
      <c r="BA419" s="441"/>
      <c r="BB419" s="441"/>
      <c r="BC419" s="441"/>
      <c r="BD419" s="441"/>
      <c r="BE419" s="441"/>
      <c r="BF419" s="441"/>
      <c r="BG419" s="441"/>
      <c r="BH419" s="441"/>
    </row>
    <row r="420" spans="1:60" s="238" customFormat="1">
      <c r="A420" s="81"/>
      <c r="B420" s="66"/>
      <c r="C420" s="10"/>
      <c r="D420" s="10"/>
      <c r="E420" s="10"/>
      <c r="F420" s="10"/>
      <c r="G420" s="10"/>
      <c r="H420" s="10"/>
      <c r="I420" s="10"/>
      <c r="J420" s="10"/>
      <c r="K420" s="10"/>
      <c r="L420" s="13"/>
      <c r="M420" s="10"/>
      <c r="N420" s="13"/>
      <c r="O420" s="13"/>
      <c r="P420" s="13"/>
      <c r="Q420" s="13"/>
      <c r="R420" s="13"/>
      <c r="S420" s="13"/>
      <c r="T420" s="54"/>
      <c r="U420" s="13"/>
      <c r="V420" s="13"/>
      <c r="W420" s="246"/>
      <c r="X420" s="246"/>
      <c r="Y420" s="1237"/>
      <c r="Z420" s="1237"/>
      <c r="AA420" s="246"/>
      <c r="AB420" s="246"/>
      <c r="AC420" s="246"/>
      <c r="AD420" s="246"/>
      <c r="AE420" s="246"/>
      <c r="AF420" s="246"/>
      <c r="AG420" s="441"/>
      <c r="AH420" s="441"/>
      <c r="AI420" s="441"/>
      <c r="AJ420" s="441"/>
      <c r="AK420" s="441"/>
      <c r="AL420" s="441"/>
      <c r="AM420" s="441"/>
      <c r="AN420" s="441"/>
      <c r="AO420" s="441"/>
      <c r="AP420" s="441"/>
      <c r="AQ420" s="441"/>
      <c r="AR420" s="441"/>
      <c r="AS420" s="441"/>
      <c r="AT420" s="441"/>
      <c r="AU420" s="441"/>
      <c r="AV420" s="441"/>
      <c r="AW420" s="441"/>
      <c r="AX420" s="441"/>
      <c r="AY420" s="441"/>
      <c r="AZ420" s="441"/>
      <c r="BA420" s="441"/>
      <c r="BB420" s="441"/>
      <c r="BC420" s="441"/>
      <c r="BD420" s="441"/>
      <c r="BE420" s="441"/>
      <c r="BF420" s="441"/>
      <c r="BG420" s="441"/>
      <c r="BH420" s="441"/>
    </row>
    <row r="421" spans="1:60" s="238" customFormat="1">
      <c r="A421" s="81"/>
      <c r="B421" s="66"/>
      <c r="C421" s="10"/>
      <c r="D421" s="10"/>
      <c r="E421" s="10"/>
      <c r="F421" s="10"/>
      <c r="G421" s="10"/>
      <c r="H421" s="10"/>
      <c r="I421" s="10"/>
      <c r="J421" s="10"/>
      <c r="K421" s="10"/>
      <c r="L421" s="13"/>
      <c r="M421" s="10"/>
      <c r="N421" s="13"/>
      <c r="O421" s="13"/>
      <c r="P421" s="13"/>
      <c r="Q421" s="13"/>
      <c r="R421" s="13"/>
      <c r="S421" s="13"/>
      <c r="T421" s="54"/>
      <c r="U421" s="13"/>
      <c r="V421" s="13"/>
      <c r="W421" s="246"/>
      <c r="X421" s="246"/>
      <c r="Y421" s="1237"/>
      <c r="Z421" s="1237"/>
      <c r="AA421" s="246"/>
      <c r="AB421" s="246"/>
      <c r="AC421" s="246"/>
      <c r="AD421" s="246"/>
      <c r="AE421" s="246"/>
      <c r="AF421" s="246"/>
      <c r="AG421" s="441"/>
      <c r="AH421" s="441"/>
      <c r="AI421" s="441"/>
      <c r="AJ421" s="441"/>
      <c r="AK421" s="441"/>
      <c r="AL421" s="441"/>
      <c r="AM421" s="441"/>
      <c r="AN421" s="441"/>
      <c r="AO421" s="441"/>
      <c r="AP421" s="441"/>
      <c r="AQ421" s="441"/>
      <c r="AR421" s="441"/>
      <c r="AS421" s="441"/>
      <c r="AT421" s="441"/>
      <c r="AU421" s="441"/>
      <c r="AV421" s="441"/>
      <c r="AW421" s="441"/>
      <c r="AX421" s="441"/>
      <c r="AY421" s="441"/>
      <c r="AZ421" s="441"/>
      <c r="BA421" s="441"/>
      <c r="BB421" s="441"/>
      <c r="BC421" s="441"/>
      <c r="BD421" s="441"/>
      <c r="BE421" s="441"/>
      <c r="BF421" s="441"/>
      <c r="BG421" s="441"/>
      <c r="BH421" s="441"/>
    </row>
    <row r="422" spans="1:60" s="238" customFormat="1">
      <c r="A422" s="81"/>
      <c r="B422" s="66"/>
      <c r="C422" s="10"/>
      <c r="D422" s="10"/>
      <c r="E422" s="10"/>
      <c r="F422" s="10"/>
      <c r="G422" s="10"/>
      <c r="H422" s="10"/>
      <c r="I422" s="10"/>
      <c r="J422" s="10"/>
      <c r="K422" s="10"/>
      <c r="L422" s="13"/>
      <c r="M422" s="10"/>
      <c r="N422" s="13"/>
      <c r="O422" s="13"/>
      <c r="P422" s="13"/>
      <c r="Q422" s="13"/>
      <c r="R422" s="13"/>
      <c r="S422" s="13"/>
      <c r="T422" s="54"/>
      <c r="U422" s="13"/>
      <c r="V422" s="13"/>
      <c r="W422" s="246"/>
      <c r="X422" s="246"/>
      <c r="Y422" s="1237"/>
      <c r="Z422" s="1237"/>
      <c r="AA422" s="246"/>
      <c r="AB422" s="246"/>
      <c r="AC422" s="246"/>
      <c r="AD422" s="246"/>
      <c r="AE422" s="246"/>
      <c r="AF422" s="246"/>
      <c r="AG422" s="441"/>
      <c r="AH422" s="441"/>
      <c r="AI422" s="441"/>
      <c r="AJ422" s="441"/>
      <c r="AK422" s="441"/>
      <c r="AL422" s="441"/>
      <c r="AM422" s="441"/>
      <c r="AN422" s="441"/>
      <c r="AO422" s="441"/>
      <c r="AP422" s="441"/>
      <c r="AQ422" s="441"/>
      <c r="AR422" s="441"/>
      <c r="AS422" s="441"/>
      <c r="AT422" s="441"/>
      <c r="AU422" s="441"/>
      <c r="AV422" s="441"/>
      <c r="AW422" s="441"/>
      <c r="AX422" s="441"/>
      <c r="AY422" s="441"/>
      <c r="AZ422" s="441"/>
      <c r="BA422" s="441"/>
      <c r="BB422" s="441"/>
      <c r="BC422" s="441"/>
      <c r="BD422" s="441"/>
      <c r="BE422" s="441"/>
      <c r="BF422" s="441"/>
      <c r="BG422" s="441"/>
      <c r="BH422" s="441"/>
    </row>
    <row r="423" spans="1:60" s="238" customFormat="1">
      <c r="A423" s="81"/>
      <c r="B423" s="66"/>
      <c r="C423" s="10"/>
      <c r="D423" s="10"/>
      <c r="E423" s="10"/>
      <c r="F423" s="10"/>
      <c r="G423" s="10"/>
      <c r="H423" s="10"/>
      <c r="I423" s="10"/>
      <c r="J423" s="10"/>
      <c r="K423" s="10"/>
      <c r="L423" s="13"/>
      <c r="M423" s="10"/>
      <c r="N423" s="13"/>
      <c r="O423" s="13"/>
      <c r="P423" s="13"/>
      <c r="Q423" s="13"/>
      <c r="R423" s="13"/>
      <c r="S423" s="13"/>
      <c r="T423" s="54"/>
      <c r="U423" s="13"/>
      <c r="V423" s="13"/>
      <c r="W423" s="246"/>
      <c r="X423" s="246"/>
      <c r="Y423" s="1237"/>
      <c r="Z423" s="1237"/>
      <c r="AA423" s="246"/>
      <c r="AB423" s="246"/>
      <c r="AC423" s="246"/>
      <c r="AD423" s="246"/>
      <c r="AE423" s="246"/>
      <c r="AF423" s="246"/>
      <c r="AG423" s="441"/>
      <c r="AH423" s="441"/>
      <c r="AI423" s="441"/>
      <c r="AJ423" s="441"/>
      <c r="AK423" s="441"/>
      <c r="AL423" s="441"/>
      <c r="AM423" s="441"/>
      <c r="AN423" s="441"/>
      <c r="AO423" s="441"/>
      <c r="AP423" s="441"/>
      <c r="AQ423" s="441"/>
      <c r="AR423" s="441"/>
      <c r="AS423" s="441"/>
      <c r="AT423" s="441"/>
      <c r="AU423" s="441"/>
      <c r="AV423" s="441"/>
      <c r="AW423" s="441"/>
      <c r="AX423" s="441"/>
      <c r="AY423" s="441"/>
      <c r="AZ423" s="441"/>
      <c r="BA423" s="441"/>
      <c r="BB423" s="441"/>
      <c r="BC423" s="441"/>
      <c r="BD423" s="441"/>
      <c r="BE423" s="441"/>
      <c r="BF423" s="441"/>
      <c r="BG423" s="441"/>
      <c r="BH423" s="441"/>
    </row>
    <row r="424" spans="1:60" s="238" customFormat="1">
      <c r="A424" s="81"/>
      <c r="B424" s="66"/>
      <c r="C424" s="10"/>
      <c r="D424" s="10"/>
      <c r="E424" s="10"/>
      <c r="F424" s="10"/>
      <c r="G424" s="10"/>
      <c r="H424" s="10"/>
      <c r="I424" s="10"/>
      <c r="J424" s="10"/>
      <c r="K424" s="10"/>
      <c r="L424" s="13"/>
      <c r="M424" s="10"/>
      <c r="N424" s="13"/>
      <c r="O424" s="13"/>
      <c r="P424" s="13"/>
      <c r="Q424" s="13"/>
      <c r="R424" s="13"/>
      <c r="S424" s="13"/>
      <c r="T424" s="54"/>
      <c r="U424" s="13"/>
      <c r="V424" s="13"/>
      <c r="W424" s="246"/>
      <c r="X424" s="246"/>
      <c r="Y424" s="1237"/>
      <c r="Z424" s="1237"/>
      <c r="AA424" s="246"/>
      <c r="AB424" s="246"/>
      <c r="AC424" s="246"/>
      <c r="AD424" s="246"/>
      <c r="AE424" s="246"/>
      <c r="AF424" s="246"/>
      <c r="AG424" s="441"/>
      <c r="AH424" s="441"/>
      <c r="AI424" s="441"/>
      <c r="AJ424" s="441"/>
      <c r="AK424" s="441"/>
      <c r="AL424" s="441"/>
      <c r="AM424" s="441"/>
      <c r="AN424" s="441"/>
      <c r="AO424" s="441"/>
      <c r="AP424" s="441"/>
      <c r="AQ424" s="441"/>
      <c r="AR424" s="441"/>
      <c r="AS424" s="441"/>
      <c r="AT424" s="441"/>
      <c r="AU424" s="441"/>
      <c r="AV424" s="441"/>
      <c r="AW424" s="441"/>
      <c r="AX424" s="441"/>
      <c r="AY424" s="441"/>
      <c r="AZ424" s="441"/>
      <c r="BA424" s="441"/>
      <c r="BB424" s="441"/>
      <c r="BC424" s="441"/>
      <c r="BD424" s="441"/>
      <c r="BE424" s="441"/>
      <c r="BF424" s="441"/>
      <c r="BG424" s="441"/>
      <c r="BH424" s="441"/>
    </row>
    <row r="425" spans="1:60" s="238" customFormat="1">
      <c r="A425" s="81"/>
      <c r="B425" s="66"/>
      <c r="C425" s="10"/>
      <c r="D425" s="10"/>
      <c r="E425" s="10"/>
      <c r="F425" s="10"/>
      <c r="G425" s="10"/>
      <c r="H425" s="10"/>
      <c r="I425" s="10"/>
      <c r="J425" s="10"/>
      <c r="K425" s="10"/>
      <c r="L425" s="13"/>
      <c r="M425" s="10"/>
      <c r="N425" s="13"/>
      <c r="O425" s="13"/>
      <c r="P425" s="13"/>
      <c r="Q425" s="13"/>
      <c r="R425" s="13"/>
      <c r="S425" s="13"/>
      <c r="T425" s="54"/>
      <c r="U425" s="13"/>
      <c r="V425" s="13"/>
      <c r="W425" s="246"/>
      <c r="X425" s="246"/>
      <c r="Y425" s="1237"/>
      <c r="Z425" s="1237"/>
      <c r="AA425" s="246"/>
      <c r="AB425" s="246"/>
      <c r="AC425" s="246"/>
      <c r="AD425" s="246"/>
      <c r="AE425" s="246"/>
      <c r="AF425" s="246"/>
      <c r="AG425" s="441"/>
      <c r="AH425" s="441"/>
      <c r="AI425" s="441"/>
      <c r="AJ425" s="441"/>
      <c r="AK425" s="441"/>
      <c r="AL425" s="441"/>
      <c r="AM425" s="441"/>
      <c r="AN425" s="441"/>
      <c r="AO425" s="441"/>
      <c r="AP425" s="441"/>
      <c r="AQ425" s="441"/>
      <c r="AR425" s="441"/>
      <c r="AS425" s="441"/>
      <c r="AT425" s="441"/>
      <c r="AU425" s="441"/>
      <c r="AV425" s="441"/>
      <c r="AW425" s="441"/>
      <c r="AX425" s="441"/>
      <c r="AY425" s="441"/>
      <c r="AZ425" s="441"/>
      <c r="BA425" s="441"/>
      <c r="BB425" s="441"/>
      <c r="BC425" s="441"/>
      <c r="BD425" s="441"/>
      <c r="BE425" s="441"/>
      <c r="BF425" s="441"/>
      <c r="BG425" s="441"/>
      <c r="BH425" s="441"/>
    </row>
    <row r="426" spans="1:60" s="238" customFormat="1">
      <c r="A426" s="81"/>
      <c r="B426" s="66"/>
      <c r="C426" s="10"/>
      <c r="D426" s="10"/>
      <c r="E426" s="10"/>
      <c r="F426" s="10"/>
      <c r="G426" s="10"/>
      <c r="H426" s="10"/>
      <c r="I426" s="10"/>
      <c r="J426" s="10"/>
      <c r="K426" s="10"/>
      <c r="L426" s="13"/>
      <c r="M426" s="10"/>
      <c r="N426" s="13"/>
      <c r="O426" s="13"/>
      <c r="P426" s="13"/>
      <c r="Q426" s="13"/>
      <c r="R426" s="13"/>
      <c r="S426" s="13"/>
      <c r="T426" s="54"/>
      <c r="U426" s="13"/>
      <c r="V426" s="13"/>
      <c r="W426" s="246"/>
      <c r="X426" s="246"/>
      <c r="Y426" s="1237"/>
      <c r="Z426" s="1237"/>
      <c r="AA426" s="246"/>
      <c r="AB426" s="246"/>
      <c r="AC426" s="246"/>
      <c r="AD426" s="246"/>
      <c r="AE426" s="246"/>
      <c r="AF426" s="246"/>
      <c r="AG426" s="441"/>
      <c r="AH426" s="441"/>
      <c r="AI426" s="441"/>
      <c r="AJ426" s="441"/>
      <c r="AK426" s="441"/>
      <c r="AL426" s="441"/>
      <c r="AM426" s="441"/>
      <c r="AN426" s="441"/>
      <c r="AO426" s="441"/>
      <c r="AP426" s="441"/>
      <c r="AQ426" s="441"/>
      <c r="AR426" s="441"/>
      <c r="AS426" s="441"/>
      <c r="AT426" s="441"/>
      <c r="AU426" s="441"/>
      <c r="AV426" s="441"/>
      <c r="AW426" s="441"/>
      <c r="AX426" s="441"/>
      <c r="AY426" s="441"/>
      <c r="AZ426" s="441"/>
      <c r="BA426" s="441"/>
      <c r="BB426" s="441"/>
      <c r="BC426" s="441"/>
      <c r="BD426" s="441"/>
      <c r="BE426" s="441"/>
      <c r="BF426" s="441"/>
      <c r="BG426" s="441"/>
      <c r="BH426" s="441"/>
    </row>
    <row r="427" spans="1:60" s="238" customFormat="1">
      <c r="A427" s="81"/>
      <c r="B427" s="66"/>
      <c r="C427" s="10"/>
      <c r="D427" s="10"/>
      <c r="E427" s="10"/>
      <c r="F427" s="10"/>
      <c r="G427" s="10"/>
      <c r="H427" s="10"/>
      <c r="I427" s="10"/>
      <c r="J427" s="10"/>
      <c r="K427" s="10"/>
      <c r="L427" s="13"/>
      <c r="M427" s="10"/>
      <c r="N427" s="13"/>
      <c r="O427" s="13"/>
      <c r="P427" s="13"/>
      <c r="Q427" s="13"/>
      <c r="R427" s="13"/>
      <c r="S427" s="13"/>
      <c r="T427" s="54"/>
      <c r="U427" s="13"/>
      <c r="V427" s="13"/>
      <c r="W427" s="246"/>
      <c r="X427" s="246"/>
      <c r="Y427" s="1237"/>
      <c r="Z427" s="1237"/>
      <c r="AA427" s="246"/>
      <c r="AB427" s="246"/>
      <c r="AC427" s="246"/>
      <c r="AD427" s="246"/>
      <c r="AE427" s="246"/>
      <c r="AF427" s="246"/>
      <c r="AG427" s="441"/>
      <c r="AH427" s="441"/>
      <c r="AI427" s="441"/>
      <c r="AJ427" s="441"/>
      <c r="AK427" s="441"/>
      <c r="AL427" s="441"/>
      <c r="AM427" s="441"/>
      <c r="AN427" s="441"/>
      <c r="AO427" s="441"/>
      <c r="AP427" s="441"/>
      <c r="AQ427" s="441"/>
      <c r="AR427" s="441"/>
      <c r="AS427" s="441"/>
      <c r="AT427" s="441"/>
      <c r="AU427" s="441"/>
      <c r="AV427" s="441"/>
      <c r="AW427" s="441"/>
      <c r="AX427" s="441"/>
      <c r="AY427" s="441"/>
      <c r="AZ427" s="441"/>
      <c r="BA427" s="441"/>
      <c r="BB427" s="441"/>
      <c r="BC427" s="441"/>
      <c r="BD427" s="441"/>
      <c r="BE427" s="441"/>
      <c r="BF427" s="441"/>
      <c r="BG427" s="441"/>
      <c r="BH427" s="441"/>
    </row>
    <row r="428" spans="1:60" s="238" customFormat="1">
      <c r="A428" s="81"/>
      <c r="B428" s="66"/>
      <c r="C428" s="10"/>
      <c r="D428" s="10"/>
      <c r="E428" s="10"/>
      <c r="F428" s="10"/>
      <c r="G428" s="10"/>
      <c r="H428" s="10"/>
      <c r="I428" s="10"/>
      <c r="J428" s="10"/>
      <c r="K428" s="10"/>
      <c r="L428" s="13"/>
      <c r="M428" s="10"/>
      <c r="N428" s="13"/>
      <c r="O428" s="13"/>
      <c r="P428" s="13"/>
      <c r="Q428" s="13"/>
      <c r="R428" s="13"/>
      <c r="S428" s="13"/>
      <c r="T428" s="54"/>
      <c r="U428" s="13"/>
      <c r="V428" s="13"/>
      <c r="W428" s="246"/>
      <c r="X428" s="246"/>
      <c r="Y428" s="1237"/>
      <c r="Z428" s="1237"/>
      <c r="AA428" s="246"/>
      <c r="AB428" s="246"/>
      <c r="AC428" s="246"/>
      <c r="AD428" s="246"/>
      <c r="AE428" s="246"/>
      <c r="AF428" s="246"/>
      <c r="AG428" s="441"/>
      <c r="AH428" s="441"/>
      <c r="AI428" s="441"/>
      <c r="AJ428" s="441"/>
      <c r="AK428" s="441"/>
      <c r="AL428" s="441"/>
      <c r="AM428" s="441"/>
      <c r="AN428" s="441"/>
      <c r="AO428" s="441"/>
      <c r="AP428" s="441"/>
      <c r="AQ428" s="441"/>
      <c r="AR428" s="441"/>
      <c r="AS428" s="441"/>
      <c r="AT428" s="441"/>
      <c r="AU428" s="441"/>
      <c r="AV428" s="441"/>
      <c r="AW428" s="441"/>
      <c r="AX428" s="441"/>
      <c r="AY428" s="441"/>
      <c r="AZ428" s="441"/>
      <c r="BA428" s="441"/>
      <c r="BB428" s="441"/>
      <c r="BC428" s="441"/>
      <c r="BD428" s="441"/>
      <c r="BE428" s="441"/>
      <c r="BF428" s="441"/>
      <c r="BG428" s="441"/>
      <c r="BH428" s="441"/>
    </row>
    <row r="429" spans="1:60" s="238" customFormat="1">
      <c r="A429" s="81"/>
      <c r="B429" s="66"/>
      <c r="C429" s="10"/>
      <c r="D429" s="10"/>
      <c r="E429" s="10"/>
      <c r="F429" s="10"/>
      <c r="G429" s="10"/>
      <c r="H429" s="10"/>
      <c r="I429" s="10"/>
      <c r="J429" s="10"/>
      <c r="K429" s="10"/>
      <c r="L429" s="13"/>
      <c r="M429" s="10"/>
      <c r="N429" s="13"/>
      <c r="O429" s="13"/>
      <c r="P429" s="13"/>
      <c r="Q429" s="13"/>
      <c r="R429" s="13"/>
      <c r="S429" s="13"/>
      <c r="T429" s="54"/>
      <c r="U429" s="13"/>
      <c r="V429" s="13"/>
      <c r="W429" s="246"/>
      <c r="X429" s="246"/>
      <c r="Y429" s="1237"/>
      <c r="Z429" s="1237"/>
      <c r="AA429" s="246"/>
      <c r="AB429" s="246"/>
      <c r="AC429" s="246"/>
      <c r="AD429" s="246"/>
      <c r="AE429" s="246"/>
      <c r="AF429" s="246"/>
      <c r="AG429" s="441"/>
      <c r="AH429" s="441"/>
      <c r="AI429" s="441"/>
      <c r="AJ429" s="441"/>
      <c r="AK429" s="441"/>
      <c r="AL429" s="441"/>
      <c r="AM429" s="441"/>
      <c r="AN429" s="441"/>
      <c r="AO429" s="441"/>
      <c r="AP429" s="441"/>
      <c r="AQ429" s="441"/>
      <c r="AR429" s="441"/>
      <c r="AS429" s="441"/>
      <c r="AT429" s="441"/>
      <c r="AU429" s="441"/>
      <c r="AV429" s="441"/>
      <c r="AW429" s="441"/>
      <c r="AX429" s="441"/>
      <c r="AY429" s="441"/>
      <c r="AZ429" s="441"/>
      <c r="BA429" s="441"/>
      <c r="BB429" s="441"/>
      <c r="BC429" s="441"/>
      <c r="BD429" s="441"/>
      <c r="BE429" s="441"/>
      <c r="BF429" s="441"/>
      <c r="BG429" s="441"/>
      <c r="BH429" s="441"/>
    </row>
    <row r="430" spans="1:60" s="238" customFormat="1">
      <c r="A430" s="81"/>
      <c r="B430" s="66"/>
      <c r="C430" s="10"/>
      <c r="D430" s="10"/>
      <c r="E430" s="10"/>
      <c r="F430" s="10"/>
      <c r="G430" s="10"/>
      <c r="H430" s="10"/>
      <c r="I430" s="10"/>
      <c r="J430" s="10"/>
      <c r="K430" s="10"/>
      <c r="L430" s="13"/>
      <c r="M430" s="10"/>
      <c r="N430" s="13"/>
      <c r="O430" s="13"/>
      <c r="P430" s="13"/>
      <c r="Q430" s="13"/>
      <c r="R430" s="13"/>
      <c r="S430" s="13"/>
      <c r="T430" s="54"/>
      <c r="U430" s="13"/>
      <c r="V430" s="13"/>
      <c r="W430" s="246"/>
      <c r="X430" s="246"/>
      <c r="Y430" s="1237"/>
      <c r="Z430" s="1237"/>
      <c r="AA430" s="246"/>
      <c r="AB430" s="246"/>
      <c r="AC430" s="246"/>
      <c r="AD430" s="246"/>
      <c r="AE430" s="246"/>
      <c r="AF430" s="246"/>
      <c r="AG430" s="441"/>
      <c r="AH430" s="441"/>
      <c r="AI430" s="441"/>
      <c r="AJ430" s="441"/>
      <c r="AK430" s="441"/>
      <c r="AL430" s="441"/>
      <c r="AM430" s="441"/>
      <c r="AN430" s="441"/>
      <c r="AO430" s="441"/>
      <c r="AP430" s="441"/>
      <c r="AQ430" s="441"/>
      <c r="AR430" s="441"/>
      <c r="AS430" s="441"/>
      <c r="AT430" s="441"/>
      <c r="AU430" s="441"/>
      <c r="AV430" s="441"/>
      <c r="AW430" s="441"/>
      <c r="AX430" s="441"/>
      <c r="AY430" s="441"/>
      <c r="AZ430" s="441"/>
      <c r="BA430" s="441"/>
      <c r="BB430" s="441"/>
      <c r="BC430" s="441"/>
      <c r="BD430" s="441"/>
      <c r="BE430" s="441"/>
      <c r="BF430" s="441"/>
      <c r="BG430" s="441"/>
      <c r="BH430" s="441"/>
    </row>
    <row r="431" spans="1:60" s="238" customFormat="1">
      <c r="A431" s="81"/>
      <c r="B431" s="66"/>
      <c r="C431" s="10"/>
      <c r="D431" s="10"/>
      <c r="E431" s="10"/>
      <c r="F431" s="10"/>
      <c r="G431" s="10"/>
      <c r="H431" s="10"/>
      <c r="I431" s="10"/>
      <c r="J431" s="10"/>
      <c r="K431" s="10"/>
      <c r="L431" s="13"/>
      <c r="M431" s="10"/>
      <c r="N431" s="13"/>
      <c r="O431" s="13"/>
      <c r="P431" s="13"/>
      <c r="Q431" s="13"/>
      <c r="R431" s="13"/>
      <c r="S431" s="13"/>
      <c r="T431" s="54"/>
      <c r="U431" s="13"/>
      <c r="V431" s="13"/>
      <c r="W431" s="246"/>
      <c r="X431" s="246"/>
      <c r="Y431" s="1237"/>
      <c r="Z431" s="1237"/>
      <c r="AA431" s="246"/>
      <c r="AB431" s="246"/>
      <c r="AC431" s="246"/>
      <c r="AD431" s="246"/>
      <c r="AE431" s="246"/>
      <c r="AF431" s="246"/>
      <c r="AG431" s="441"/>
      <c r="AH431" s="441"/>
      <c r="AI431" s="441"/>
      <c r="AJ431" s="441"/>
      <c r="AK431" s="441"/>
      <c r="AL431" s="441"/>
      <c r="AM431" s="441"/>
      <c r="AN431" s="441"/>
      <c r="AO431" s="441"/>
      <c r="AP431" s="441"/>
      <c r="AQ431" s="441"/>
      <c r="AR431" s="441"/>
      <c r="AS431" s="441"/>
      <c r="AT431" s="441"/>
      <c r="AU431" s="441"/>
      <c r="AV431" s="441"/>
      <c r="AW431" s="441"/>
      <c r="AX431" s="441"/>
      <c r="AY431" s="441"/>
      <c r="AZ431" s="441"/>
      <c r="BA431" s="441"/>
      <c r="BB431" s="441"/>
      <c r="BC431" s="441"/>
      <c r="BD431" s="441"/>
      <c r="BE431" s="441"/>
      <c r="BF431" s="441"/>
      <c r="BG431" s="441"/>
      <c r="BH431" s="441"/>
    </row>
    <row r="432" spans="1:60" s="238" customFormat="1">
      <c r="A432" s="81"/>
      <c r="B432" s="66"/>
      <c r="C432" s="10"/>
      <c r="D432" s="10"/>
      <c r="E432" s="10"/>
      <c r="F432" s="10"/>
      <c r="G432" s="10"/>
      <c r="H432" s="10"/>
      <c r="I432" s="10"/>
      <c r="J432" s="10"/>
      <c r="K432" s="10"/>
      <c r="L432" s="13"/>
      <c r="M432" s="10"/>
      <c r="N432" s="13"/>
      <c r="O432" s="13"/>
      <c r="P432" s="13"/>
      <c r="Q432" s="13"/>
      <c r="R432" s="13"/>
      <c r="S432" s="13"/>
      <c r="T432" s="54"/>
      <c r="U432" s="13"/>
      <c r="V432" s="13"/>
      <c r="W432" s="246"/>
      <c r="X432" s="246"/>
      <c r="Y432" s="1237"/>
      <c r="Z432" s="1237"/>
      <c r="AA432" s="246"/>
      <c r="AB432" s="246"/>
      <c r="AC432" s="246"/>
      <c r="AD432" s="246"/>
      <c r="AE432" s="246"/>
      <c r="AF432" s="246"/>
      <c r="AG432" s="441"/>
      <c r="AH432" s="441"/>
      <c r="AI432" s="441"/>
      <c r="AJ432" s="441"/>
      <c r="AK432" s="441"/>
      <c r="AL432" s="441"/>
      <c r="AM432" s="441"/>
      <c r="AN432" s="441"/>
      <c r="AO432" s="441"/>
      <c r="AP432" s="441"/>
      <c r="AQ432" s="441"/>
      <c r="AR432" s="441"/>
      <c r="AS432" s="441"/>
      <c r="AT432" s="441"/>
      <c r="AU432" s="441"/>
      <c r="AV432" s="441"/>
      <c r="AW432" s="441"/>
      <c r="AX432" s="441"/>
      <c r="AY432" s="441"/>
      <c r="AZ432" s="441"/>
      <c r="BA432" s="441"/>
      <c r="BB432" s="441"/>
      <c r="BC432" s="441"/>
      <c r="BD432" s="441"/>
      <c r="BE432" s="441"/>
      <c r="BF432" s="441"/>
      <c r="BG432" s="441"/>
      <c r="BH432" s="441"/>
    </row>
    <row r="433" spans="1:60" s="238" customFormat="1">
      <c r="A433" s="81"/>
      <c r="B433" s="66"/>
      <c r="C433" s="10"/>
      <c r="D433" s="10"/>
      <c r="E433" s="10"/>
      <c r="F433" s="10"/>
      <c r="G433" s="10"/>
      <c r="H433" s="10"/>
      <c r="I433" s="10"/>
      <c r="J433" s="10"/>
      <c r="K433" s="10"/>
      <c r="L433" s="13"/>
      <c r="M433" s="10"/>
      <c r="N433" s="13"/>
      <c r="O433" s="13"/>
      <c r="P433" s="13"/>
      <c r="Q433" s="13"/>
      <c r="R433" s="13"/>
      <c r="S433" s="13"/>
      <c r="T433" s="54"/>
      <c r="U433" s="13"/>
      <c r="V433" s="13"/>
      <c r="W433" s="246"/>
      <c r="X433" s="246"/>
      <c r="Y433" s="1237"/>
      <c r="Z433" s="1237"/>
      <c r="AA433" s="246"/>
      <c r="AB433" s="246"/>
      <c r="AC433" s="246"/>
      <c r="AD433" s="246"/>
      <c r="AE433" s="246"/>
      <c r="AF433" s="246"/>
      <c r="AG433" s="441"/>
      <c r="AH433" s="441"/>
      <c r="AI433" s="441"/>
      <c r="AJ433" s="441"/>
      <c r="AK433" s="441"/>
      <c r="AL433" s="441"/>
      <c r="AM433" s="441"/>
      <c r="AN433" s="441"/>
      <c r="AO433" s="441"/>
      <c r="AP433" s="441"/>
      <c r="AQ433" s="441"/>
      <c r="AR433" s="441"/>
      <c r="AS433" s="441"/>
      <c r="AT433" s="441"/>
      <c r="AU433" s="441"/>
      <c r="AV433" s="441"/>
      <c r="AW433" s="441"/>
      <c r="AX433" s="441"/>
      <c r="AY433" s="441"/>
      <c r="AZ433" s="441"/>
      <c r="BA433" s="441"/>
      <c r="BB433" s="441"/>
      <c r="BC433" s="441"/>
      <c r="BD433" s="441"/>
      <c r="BE433" s="441"/>
      <c r="BF433" s="441"/>
      <c r="BG433" s="441"/>
      <c r="BH433" s="441"/>
    </row>
    <row r="434" spans="1:60" s="238" customFormat="1">
      <c r="A434" s="81"/>
      <c r="B434" s="66"/>
      <c r="C434" s="10"/>
      <c r="D434" s="10"/>
      <c r="E434" s="10"/>
      <c r="F434" s="10"/>
      <c r="G434" s="10"/>
      <c r="H434" s="10"/>
      <c r="I434" s="10"/>
      <c r="J434" s="10"/>
      <c r="K434" s="10"/>
      <c r="L434" s="13"/>
      <c r="M434" s="10"/>
      <c r="N434" s="13"/>
      <c r="O434" s="13"/>
      <c r="P434" s="13"/>
      <c r="Q434" s="13"/>
      <c r="R434" s="13"/>
      <c r="S434" s="13"/>
      <c r="T434" s="54"/>
      <c r="U434" s="13"/>
      <c r="V434" s="13"/>
      <c r="W434" s="246"/>
      <c r="X434" s="246"/>
      <c r="Y434" s="1237"/>
      <c r="Z434" s="1237"/>
      <c r="AA434" s="246"/>
      <c r="AB434" s="246"/>
      <c r="AC434" s="246"/>
      <c r="AD434" s="246"/>
      <c r="AE434" s="246"/>
      <c r="AF434" s="246"/>
      <c r="AG434" s="441"/>
      <c r="AH434" s="441"/>
      <c r="AI434" s="441"/>
      <c r="AJ434" s="441"/>
      <c r="AK434" s="441"/>
      <c r="AL434" s="441"/>
      <c r="AM434" s="441"/>
      <c r="AN434" s="441"/>
      <c r="AO434" s="441"/>
      <c r="AP434" s="441"/>
      <c r="AQ434" s="441"/>
      <c r="AR434" s="441"/>
      <c r="AS434" s="441"/>
      <c r="AT434" s="441"/>
      <c r="AU434" s="441"/>
      <c r="AV434" s="441"/>
      <c r="AW434" s="441"/>
      <c r="AX434" s="441"/>
      <c r="AY434" s="441"/>
      <c r="AZ434" s="441"/>
      <c r="BA434" s="441"/>
      <c r="BB434" s="441"/>
      <c r="BC434" s="441"/>
      <c r="BD434" s="441"/>
      <c r="BE434" s="441"/>
      <c r="BF434" s="441"/>
      <c r="BG434" s="441"/>
      <c r="BH434" s="441"/>
    </row>
    <row r="435" spans="1:60" s="238" customFormat="1">
      <c r="A435" s="81"/>
      <c r="B435" s="66"/>
      <c r="C435" s="10"/>
      <c r="D435" s="10"/>
      <c r="E435" s="10"/>
      <c r="F435" s="10"/>
      <c r="G435" s="10"/>
      <c r="H435" s="10"/>
      <c r="I435" s="10"/>
      <c r="J435" s="10"/>
      <c r="K435" s="10"/>
      <c r="L435" s="13"/>
      <c r="M435" s="10"/>
      <c r="N435" s="13"/>
      <c r="O435" s="13"/>
      <c r="P435" s="13"/>
      <c r="Q435" s="13"/>
      <c r="R435" s="13"/>
      <c r="S435" s="13"/>
      <c r="T435" s="54"/>
      <c r="U435" s="13"/>
      <c r="V435" s="13"/>
      <c r="W435" s="246"/>
      <c r="X435" s="246"/>
      <c r="Y435" s="1237"/>
      <c r="Z435" s="1237"/>
      <c r="AA435" s="246"/>
      <c r="AB435" s="246"/>
      <c r="AC435" s="246"/>
      <c r="AD435" s="246"/>
      <c r="AE435" s="246"/>
      <c r="AF435" s="246"/>
      <c r="AG435" s="441"/>
      <c r="AH435" s="441"/>
      <c r="AI435" s="441"/>
      <c r="AJ435" s="441"/>
      <c r="AK435" s="441"/>
      <c r="AL435" s="441"/>
      <c r="AM435" s="441"/>
      <c r="AN435" s="441"/>
      <c r="AO435" s="441"/>
      <c r="AP435" s="441"/>
      <c r="AQ435" s="441"/>
      <c r="AR435" s="441"/>
      <c r="AS435" s="441"/>
      <c r="AT435" s="441"/>
      <c r="AU435" s="441"/>
      <c r="AV435" s="441"/>
      <c r="AW435" s="441"/>
      <c r="AX435" s="441"/>
      <c r="AY435" s="441"/>
      <c r="AZ435" s="441"/>
      <c r="BA435" s="441"/>
      <c r="BB435" s="441"/>
      <c r="BC435" s="441"/>
      <c r="BD435" s="441"/>
      <c r="BE435" s="441"/>
      <c r="BF435" s="441"/>
      <c r="BG435" s="441"/>
      <c r="BH435" s="441"/>
    </row>
    <row r="436" spans="1:60" s="238" customFormat="1">
      <c r="A436" s="81"/>
      <c r="B436" s="66"/>
      <c r="C436" s="10"/>
      <c r="D436" s="10"/>
      <c r="E436" s="10"/>
      <c r="F436" s="10"/>
      <c r="G436" s="10"/>
      <c r="H436" s="10"/>
      <c r="I436" s="10"/>
      <c r="J436" s="10"/>
      <c r="K436" s="10"/>
      <c r="L436" s="13"/>
      <c r="M436" s="10"/>
      <c r="N436" s="13"/>
      <c r="O436" s="13"/>
      <c r="P436" s="13"/>
      <c r="Q436" s="13"/>
      <c r="R436" s="13"/>
      <c r="S436" s="13"/>
      <c r="T436" s="54"/>
      <c r="U436" s="13"/>
      <c r="V436" s="13"/>
      <c r="W436" s="246"/>
      <c r="X436" s="246"/>
      <c r="Y436" s="1237"/>
      <c r="Z436" s="1237"/>
      <c r="AA436" s="246"/>
      <c r="AB436" s="246"/>
      <c r="AC436" s="246"/>
      <c r="AD436" s="246"/>
      <c r="AE436" s="246"/>
      <c r="AF436" s="246"/>
      <c r="AG436" s="441"/>
      <c r="AH436" s="441"/>
      <c r="AI436" s="441"/>
      <c r="AJ436" s="441"/>
      <c r="AK436" s="441"/>
      <c r="AL436" s="441"/>
      <c r="AM436" s="441"/>
      <c r="AN436" s="441"/>
      <c r="AO436" s="441"/>
      <c r="AP436" s="441"/>
      <c r="AQ436" s="441"/>
      <c r="AR436" s="441"/>
      <c r="AS436" s="441"/>
      <c r="AT436" s="441"/>
      <c r="AU436" s="441"/>
      <c r="AV436" s="441"/>
      <c r="AW436" s="441"/>
      <c r="AX436" s="441"/>
      <c r="AY436" s="441"/>
      <c r="AZ436" s="441"/>
      <c r="BA436" s="441"/>
      <c r="BB436" s="441"/>
      <c r="BC436" s="441"/>
      <c r="BD436" s="441"/>
      <c r="BE436" s="441"/>
      <c r="BF436" s="441"/>
      <c r="BG436" s="441"/>
      <c r="BH436" s="441"/>
    </row>
    <row r="437" spans="1:60" s="238" customFormat="1">
      <c r="A437" s="81"/>
      <c r="B437" s="66"/>
      <c r="C437" s="10"/>
      <c r="D437" s="10"/>
      <c r="E437" s="10"/>
      <c r="F437" s="10"/>
      <c r="G437" s="10"/>
      <c r="H437" s="10"/>
      <c r="I437" s="10"/>
      <c r="J437" s="10"/>
      <c r="K437" s="10"/>
      <c r="L437" s="13"/>
      <c r="M437" s="10"/>
      <c r="N437" s="13"/>
      <c r="O437" s="13"/>
      <c r="P437" s="13"/>
      <c r="Q437" s="13"/>
      <c r="R437" s="13"/>
      <c r="S437" s="13"/>
      <c r="T437" s="54"/>
      <c r="U437" s="13"/>
      <c r="V437" s="13"/>
      <c r="W437" s="246"/>
      <c r="X437" s="246"/>
      <c r="Y437" s="1237"/>
      <c r="Z437" s="1237"/>
      <c r="AA437" s="246"/>
      <c r="AB437" s="246"/>
      <c r="AC437" s="246"/>
      <c r="AD437" s="246"/>
      <c r="AE437" s="246"/>
      <c r="AF437" s="246"/>
      <c r="AG437" s="441"/>
      <c r="AH437" s="441"/>
      <c r="AI437" s="441"/>
      <c r="AJ437" s="441"/>
      <c r="AK437" s="441"/>
      <c r="AL437" s="441"/>
      <c r="AM437" s="441"/>
      <c r="AN437" s="441"/>
      <c r="AO437" s="441"/>
      <c r="AP437" s="441"/>
      <c r="AQ437" s="441"/>
      <c r="AR437" s="441"/>
      <c r="AS437" s="441"/>
      <c r="AT437" s="441"/>
      <c r="AU437" s="441"/>
      <c r="AV437" s="441"/>
      <c r="AW437" s="441"/>
      <c r="AX437" s="441"/>
      <c r="AY437" s="441"/>
      <c r="AZ437" s="441"/>
      <c r="BA437" s="441"/>
      <c r="BB437" s="441"/>
      <c r="BC437" s="441"/>
      <c r="BD437" s="441"/>
      <c r="BE437" s="441"/>
      <c r="BF437" s="441"/>
      <c r="BG437" s="441"/>
      <c r="BH437" s="441"/>
    </row>
    <row r="438" spans="1:60" s="238" customFormat="1">
      <c r="A438" s="81"/>
      <c r="B438" s="66"/>
      <c r="C438" s="10"/>
      <c r="D438" s="10"/>
      <c r="E438" s="10"/>
      <c r="F438" s="10"/>
      <c r="G438" s="10"/>
      <c r="H438" s="10"/>
      <c r="I438" s="10"/>
      <c r="J438" s="10"/>
      <c r="K438" s="10"/>
      <c r="L438" s="13"/>
      <c r="M438" s="10"/>
      <c r="N438" s="13"/>
      <c r="O438" s="13"/>
      <c r="P438" s="13"/>
      <c r="Q438" s="13"/>
      <c r="R438" s="13"/>
      <c r="S438" s="13"/>
      <c r="T438" s="54"/>
      <c r="U438" s="13"/>
      <c r="V438" s="13"/>
      <c r="W438" s="246"/>
      <c r="X438" s="246"/>
      <c r="Y438" s="1237"/>
      <c r="Z438" s="1237"/>
      <c r="AA438" s="246"/>
      <c r="AB438" s="246"/>
      <c r="AC438" s="246"/>
      <c r="AD438" s="246"/>
      <c r="AE438" s="246"/>
      <c r="AF438" s="246"/>
      <c r="AG438" s="441"/>
      <c r="AH438" s="441"/>
      <c r="AI438" s="441"/>
      <c r="AJ438" s="441"/>
      <c r="AK438" s="441"/>
      <c r="AL438" s="441"/>
      <c r="AM438" s="441"/>
      <c r="AN438" s="441"/>
      <c r="AO438" s="441"/>
      <c r="AP438" s="441"/>
      <c r="AQ438" s="441"/>
      <c r="AR438" s="441"/>
      <c r="AS438" s="441"/>
      <c r="AT438" s="441"/>
      <c r="AU438" s="441"/>
      <c r="AV438" s="441"/>
      <c r="AW438" s="441"/>
      <c r="AX438" s="441"/>
      <c r="AY438" s="441"/>
      <c r="AZ438" s="441"/>
      <c r="BA438" s="441"/>
      <c r="BB438" s="441"/>
      <c r="BC438" s="441"/>
      <c r="BD438" s="441"/>
      <c r="BE438" s="441"/>
      <c r="BF438" s="441"/>
      <c r="BG438" s="441"/>
      <c r="BH438" s="441"/>
    </row>
    <row r="439" spans="1:60" s="238" customFormat="1">
      <c r="A439" s="81"/>
      <c r="B439" s="66"/>
      <c r="C439" s="10"/>
      <c r="D439" s="10"/>
      <c r="E439" s="10"/>
      <c r="F439" s="10"/>
      <c r="G439" s="10"/>
      <c r="H439" s="10"/>
      <c r="I439" s="10"/>
      <c r="J439" s="10"/>
      <c r="K439" s="10"/>
      <c r="L439" s="13"/>
      <c r="M439" s="10"/>
      <c r="N439" s="13"/>
      <c r="O439" s="13"/>
      <c r="P439" s="13"/>
      <c r="Q439" s="13"/>
      <c r="R439" s="13"/>
      <c r="S439" s="13"/>
      <c r="T439" s="54"/>
      <c r="U439" s="13"/>
      <c r="V439" s="13"/>
      <c r="W439" s="246"/>
      <c r="X439" s="246"/>
      <c r="Y439" s="1237"/>
      <c r="Z439" s="1237"/>
      <c r="AA439" s="246"/>
      <c r="AB439" s="246"/>
      <c r="AC439" s="246"/>
      <c r="AD439" s="246"/>
      <c r="AE439" s="246"/>
      <c r="AF439" s="246"/>
      <c r="AG439" s="441"/>
      <c r="AH439" s="441"/>
      <c r="AI439" s="441"/>
      <c r="AJ439" s="441"/>
      <c r="AK439" s="441"/>
      <c r="AL439" s="441"/>
      <c r="AM439" s="441"/>
      <c r="AN439" s="441"/>
      <c r="AO439" s="441"/>
      <c r="AP439" s="441"/>
      <c r="AQ439" s="441"/>
      <c r="AR439" s="441"/>
      <c r="AS439" s="441"/>
      <c r="AT439" s="441"/>
      <c r="AU439" s="441"/>
      <c r="AV439" s="441"/>
      <c r="AW439" s="441"/>
      <c r="AX439" s="441"/>
      <c r="AY439" s="441"/>
      <c r="AZ439" s="441"/>
      <c r="BA439" s="441"/>
      <c r="BB439" s="441"/>
      <c r="BC439" s="441"/>
      <c r="BD439" s="441"/>
      <c r="BE439" s="441"/>
      <c r="BF439" s="441"/>
      <c r="BG439" s="441"/>
      <c r="BH439" s="441"/>
    </row>
    <row r="440" spans="1:60" s="238" customFormat="1">
      <c r="A440" s="81"/>
      <c r="B440" s="66"/>
      <c r="C440" s="10"/>
      <c r="D440" s="10"/>
      <c r="E440" s="10"/>
      <c r="F440" s="10"/>
      <c r="G440" s="10"/>
      <c r="H440" s="10"/>
      <c r="I440" s="10"/>
      <c r="J440" s="10"/>
      <c r="K440" s="10"/>
      <c r="L440" s="13"/>
      <c r="M440" s="10"/>
      <c r="N440" s="13"/>
      <c r="O440" s="13"/>
      <c r="P440" s="13"/>
      <c r="Q440" s="13"/>
      <c r="R440" s="13"/>
      <c r="S440" s="13"/>
      <c r="T440" s="54"/>
      <c r="U440" s="13"/>
      <c r="V440" s="13"/>
      <c r="W440" s="246"/>
      <c r="X440" s="246"/>
      <c r="Y440" s="1237"/>
      <c r="Z440" s="1237"/>
      <c r="AA440" s="246"/>
      <c r="AB440" s="246"/>
      <c r="AC440" s="246"/>
      <c r="AD440" s="246"/>
      <c r="AE440" s="246"/>
      <c r="AF440" s="246"/>
      <c r="AG440" s="441"/>
      <c r="AH440" s="441"/>
      <c r="AI440" s="441"/>
      <c r="AJ440" s="441"/>
      <c r="AK440" s="441"/>
      <c r="AL440" s="441"/>
      <c r="AM440" s="441"/>
      <c r="AN440" s="441"/>
      <c r="AO440" s="441"/>
      <c r="AP440" s="441"/>
      <c r="AQ440" s="441"/>
      <c r="AR440" s="441"/>
      <c r="AS440" s="441"/>
      <c r="AT440" s="441"/>
      <c r="AU440" s="441"/>
      <c r="AV440" s="441"/>
      <c r="AW440" s="441"/>
      <c r="AX440" s="441"/>
      <c r="AY440" s="441"/>
      <c r="AZ440" s="441"/>
      <c r="BA440" s="441"/>
      <c r="BB440" s="441"/>
      <c r="BC440" s="441"/>
      <c r="BD440" s="441"/>
      <c r="BE440" s="441"/>
      <c r="BF440" s="441"/>
      <c r="BG440" s="441"/>
      <c r="BH440" s="441"/>
    </row>
    <row r="441" spans="1:60" s="238" customFormat="1">
      <c r="A441" s="81"/>
      <c r="B441" s="66"/>
      <c r="C441" s="10"/>
      <c r="D441" s="10"/>
      <c r="E441" s="10"/>
      <c r="F441" s="10"/>
      <c r="G441" s="10"/>
      <c r="H441" s="10"/>
      <c r="I441" s="10"/>
      <c r="J441" s="10"/>
      <c r="K441" s="10"/>
      <c r="L441" s="13"/>
      <c r="M441" s="10"/>
      <c r="N441" s="13"/>
      <c r="O441" s="13"/>
      <c r="P441" s="13"/>
      <c r="Q441" s="13"/>
      <c r="R441" s="13"/>
      <c r="S441" s="13"/>
      <c r="T441" s="54"/>
      <c r="U441" s="13"/>
      <c r="V441" s="13"/>
      <c r="W441" s="246"/>
      <c r="X441" s="246"/>
      <c r="Y441" s="1237"/>
      <c r="Z441" s="1237"/>
      <c r="AA441" s="246"/>
      <c r="AB441" s="246"/>
      <c r="AC441" s="246"/>
      <c r="AD441" s="246"/>
      <c r="AE441" s="246"/>
      <c r="AF441" s="246"/>
      <c r="AG441" s="441"/>
      <c r="AH441" s="441"/>
      <c r="AI441" s="441"/>
      <c r="AJ441" s="441"/>
      <c r="AK441" s="441"/>
      <c r="AL441" s="441"/>
      <c r="AM441" s="441"/>
      <c r="AN441" s="441"/>
      <c r="AO441" s="441"/>
      <c r="AP441" s="441"/>
      <c r="AQ441" s="441"/>
      <c r="AR441" s="441"/>
      <c r="AS441" s="441"/>
      <c r="AT441" s="441"/>
      <c r="AU441" s="441"/>
      <c r="AV441" s="441"/>
      <c r="AW441" s="441"/>
      <c r="AX441" s="441"/>
      <c r="AY441" s="441"/>
      <c r="AZ441" s="441"/>
      <c r="BA441" s="441"/>
      <c r="BB441" s="441"/>
      <c r="BC441" s="441"/>
      <c r="BD441" s="441"/>
      <c r="BE441" s="441"/>
      <c r="BF441" s="441"/>
      <c r="BG441" s="441"/>
      <c r="BH441" s="441"/>
    </row>
    <row r="442" spans="1:60" s="238" customFormat="1">
      <c r="A442" s="81"/>
      <c r="B442" s="66"/>
      <c r="C442" s="10"/>
      <c r="D442" s="10"/>
      <c r="E442" s="10"/>
      <c r="F442" s="10"/>
      <c r="G442" s="10"/>
      <c r="H442" s="10"/>
      <c r="I442" s="10"/>
      <c r="J442" s="10"/>
      <c r="K442" s="10"/>
      <c r="L442" s="13"/>
      <c r="M442" s="10"/>
      <c r="N442" s="13"/>
      <c r="O442" s="13"/>
      <c r="P442" s="13"/>
      <c r="Q442" s="13"/>
      <c r="R442" s="13"/>
      <c r="S442" s="13"/>
      <c r="T442" s="54"/>
      <c r="U442" s="13"/>
      <c r="V442" s="13"/>
      <c r="W442" s="246"/>
      <c r="X442" s="246"/>
      <c r="Y442" s="1237"/>
      <c r="Z442" s="1237"/>
      <c r="AA442" s="246"/>
      <c r="AB442" s="246"/>
      <c r="AC442" s="246"/>
      <c r="AD442" s="246"/>
      <c r="AE442" s="246"/>
      <c r="AF442" s="246"/>
      <c r="AG442" s="441"/>
      <c r="AH442" s="441"/>
      <c r="AI442" s="441"/>
      <c r="AJ442" s="441"/>
      <c r="AK442" s="441"/>
      <c r="AL442" s="441"/>
      <c r="AM442" s="441"/>
      <c r="AN442" s="441"/>
      <c r="AO442" s="441"/>
      <c r="AP442" s="441"/>
      <c r="AQ442" s="441"/>
      <c r="AR442" s="441"/>
      <c r="AS442" s="441"/>
      <c r="AT442" s="441"/>
      <c r="AU442" s="441"/>
      <c r="AV442" s="441"/>
      <c r="AW442" s="441"/>
      <c r="AX442" s="441"/>
      <c r="AY442" s="441"/>
      <c r="AZ442" s="441"/>
      <c r="BA442" s="441"/>
      <c r="BB442" s="441"/>
      <c r="BC442" s="441"/>
      <c r="BD442" s="441"/>
      <c r="BE442" s="441"/>
      <c r="BF442" s="441"/>
      <c r="BG442" s="441"/>
      <c r="BH442" s="441"/>
    </row>
    <row r="443" spans="1:60" s="238" customFormat="1">
      <c r="A443" s="81"/>
      <c r="B443" s="66"/>
      <c r="C443" s="10"/>
      <c r="D443" s="10"/>
      <c r="E443" s="10"/>
      <c r="F443" s="10"/>
      <c r="G443" s="10"/>
      <c r="H443" s="10"/>
      <c r="I443" s="10"/>
      <c r="J443" s="10"/>
      <c r="K443" s="10"/>
      <c r="L443" s="13"/>
      <c r="M443" s="10"/>
      <c r="N443" s="13"/>
      <c r="O443" s="13"/>
      <c r="P443" s="13"/>
      <c r="Q443" s="13"/>
      <c r="R443" s="13"/>
      <c r="S443" s="13"/>
      <c r="T443" s="54"/>
      <c r="U443" s="13"/>
      <c r="V443" s="13"/>
      <c r="W443" s="246"/>
      <c r="X443" s="246"/>
      <c r="Y443" s="1237"/>
      <c r="Z443" s="1237"/>
      <c r="AA443" s="246"/>
      <c r="AB443" s="246"/>
      <c r="AC443" s="246"/>
      <c r="AD443" s="246"/>
      <c r="AE443" s="246"/>
      <c r="AF443" s="246"/>
      <c r="AG443" s="441"/>
      <c r="AH443" s="441"/>
      <c r="AI443" s="441"/>
      <c r="AJ443" s="441"/>
      <c r="AK443" s="441"/>
      <c r="AL443" s="441"/>
      <c r="AM443" s="441"/>
      <c r="AN443" s="441"/>
      <c r="AO443" s="441"/>
      <c r="AP443" s="441"/>
      <c r="AQ443" s="441"/>
      <c r="AR443" s="441"/>
      <c r="AS443" s="441"/>
      <c r="AT443" s="441"/>
      <c r="AU443" s="441"/>
      <c r="AV443" s="441"/>
      <c r="AW443" s="441"/>
      <c r="AX443" s="441"/>
      <c r="AY443" s="441"/>
      <c r="AZ443" s="441"/>
      <c r="BA443" s="441"/>
      <c r="BB443" s="441"/>
      <c r="BC443" s="441"/>
      <c r="BD443" s="441"/>
      <c r="BE443" s="441"/>
      <c r="BF443" s="441"/>
      <c r="BG443" s="441"/>
      <c r="BH443" s="441"/>
    </row>
    <row r="444" spans="1:60" s="238" customFormat="1">
      <c r="A444" s="81"/>
      <c r="B444" s="66"/>
      <c r="C444" s="10"/>
      <c r="D444" s="10"/>
      <c r="E444" s="10"/>
      <c r="F444" s="10"/>
      <c r="G444" s="10"/>
      <c r="H444" s="10"/>
      <c r="I444" s="10"/>
      <c r="J444" s="10"/>
      <c r="K444" s="10"/>
      <c r="L444" s="13"/>
      <c r="M444" s="10"/>
      <c r="N444" s="13"/>
      <c r="O444" s="13"/>
      <c r="P444" s="13"/>
      <c r="Q444" s="13"/>
      <c r="R444" s="13"/>
      <c r="S444" s="13"/>
      <c r="T444" s="54"/>
      <c r="U444" s="13"/>
      <c r="V444" s="13"/>
      <c r="W444" s="246"/>
      <c r="X444" s="246"/>
      <c r="Y444" s="1237"/>
      <c r="Z444" s="1237"/>
      <c r="AA444" s="246"/>
      <c r="AB444" s="246"/>
      <c r="AC444" s="246"/>
      <c r="AD444" s="246"/>
      <c r="AE444" s="246"/>
      <c r="AF444" s="246"/>
      <c r="AG444" s="441"/>
      <c r="AH444" s="441"/>
      <c r="AI444" s="441"/>
      <c r="AJ444" s="441"/>
      <c r="AK444" s="441"/>
      <c r="AL444" s="441"/>
      <c r="AM444" s="441"/>
      <c r="AN444" s="441"/>
      <c r="AO444" s="441"/>
      <c r="AP444" s="441"/>
      <c r="AQ444" s="441"/>
      <c r="AR444" s="441"/>
      <c r="AS444" s="441"/>
      <c r="AT444" s="441"/>
      <c r="AU444" s="441"/>
      <c r="AV444" s="441"/>
      <c r="AW444" s="441"/>
      <c r="AX444" s="441"/>
      <c r="AY444" s="441"/>
      <c r="AZ444" s="441"/>
      <c r="BA444" s="441"/>
      <c r="BB444" s="441"/>
      <c r="BC444" s="441"/>
      <c r="BD444" s="441"/>
      <c r="BE444" s="441"/>
      <c r="BF444" s="441"/>
      <c r="BG444" s="441"/>
      <c r="BH444" s="441"/>
    </row>
    <row r="445" spans="1:60" s="238" customFormat="1">
      <c r="A445" s="81"/>
      <c r="B445" s="66"/>
      <c r="C445" s="10"/>
      <c r="D445" s="10"/>
      <c r="E445" s="10"/>
      <c r="F445" s="10"/>
      <c r="G445" s="10"/>
      <c r="H445" s="10"/>
      <c r="I445" s="10"/>
      <c r="J445" s="10"/>
      <c r="K445" s="10"/>
      <c r="L445" s="13"/>
      <c r="M445" s="10"/>
      <c r="N445" s="13"/>
      <c r="O445" s="13"/>
      <c r="P445" s="13"/>
      <c r="Q445" s="13"/>
      <c r="R445" s="13"/>
      <c r="S445" s="13"/>
      <c r="T445" s="54"/>
      <c r="U445" s="13"/>
      <c r="V445" s="13"/>
      <c r="W445" s="246"/>
      <c r="X445" s="246"/>
      <c r="Y445" s="1237"/>
      <c r="Z445" s="1237"/>
      <c r="AA445" s="246"/>
      <c r="AB445" s="246"/>
      <c r="AC445" s="246"/>
      <c r="AD445" s="246"/>
      <c r="AE445" s="246"/>
      <c r="AF445" s="246"/>
      <c r="AG445" s="441"/>
      <c r="AH445" s="441"/>
      <c r="AI445" s="441"/>
      <c r="AJ445" s="441"/>
      <c r="AK445" s="441"/>
      <c r="AL445" s="441"/>
      <c r="AM445" s="441"/>
      <c r="AN445" s="441"/>
      <c r="AO445" s="441"/>
      <c r="AP445" s="441"/>
      <c r="AQ445" s="441"/>
      <c r="AR445" s="441"/>
      <c r="AS445" s="441"/>
      <c r="AT445" s="441"/>
      <c r="AU445" s="441"/>
      <c r="AV445" s="441"/>
      <c r="AW445" s="441"/>
      <c r="AX445" s="441"/>
      <c r="AY445" s="441"/>
      <c r="AZ445" s="441"/>
      <c r="BA445" s="441"/>
      <c r="BB445" s="441"/>
      <c r="BC445" s="441"/>
      <c r="BD445" s="441"/>
      <c r="BE445" s="441"/>
      <c r="BF445" s="441"/>
      <c r="BG445" s="441"/>
      <c r="BH445" s="441"/>
    </row>
    <row r="446" spans="1:60" s="238" customFormat="1">
      <c r="A446" s="81"/>
      <c r="B446" s="66"/>
      <c r="C446" s="10"/>
      <c r="D446" s="10"/>
      <c r="E446" s="10"/>
      <c r="F446" s="10"/>
      <c r="G446" s="10"/>
      <c r="H446" s="10"/>
      <c r="I446" s="10"/>
      <c r="J446" s="10"/>
      <c r="K446" s="10"/>
      <c r="L446" s="13"/>
      <c r="M446" s="10"/>
      <c r="N446" s="13"/>
      <c r="O446" s="13"/>
      <c r="P446" s="13"/>
      <c r="Q446" s="13"/>
      <c r="R446" s="13"/>
      <c r="S446" s="13"/>
      <c r="T446" s="54"/>
      <c r="U446" s="13"/>
      <c r="V446" s="13"/>
      <c r="W446" s="246"/>
      <c r="X446" s="246"/>
      <c r="Y446" s="1237"/>
      <c r="Z446" s="1237"/>
      <c r="AA446" s="246"/>
      <c r="AB446" s="246"/>
      <c r="AC446" s="246"/>
      <c r="AD446" s="246"/>
      <c r="AE446" s="246"/>
      <c r="AF446" s="246"/>
      <c r="AG446" s="441"/>
      <c r="AH446" s="441"/>
      <c r="AI446" s="441"/>
      <c r="AJ446" s="441"/>
      <c r="AK446" s="441"/>
      <c r="AL446" s="441"/>
      <c r="AM446" s="441"/>
      <c r="AN446" s="441"/>
      <c r="AO446" s="441"/>
      <c r="AP446" s="441"/>
      <c r="AQ446" s="441"/>
      <c r="AR446" s="441"/>
      <c r="AS446" s="441"/>
      <c r="AT446" s="441"/>
      <c r="AU446" s="441"/>
      <c r="AV446" s="441"/>
      <c r="AW446" s="441"/>
      <c r="AX446" s="441"/>
      <c r="AY446" s="441"/>
      <c r="AZ446" s="441"/>
      <c r="BA446" s="441"/>
      <c r="BB446" s="441"/>
      <c r="BC446" s="441"/>
      <c r="BD446" s="441"/>
      <c r="BE446" s="441"/>
      <c r="BF446" s="441"/>
      <c r="BG446" s="441"/>
      <c r="BH446" s="441"/>
    </row>
    <row r="447" spans="1:60" s="238" customFormat="1">
      <c r="A447" s="81"/>
      <c r="B447" s="66"/>
      <c r="C447" s="10"/>
      <c r="D447" s="10"/>
      <c r="E447" s="10"/>
      <c r="F447" s="10"/>
      <c r="G447" s="10"/>
      <c r="H447" s="10"/>
      <c r="I447" s="10"/>
      <c r="J447" s="10"/>
      <c r="K447" s="10"/>
      <c r="L447" s="13"/>
      <c r="M447" s="10"/>
      <c r="N447" s="13"/>
      <c r="O447" s="13"/>
      <c r="P447" s="13"/>
      <c r="Q447" s="13"/>
      <c r="R447" s="13"/>
      <c r="S447" s="13"/>
      <c r="T447" s="54"/>
      <c r="U447" s="13"/>
      <c r="V447" s="13"/>
      <c r="W447" s="246"/>
      <c r="X447" s="246"/>
      <c r="Y447" s="1237"/>
      <c r="Z447" s="1237"/>
      <c r="AA447" s="246"/>
      <c r="AB447" s="246"/>
      <c r="AC447" s="246"/>
      <c r="AD447" s="246"/>
      <c r="AE447" s="246"/>
      <c r="AF447" s="246"/>
      <c r="AG447" s="441"/>
      <c r="AH447" s="441"/>
      <c r="AI447" s="441"/>
      <c r="AJ447" s="441"/>
      <c r="AK447" s="441"/>
      <c r="AL447" s="441"/>
      <c r="AM447" s="441"/>
      <c r="AN447" s="441"/>
      <c r="AO447" s="441"/>
      <c r="AP447" s="441"/>
      <c r="AQ447" s="441"/>
      <c r="AR447" s="441"/>
      <c r="AS447" s="441"/>
      <c r="AT447" s="441"/>
      <c r="AU447" s="441"/>
      <c r="AV447" s="441"/>
      <c r="AW447" s="441"/>
      <c r="AX447" s="441"/>
      <c r="AY447" s="441"/>
      <c r="AZ447" s="441"/>
      <c r="BA447" s="441"/>
      <c r="BB447" s="441"/>
      <c r="BC447" s="441"/>
      <c r="BD447" s="441"/>
      <c r="BE447" s="441"/>
      <c r="BF447" s="441"/>
      <c r="BG447" s="441"/>
      <c r="BH447" s="441"/>
    </row>
    <row r="448" spans="1:60" s="238" customFormat="1">
      <c r="A448" s="81"/>
      <c r="B448" s="66"/>
      <c r="C448" s="10"/>
      <c r="D448" s="10"/>
      <c r="E448" s="10"/>
      <c r="F448" s="10"/>
      <c r="G448" s="10"/>
      <c r="H448" s="10"/>
      <c r="I448" s="10"/>
      <c r="J448" s="10"/>
      <c r="K448" s="10"/>
      <c r="L448" s="13"/>
      <c r="M448" s="10"/>
      <c r="N448" s="13"/>
      <c r="O448" s="13"/>
      <c r="P448" s="13"/>
      <c r="Q448" s="13"/>
      <c r="R448" s="13"/>
      <c r="S448" s="13"/>
      <c r="T448" s="54"/>
      <c r="U448" s="13"/>
      <c r="V448" s="13"/>
      <c r="W448" s="246"/>
      <c r="X448" s="246"/>
      <c r="Y448" s="1237"/>
      <c r="Z448" s="1237"/>
      <c r="AA448" s="246"/>
      <c r="AB448" s="246"/>
      <c r="AC448" s="246"/>
      <c r="AD448" s="246"/>
      <c r="AE448" s="246"/>
      <c r="AF448" s="246"/>
      <c r="AG448" s="441"/>
      <c r="AH448" s="441"/>
      <c r="AI448" s="441"/>
      <c r="AJ448" s="441"/>
      <c r="AK448" s="441"/>
      <c r="AL448" s="441"/>
      <c r="AM448" s="441"/>
      <c r="AN448" s="441"/>
      <c r="AO448" s="441"/>
      <c r="AP448" s="441"/>
      <c r="AQ448" s="441"/>
      <c r="AR448" s="441"/>
      <c r="AS448" s="441"/>
      <c r="AT448" s="441"/>
      <c r="AU448" s="441"/>
      <c r="AV448" s="441"/>
      <c r="AW448" s="441"/>
      <c r="AX448" s="441"/>
      <c r="AY448" s="441"/>
      <c r="AZ448" s="441"/>
      <c r="BA448" s="441"/>
      <c r="BB448" s="441"/>
      <c r="BC448" s="441"/>
      <c r="BD448" s="441"/>
      <c r="BE448" s="441"/>
      <c r="BF448" s="441"/>
      <c r="BG448" s="441"/>
      <c r="BH448" s="441"/>
    </row>
    <row r="449" spans="1:60" s="238" customFormat="1">
      <c r="A449" s="81"/>
      <c r="B449" s="66"/>
      <c r="C449" s="10"/>
      <c r="D449" s="10"/>
      <c r="E449" s="10"/>
      <c r="F449" s="10"/>
      <c r="G449" s="10"/>
      <c r="H449" s="10"/>
      <c r="I449" s="10"/>
      <c r="J449" s="10"/>
      <c r="K449" s="10"/>
      <c r="L449" s="13"/>
      <c r="M449" s="10"/>
      <c r="N449" s="13"/>
      <c r="O449" s="13"/>
      <c r="P449" s="13"/>
      <c r="Q449" s="13"/>
      <c r="R449" s="13"/>
      <c r="S449" s="13"/>
      <c r="T449" s="54"/>
      <c r="U449" s="13"/>
      <c r="V449" s="13"/>
      <c r="W449" s="246"/>
      <c r="X449" s="246"/>
      <c r="Y449" s="1237"/>
      <c r="Z449" s="1237"/>
      <c r="AA449" s="246"/>
      <c r="AB449" s="246"/>
      <c r="AC449" s="246"/>
      <c r="AD449" s="246"/>
      <c r="AE449" s="246"/>
      <c r="AF449" s="246"/>
      <c r="AG449" s="441"/>
      <c r="AH449" s="441"/>
      <c r="AI449" s="441"/>
      <c r="AJ449" s="441"/>
      <c r="AK449" s="441"/>
      <c r="AL449" s="441"/>
      <c r="AM449" s="441"/>
      <c r="AN449" s="441"/>
      <c r="AO449" s="441"/>
      <c r="AP449" s="441"/>
      <c r="AQ449" s="441"/>
      <c r="AR449" s="441"/>
      <c r="AS449" s="441"/>
      <c r="AT449" s="441"/>
      <c r="AU449" s="441"/>
      <c r="AV449" s="441"/>
      <c r="AW449" s="441"/>
      <c r="AX449" s="441"/>
      <c r="AY449" s="441"/>
      <c r="AZ449" s="441"/>
      <c r="BA449" s="441"/>
      <c r="BB449" s="441"/>
      <c r="BC449" s="441"/>
      <c r="BD449" s="441"/>
      <c r="BE449" s="441"/>
      <c r="BF449" s="441"/>
      <c r="BG449" s="441"/>
      <c r="BH449" s="441"/>
    </row>
    <row r="450" spans="1:60" s="238" customFormat="1">
      <c r="A450" s="81"/>
      <c r="B450" s="66"/>
      <c r="C450" s="10"/>
      <c r="D450" s="10"/>
      <c r="E450" s="10"/>
      <c r="F450" s="10"/>
      <c r="G450" s="10"/>
      <c r="H450" s="10"/>
      <c r="I450" s="10"/>
      <c r="J450" s="10"/>
      <c r="K450" s="10"/>
      <c r="L450" s="13"/>
      <c r="M450" s="10"/>
      <c r="N450" s="13"/>
      <c r="O450" s="13"/>
      <c r="P450" s="13"/>
      <c r="Q450" s="13"/>
      <c r="R450" s="13"/>
      <c r="S450" s="13"/>
      <c r="T450" s="54"/>
      <c r="U450" s="13"/>
      <c r="V450" s="13"/>
      <c r="W450" s="246"/>
      <c r="X450" s="246"/>
      <c r="Y450" s="1237"/>
      <c r="Z450" s="1237"/>
      <c r="AA450" s="246"/>
      <c r="AB450" s="246"/>
      <c r="AC450" s="246"/>
      <c r="AD450" s="246"/>
      <c r="AE450" s="246"/>
      <c r="AF450" s="246"/>
      <c r="AG450" s="441"/>
      <c r="AH450" s="441"/>
      <c r="AI450" s="441"/>
      <c r="AJ450" s="441"/>
      <c r="AK450" s="441"/>
      <c r="AL450" s="441"/>
      <c r="AM450" s="441"/>
      <c r="AN450" s="441"/>
      <c r="AO450" s="441"/>
      <c r="AP450" s="441"/>
      <c r="AQ450" s="441"/>
      <c r="AR450" s="441"/>
      <c r="AS450" s="441"/>
      <c r="AT450" s="441"/>
      <c r="AU450" s="441"/>
      <c r="AV450" s="441"/>
      <c r="AW450" s="441"/>
      <c r="AX450" s="441"/>
      <c r="AY450" s="441"/>
      <c r="AZ450" s="441"/>
      <c r="BA450" s="441"/>
      <c r="BB450" s="441"/>
      <c r="BC450" s="441"/>
      <c r="BD450" s="441"/>
      <c r="BE450" s="441"/>
      <c r="BF450" s="441"/>
      <c r="BG450" s="441"/>
      <c r="BH450" s="441"/>
    </row>
    <row r="451" spans="1:60" s="238" customFormat="1">
      <c r="A451" s="81"/>
      <c r="B451" s="66"/>
      <c r="C451" s="10"/>
      <c r="D451" s="10"/>
      <c r="E451" s="10"/>
      <c r="F451" s="10"/>
      <c r="G451" s="10"/>
      <c r="H451" s="10"/>
      <c r="I451" s="10"/>
      <c r="J451" s="10"/>
      <c r="K451" s="10"/>
      <c r="L451" s="13"/>
      <c r="M451" s="10"/>
      <c r="N451" s="13"/>
      <c r="O451" s="13"/>
      <c r="P451" s="13"/>
      <c r="Q451" s="13"/>
      <c r="R451" s="13"/>
      <c r="S451" s="13"/>
      <c r="T451" s="54"/>
      <c r="U451" s="13"/>
      <c r="V451" s="13"/>
      <c r="W451" s="246"/>
      <c r="X451" s="246"/>
      <c r="Y451" s="1237"/>
      <c r="Z451" s="1237"/>
      <c r="AA451" s="246"/>
      <c r="AB451" s="246"/>
      <c r="AC451" s="246"/>
      <c r="AD451" s="246"/>
      <c r="AE451" s="246"/>
      <c r="AF451" s="246"/>
      <c r="AG451" s="441"/>
      <c r="AH451" s="441"/>
      <c r="AI451" s="441"/>
      <c r="AJ451" s="441"/>
      <c r="AK451" s="441"/>
      <c r="AL451" s="441"/>
      <c r="AM451" s="441"/>
      <c r="AN451" s="441"/>
      <c r="AO451" s="441"/>
      <c r="AP451" s="441"/>
      <c r="AQ451" s="441"/>
      <c r="AR451" s="441"/>
      <c r="AS451" s="441"/>
      <c r="AT451" s="441"/>
      <c r="AU451" s="441"/>
      <c r="AV451" s="441"/>
      <c r="AW451" s="441"/>
      <c r="AX451" s="441"/>
      <c r="AY451" s="441"/>
      <c r="AZ451" s="441"/>
      <c r="BA451" s="441"/>
      <c r="BB451" s="441"/>
      <c r="BC451" s="441"/>
      <c r="BD451" s="441"/>
      <c r="BE451" s="441"/>
      <c r="BF451" s="441"/>
      <c r="BG451" s="441"/>
      <c r="BH451" s="441"/>
    </row>
    <row r="452" spans="1:60" s="238" customFormat="1">
      <c r="A452" s="81"/>
      <c r="B452" s="66"/>
      <c r="C452" s="10"/>
      <c r="D452" s="10"/>
      <c r="E452" s="10"/>
      <c r="F452" s="10"/>
      <c r="G452" s="10"/>
      <c r="H452" s="10"/>
      <c r="I452" s="10"/>
      <c r="J452" s="10"/>
      <c r="K452" s="10"/>
      <c r="L452" s="13"/>
      <c r="M452" s="10"/>
      <c r="N452" s="13"/>
      <c r="O452" s="13"/>
      <c r="P452" s="13"/>
      <c r="Q452" s="13"/>
      <c r="R452" s="13"/>
      <c r="S452" s="13"/>
      <c r="T452" s="54"/>
      <c r="U452" s="13"/>
      <c r="V452" s="13"/>
      <c r="W452" s="246"/>
      <c r="X452" s="246"/>
      <c r="Y452" s="1237"/>
      <c r="Z452" s="1237"/>
      <c r="AA452" s="246"/>
      <c r="AB452" s="246"/>
      <c r="AC452" s="246"/>
      <c r="AD452" s="246"/>
      <c r="AE452" s="246"/>
      <c r="AF452" s="246"/>
      <c r="AG452" s="441"/>
      <c r="AH452" s="441"/>
      <c r="AI452" s="441"/>
      <c r="AJ452" s="441"/>
      <c r="AK452" s="441"/>
      <c r="AL452" s="441"/>
      <c r="AM452" s="441"/>
      <c r="AN452" s="441"/>
      <c r="AO452" s="441"/>
      <c r="AP452" s="441"/>
      <c r="AQ452" s="441"/>
      <c r="AR452" s="441"/>
      <c r="AS452" s="441"/>
      <c r="AT452" s="441"/>
      <c r="AU452" s="441"/>
      <c r="AV452" s="441"/>
      <c r="AW452" s="441"/>
      <c r="AX452" s="441"/>
      <c r="AY452" s="441"/>
      <c r="AZ452" s="441"/>
      <c r="BA452" s="441"/>
      <c r="BB452" s="441"/>
      <c r="BC452" s="441"/>
      <c r="BD452" s="441"/>
      <c r="BE452" s="441"/>
      <c r="BF452" s="441"/>
      <c r="BG452" s="441"/>
      <c r="BH452" s="441"/>
    </row>
    <row r="453" spans="1:60" s="238" customFormat="1">
      <c r="A453" s="81"/>
      <c r="B453" s="66"/>
      <c r="C453" s="10"/>
      <c r="D453" s="10"/>
      <c r="E453" s="10"/>
      <c r="F453" s="10"/>
      <c r="G453" s="10"/>
      <c r="H453" s="10"/>
      <c r="I453" s="10"/>
      <c r="J453" s="10"/>
      <c r="K453" s="10"/>
      <c r="L453" s="13"/>
      <c r="M453" s="10"/>
      <c r="N453" s="13"/>
      <c r="O453" s="13"/>
      <c r="P453" s="13"/>
      <c r="Q453" s="13"/>
      <c r="R453" s="13"/>
      <c r="S453" s="13"/>
      <c r="T453" s="54"/>
      <c r="U453" s="13"/>
      <c r="V453" s="13"/>
      <c r="W453" s="246"/>
      <c r="X453" s="246"/>
      <c r="Y453" s="1237"/>
      <c r="Z453" s="1237"/>
      <c r="AA453" s="246"/>
      <c r="AB453" s="246"/>
      <c r="AC453" s="246"/>
      <c r="AD453" s="246"/>
      <c r="AE453" s="246"/>
      <c r="AF453" s="246"/>
      <c r="AG453" s="441"/>
      <c r="AH453" s="441"/>
      <c r="AI453" s="441"/>
      <c r="AJ453" s="441"/>
      <c r="AK453" s="441"/>
      <c r="AL453" s="441"/>
      <c r="AM453" s="441"/>
      <c r="AN453" s="441"/>
      <c r="AO453" s="441"/>
      <c r="AP453" s="441"/>
      <c r="AQ453" s="441"/>
      <c r="AR453" s="441"/>
      <c r="AS453" s="441"/>
      <c r="AT453" s="441"/>
      <c r="AU453" s="441"/>
      <c r="AV453" s="441"/>
      <c r="AW453" s="441"/>
      <c r="AX453" s="441"/>
      <c r="AY453" s="441"/>
      <c r="AZ453" s="441"/>
      <c r="BA453" s="441"/>
      <c r="BB453" s="441"/>
      <c r="BC453" s="441"/>
      <c r="BD453" s="441"/>
      <c r="BE453" s="441"/>
      <c r="BF453" s="441"/>
      <c r="BG453" s="441"/>
      <c r="BH453" s="441"/>
    </row>
    <row r="454" spans="1:60" s="238" customFormat="1">
      <c r="A454" s="81"/>
      <c r="B454" s="66"/>
      <c r="C454" s="10"/>
      <c r="D454" s="10"/>
      <c r="E454" s="10"/>
      <c r="F454" s="10"/>
      <c r="G454" s="10"/>
      <c r="H454" s="10"/>
      <c r="I454" s="10"/>
      <c r="J454" s="10"/>
      <c r="K454" s="10"/>
      <c r="L454" s="13"/>
      <c r="M454" s="10"/>
      <c r="N454" s="13"/>
      <c r="O454" s="13"/>
      <c r="P454" s="13"/>
      <c r="Q454" s="13"/>
      <c r="R454" s="13"/>
      <c r="S454" s="13"/>
      <c r="T454" s="54"/>
      <c r="U454" s="13"/>
      <c r="V454" s="13"/>
      <c r="W454" s="246"/>
      <c r="X454" s="246"/>
      <c r="Y454" s="1237"/>
      <c r="Z454" s="1237"/>
      <c r="AA454" s="246"/>
      <c r="AB454" s="246"/>
      <c r="AC454" s="246"/>
      <c r="AD454" s="246"/>
      <c r="AE454" s="246"/>
      <c r="AF454" s="246"/>
      <c r="AG454" s="441"/>
      <c r="AH454" s="441"/>
      <c r="AI454" s="441"/>
      <c r="AJ454" s="441"/>
      <c r="AK454" s="441"/>
      <c r="AL454" s="441"/>
      <c r="AM454" s="441"/>
      <c r="AN454" s="441"/>
      <c r="AO454" s="441"/>
      <c r="AP454" s="441"/>
      <c r="AQ454" s="441"/>
      <c r="AR454" s="441"/>
      <c r="AS454" s="441"/>
      <c r="AT454" s="441"/>
      <c r="AU454" s="441"/>
      <c r="AV454" s="441"/>
      <c r="AW454" s="441"/>
      <c r="AX454" s="441"/>
      <c r="AY454" s="441"/>
      <c r="AZ454" s="441"/>
      <c r="BA454" s="441"/>
      <c r="BB454" s="441"/>
      <c r="BC454" s="441"/>
      <c r="BD454" s="441"/>
      <c r="BE454" s="441"/>
      <c r="BF454" s="441"/>
      <c r="BG454" s="441"/>
      <c r="BH454" s="441"/>
    </row>
    <row r="455" spans="1:60" s="238" customFormat="1">
      <c r="A455" s="81"/>
      <c r="B455" s="66"/>
      <c r="C455" s="10"/>
      <c r="D455" s="10"/>
      <c r="E455" s="10"/>
      <c r="F455" s="10"/>
      <c r="G455" s="10"/>
      <c r="H455" s="10"/>
      <c r="I455" s="10"/>
      <c r="J455" s="10"/>
      <c r="K455" s="10"/>
      <c r="L455" s="13"/>
      <c r="M455" s="10"/>
      <c r="N455" s="13"/>
      <c r="O455" s="13"/>
      <c r="P455" s="13"/>
      <c r="Q455" s="13"/>
      <c r="R455" s="13"/>
      <c r="S455" s="13"/>
      <c r="T455" s="54"/>
      <c r="U455" s="13"/>
      <c r="V455" s="13"/>
      <c r="W455" s="246"/>
      <c r="X455" s="246"/>
      <c r="Y455" s="1237"/>
      <c r="Z455" s="1237"/>
      <c r="AA455" s="246"/>
      <c r="AB455" s="246"/>
      <c r="AC455" s="246"/>
      <c r="AD455" s="246"/>
      <c r="AE455" s="246"/>
      <c r="AF455" s="246"/>
      <c r="AG455" s="441"/>
      <c r="AH455" s="441"/>
      <c r="AI455" s="441"/>
      <c r="AJ455" s="441"/>
      <c r="AK455" s="441"/>
      <c r="AL455" s="441"/>
      <c r="AM455" s="441"/>
      <c r="AN455" s="441"/>
      <c r="AO455" s="441"/>
      <c r="AP455" s="441"/>
      <c r="AQ455" s="441"/>
      <c r="AR455" s="441"/>
      <c r="AS455" s="441"/>
      <c r="AT455" s="441"/>
      <c r="AU455" s="441"/>
      <c r="AV455" s="441"/>
      <c r="AW455" s="441"/>
      <c r="AX455" s="441"/>
      <c r="AY455" s="441"/>
      <c r="AZ455" s="441"/>
      <c r="BA455" s="441"/>
      <c r="BB455" s="441"/>
      <c r="BC455" s="441"/>
      <c r="BD455" s="441"/>
      <c r="BE455" s="441"/>
      <c r="BF455" s="441"/>
      <c r="BG455" s="441"/>
      <c r="BH455" s="441"/>
    </row>
    <row r="456" spans="1:60" s="238" customFormat="1">
      <c r="A456" s="81"/>
      <c r="B456" s="66"/>
      <c r="C456" s="10"/>
      <c r="D456" s="10"/>
      <c r="E456" s="10"/>
      <c r="F456" s="10"/>
      <c r="G456" s="10"/>
      <c r="H456" s="10"/>
      <c r="I456" s="10"/>
      <c r="J456" s="10"/>
      <c r="K456" s="10"/>
      <c r="L456" s="13"/>
      <c r="M456" s="10"/>
      <c r="N456" s="13"/>
      <c r="O456" s="13"/>
      <c r="P456" s="13"/>
      <c r="Q456" s="13"/>
      <c r="R456" s="13"/>
      <c r="S456" s="13"/>
      <c r="T456" s="54"/>
      <c r="U456" s="13"/>
      <c r="V456" s="13"/>
      <c r="W456" s="246"/>
      <c r="X456" s="246"/>
      <c r="Y456" s="1237"/>
      <c r="Z456" s="1237"/>
      <c r="AA456" s="246"/>
      <c r="AB456" s="246"/>
      <c r="AC456" s="246"/>
      <c r="AD456" s="246"/>
      <c r="AE456" s="246"/>
      <c r="AF456" s="246"/>
      <c r="AG456" s="441"/>
      <c r="AH456" s="441"/>
      <c r="AI456" s="441"/>
      <c r="AJ456" s="441"/>
      <c r="AK456" s="441"/>
      <c r="AL456" s="441"/>
      <c r="AM456" s="441"/>
      <c r="AN456" s="441"/>
      <c r="AO456" s="441"/>
      <c r="AP456" s="441"/>
      <c r="AQ456" s="441"/>
      <c r="AR456" s="441"/>
      <c r="AS456" s="441"/>
      <c r="AT456" s="441"/>
      <c r="AU456" s="441"/>
      <c r="AV456" s="441"/>
      <c r="AW456" s="441"/>
      <c r="AX456" s="441"/>
      <c r="AY456" s="441"/>
      <c r="AZ456" s="441"/>
      <c r="BA456" s="441"/>
      <c r="BB456" s="441"/>
      <c r="BC456" s="441"/>
      <c r="BD456" s="441"/>
      <c r="BE456" s="441"/>
      <c r="BF456" s="441"/>
      <c r="BG456" s="441"/>
      <c r="BH456" s="441"/>
    </row>
    <row r="457" spans="1:60" s="238" customFormat="1">
      <c r="A457" s="81"/>
      <c r="B457" s="66"/>
      <c r="C457" s="10"/>
      <c r="D457" s="10"/>
      <c r="E457" s="10"/>
      <c r="F457" s="10"/>
      <c r="G457" s="10"/>
      <c r="H457" s="10"/>
      <c r="I457" s="10"/>
      <c r="J457" s="10"/>
      <c r="K457" s="10"/>
      <c r="L457" s="13"/>
      <c r="M457" s="10"/>
      <c r="N457" s="13"/>
      <c r="O457" s="13"/>
      <c r="P457" s="13"/>
      <c r="Q457" s="13"/>
      <c r="R457" s="13"/>
      <c r="S457" s="13"/>
      <c r="T457" s="54"/>
      <c r="U457" s="13"/>
      <c r="V457" s="13"/>
      <c r="W457" s="246"/>
      <c r="X457" s="246"/>
      <c r="Y457" s="1237"/>
      <c r="Z457" s="1237"/>
      <c r="AA457" s="246"/>
      <c r="AB457" s="246"/>
      <c r="AC457" s="246"/>
      <c r="AD457" s="246"/>
      <c r="AE457" s="246"/>
      <c r="AF457" s="246"/>
      <c r="AG457" s="441"/>
      <c r="AH457" s="441"/>
      <c r="AI457" s="441"/>
      <c r="AJ457" s="441"/>
      <c r="AK457" s="441"/>
      <c r="AL457" s="441"/>
      <c r="AM457" s="441"/>
      <c r="AN457" s="441"/>
      <c r="AO457" s="441"/>
      <c r="AP457" s="441"/>
      <c r="AQ457" s="441"/>
      <c r="AR457" s="441"/>
      <c r="AS457" s="441"/>
      <c r="AT457" s="441"/>
      <c r="AU457" s="441"/>
      <c r="AV457" s="441"/>
      <c r="AW457" s="441"/>
      <c r="AX457" s="441"/>
      <c r="AY457" s="441"/>
      <c r="AZ457" s="441"/>
      <c r="BA457" s="441"/>
      <c r="BB457" s="441"/>
      <c r="BC457" s="441"/>
      <c r="BD457" s="441"/>
      <c r="BE457" s="441"/>
      <c r="BF457" s="441"/>
      <c r="BG457" s="441"/>
      <c r="BH457" s="441"/>
    </row>
    <row r="458" spans="1:60" s="238" customFormat="1">
      <c r="A458" s="81"/>
      <c r="B458" s="66"/>
      <c r="C458" s="10"/>
      <c r="D458" s="10"/>
      <c r="E458" s="10"/>
      <c r="F458" s="10"/>
      <c r="G458" s="10"/>
      <c r="H458" s="10"/>
      <c r="I458" s="10"/>
      <c r="J458" s="10"/>
      <c r="K458" s="10"/>
      <c r="L458" s="13"/>
      <c r="M458" s="10"/>
      <c r="N458" s="13"/>
      <c r="O458" s="13"/>
      <c r="P458" s="13"/>
      <c r="Q458" s="13"/>
      <c r="R458" s="13"/>
      <c r="S458" s="13"/>
      <c r="T458" s="54"/>
      <c r="U458" s="13"/>
      <c r="V458" s="13"/>
      <c r="W458" s="246"/>
      <c r="X458" s="246"/>
      <c r="Y458" s="1237"/>
      <c r="Z458" s="1237"/>
      <c r="AA458" s="246"/>
      <c r="AB458" s="246"/>
      <c r="AC458" s="246"/>
      <c r="AD458" s="246"/>
      <c r="AE458" s="246"/>
      <c r="AF458" s="246"/>
      <c r="AG458" s="441"/>
      <c r="AH458" s="441"/>
      <c r="AI458" s="441"/>
      <c r="AJ458" s="441"/>
      <c r="AK458" s="441"/>
      <c r="AL458" s="441"/>
      <c r="AM458" s="441"/>
      <c r="AN458" s="441"/>
      <c r="AO458" s="441"/>
      <c r="AP458" s="441"/>
      <c r="AQ458" s="441"/>
      <c r="AR458" s="441"/>
      <c r="AS458" s="441"/>
      <c r="AT458" s="441"/>
      <c r="AU458" s="441"/>
      <c r="AV458" s="441"/>
      <c r="AW458" s="441"/>
      <c r="AX458" s="441"/>
      <c r="AY458" s="441"/>
      <c r="AZ458" s="441"/>
      <c r="BA458" s="441"/>
      <c r="BB458" s="441"/>
      <c r="BC458" s="441"/>
      <c r="BD458" s="441"/>
      <c r="BE458" s="441"/>
      <c r="BF458" s="441"/>
      <c r="BG458" s="441"/>
      <c r="BH458" s="441"/>
    </row>
    <row r="459" spans="1:60" s="238" customFormat="1">
      <c r="A459" s="81"/>
      <c r="B459" s="66"/>
      <c r="C459" s="10"/>
      <c r="D459" s="10"/>
      <c r="E459" s="10"/>
      <c r="F459" s="10"/>
      <c r="G459" s="10"/>
      <c r="H459" s="10"/>
      <c r="I459" s="10"/>
      <c r="J459" s="10"/>
      <c r="K459" s="10"/>
      <c r="L459" s="13"/>
      <c r="M459" s="10"/>
      <c r="N459" s="13"/>
      <c r="O459" s="13"/>
      <c r="P459" s="13"/>
      <c r="Q459" s="13"/>
      <c r="R459" s="13"/>
      <c r="S459" s="13"/>
      <c r="T459" s="54"/>
      <c r="U459" s="13"/>
      <c r="V459" s="13"/>
      <c r="W459" s="246"/>
      <c r="X459" s="246"/>
      <c r="Y459" s="1237"/>
      <c r="Z459" s="1237"/>
      <c r="AA459" s="246"/>
      <c r="AB459" s="246"/>
      <c r="AC459" s="246"/>
      <c r="AD459" s="246"/>
      <c r="AE459" s="246"/>
      <c r="AF459" s="246"/>
      <c r="AG459" s="441"/>
      <c r="AH459" s="441"/>
      <c r="AI459" s="441"/>
      <c r="AJ459" s="441"/>
      <c r="AK459" s="441"/>
      <c r="AL459" s="441"/>
      <c r="AM459" s="441"/>
      <c r="AN459" s="441"/>
      <c r="AO459" s="441"/>
      <c r="AP459" s="441"/>
      <c r="AQ459" s="441"/>
      <c r="AR459" s="441"/>
      <c r="AS459" s="441"/>
      <c r="AT459" s="441"/>
      <c r="AU459" s="441"/>
      <c r="AV459" s="441"/>
      <c r="AW459" s="441"/>
      <c r="AX459" s="441"/>
      <c r="AY459" s="441"/>
      <c r="AZ459" s="441"/>
      <c r="BA459" s="441"/>
      <c r="BB459" s="441"/>
      <c r="BC459" s="441"/>
      <c r="BD459" s="441"/>
      <c r="BE459" s="441"/>
      <c r="BF459" s="441"/>
      <c r="BG459" s="441"/>
      <c r="BH459" s="441"/>
    </row>
    <row r="460" spans="1:60" s="238" customFormat="1">
      <c r="A460" s="81"/>
      <c r="B460" s="66"/>
      <c r="C460" s="10"/>
      <c r="D460" s="10"/>
      <c r="E460" s="10"/>
      <c r="F460" s="10"/>
      <c r="G460" s="10"/>
      <c r="H460" s="10"/>
      <c r="I460" s="10"/>
      <c r="J460" s="10"/>
      <c r="K460" s="10"/>
      <c r="L460" s="13"/>
      <c r="M460" s="10"/>
      <c r="N460" s="13"/>
      <c r="O460" s="13"/>
      <c r="P460" s="13"/>
      <c r="Q460" s="13"/>
      <c r="R460" s="13"/>
      <c r="S460" s="13"/>
      <c r="T460" s="54"/>
      <c r="U460" s="13"/>
      <c r="V460" s="13"/>
      <c r="W460" s="246"/>
      <c r="X460" s="246"/>
      <c r="Y460" s="1237"/>
      <c r="Z460" s="1237"/>
      <c r="AA460" s="246"/>
      <c r="AB460" s="246"/>
      <c r="AC460" s="246"/>
      <c r="AD460" s="246"/>
      <c r="AE460" s="246"/>
      <c r="AF460" s="246"/>
      <c r="AG460" s="441"/>
      <c r="AH460" s="441"/>
      <c r="AI460" s="441"/>
      <c r="AJ460" s="441"/>
      <c r="AK460" s="441"/>
      <c r="AL460" s="441"/>
      <c r="AM460" s="441"/>
      <c r="AN460" s="441"/>
      <c r="AO460" s="441"/>
      <c r="AP460" s="441"/>
      <c r="AQ460" s="441"/>
      <c r="AR460" s="441"/>
      <c r="AS460" s="441"/>
      <c r="AT460" s="441"/>
      <c r="AU460" s="441"/>
      <c r="AV460" s="441"/>
      <c r="AW460" s="441"/>
      <c r="AX460" s="441"/>
      <c r="AY460" s="441"/>
      <c r="AZ460" s="441"/>
      <c r="BA460" s="441"/>
      <c r="BB460" s="441"/>
      <c r="BC460" s="441"/>
      <c r="BD460" s="441"/>
      <c r="BE460" s="441"/>
      <c r="BF460" s="441"/>
      <c r="BG460" s="441"/>
      <c r="BH460" s="441"/>
    </row>
    <row r="461" spans="1:60" s="238" customFormat="1">
      <c r="A461" s="81"/>
      <c r="B461" s="66"/>
      <c r="C461" s="10"/>
      <c r="D461" s="10"/>
      <c r="E461" s="10"/>
      <c r="F461" s="10"/>
      <c r="G461" s="10"/>
      <c r="H461" s="10"/>
      <c r="I461" s="10"/>
      <c r="J461" s="10"/>
      <c r="K461" s="10"/>
      <c r="L461" s="13"/>
      <c r="M461" s="10"/>
      <c r="N461" s="13"/>
      <c r="O461" s="13"/>
      <c r="P461" s="13"/>
      <c r="Q461" s="13"/>
      <c r="R461" s="13"/>
      <c r="S461" s="13"/>
      <c r="T461" s="54"/>
      <c r="U461" s="13"/>
      <c r="V461" s="13"/>
      <c r="W461" s="246"/>
      <c r="X461" s="246"/>
      <c r="Y461" s="1237"/>
      <c r="Z461" s="1237"/>
      <c r="AA461" s="246"/>
      <c r="AB461" s="246"/>
      <c r="AC461" s="246"/>
      <c r="AD461" s="246"/>
      <c r="AE461" s="246"/>
      <c r="AF461" s="246"/>
      <c r="AG461" s="441"/>
      <c r="AH461" s="441"/>
      <c r="AI461" s="441"/>
      <c r="AJ461" s="441"/>
      <c r="AK461" s="441"/>
      <c r="AL461" s="441"/>
      <c r="AM461" s="441"/>
      <c r="AN461" s="441"/>
      <c r="AO461" s="441"/>
      <c r="AP461" s="441"/>
      <c r="AQ461" s="441"/>
      <c r="AR461" s="441"/>
      <c r="AS461" s="441"/>
      <c r="AT461" s="441"/>
      <c r="AU461" s="441"/>
      <c r="AV461" s="441"/>
      <c r="AW461" s="441"/>
      <c r="AX461" s="441"/>
      <c r="AY461" s="441"/>
      <c r="AZ461" s="441"/>
      <c r="BA461" s="441"/>
      <c r="BB461" s="441"/>
      <c r="BC461" s="441"/>
      <c r="BD461" s="441"/>
      <c r="BE461" s="441"/>
      <c r="BF461" s="441"/>
      <c r="BG461" s="441"/>
      <c r="BH461" s="441"/>
    </row>
    <row r="462" spans="1:60" s="238" customFormat="1">
      <c r="A462" s="81"/>
      <c r="B462" s="66"/>
      <c r="C462" s="10"/>
      <c r="D462" s="10"/>
      <c r="E462" s="10"/>
      <c r="F462" s="10"/>
      <c r="G462" s="10"/>
      <c r="H462" s="10"/>
      <c r="I462" s="10"/>
      <c r="J462" s="10"/>
      <c r="K462" s="10"/>
      <c r="L462" s="13"/>
      <c r="M462" s="10"/>
      <c r="N462" s="13"/>
      <c r="O462" s="13"/>
      <c r="P462" s="13"/>
      <c r="Q462" s="13"/>
      <c r="R462" s="13"/>
      <c r="S462" s="13"/>
      <c r="T462" s="54"/>
      <c r="U462" s="13"/>
      <c r="V462" s="13"/>
      <c r="W462" s="246"/>
      <c r="X462" s="246"/>
      <c r="Y462" s="1237"/>
      <c r="Z462" s="1237"/>
      <c r="AA462" s="246"/>
      <c r="AB462" s="246"/>
      <c r="AC462" s="246"/>
      <c r="AD462" s="246"/>
      <c r="AE462" s="246"/>
      <c r="AF462" s="246"/>
      <c r="AG462" s="441"/>
      <c r="AH462" s="441"/>
      <c r="AI462" s="441"/>
      <c r="AJ462" s="441"/>
      <c r="AK462" s="441"/>
      <c r="AL462" s="441"/>
      <c r="AM462" s="441"/>
      <c r="AN462" s="441"/>
      <c r="AO462" s="441"/>
      <c r="AP462" s="441"/>
      <c r="AQ462" s="441"/>
      <c r="AR462" s="441"/>
      <c r="AS462" s="441"/>
      <c r="AT462" s="441"/>
      <c r="AU462" s="441"/>
      <c r="AV462" s="441"/>
      <c r="AW462" s="441"/>
      <c r="AX462" s="441"/>
      <c r="AY462" s="441"/>
      <c r="AZ462" s="441"/>
      <c r="BA462" s="441"/>
      <c r="BB462" s="441"/>
      <c r="BC462" s="441"/>
      <c r="BD462" s="441"/>
      <c r="BE462" s="441"/>
      <c r="BF462" s="441"/>
      <c r="BG462" s="441"/>
      <c r="BH462" s="441"/>
    </row>
    <row r="463" spans="1:60" s="238" customFormat="1">
      <c r="A463" s="81"/>
      <c r="B463" s="66"/>
      <c r="C463" s="10"/>
      <c r="D463" s="10"/>
      <c r="E463" s="10"/>
      <c r="F463" s="10"/>
      <c r="G463" s="10"/>
      <c r="H463" s="10"/>
      <c r="I463" s="10"/>
      <c r="J463" s="10"/>
      <c r="K463" s="10"/>
      <c r="L463" s="13"/>
      <c r="M463" s="10"/>
      <c r="N463" s="13"/>
      <c r="O463" s="13"/>
      <c r="P463" s="13"/>
      <c r="Q463" s="13"/>
      <c r="R463" s="13"/>
      <c r="S463" s="13"/>
      <c r="T463" s="54"/>
      <c r="U463" s="13"/>
      <c r="V463" s="13"/>
      <c r="W463" s="246"/>
      <c r="X463" s="246"/>
      <c r="Y463" s="1237"/>
      <c r="Z463" s="1237"/>
      <c r="AA463" s="246"/>
      <c r="AB463" s="246"/>
      <c r="AC463" s="246"/>
      <c r="AD463" s="246"/>
      <c r="AE463" s="246"/>
      <c r="AF463" s="246"/>
      <c r="AG463" s="441"/>
      <c r="AH463" s="441"/>
      <c r="AI463" s="441"/>
      <c r="AJ463" s="441"/>
      <c r="AK463" s="441"/>
      <c r="AL463" s="441"/>
      <c r="AM463" s="441"/>
      <c r="AN463" s="441"/>
      <c r="AO463" s="441"/>
      <c r="AP463" s="441"/>
      <c r="AQ463" s="441"/>
      <c r="AR463" s="441"/>
      <c r="AS463" s="441"/>
      <c r="AT463" s="441"/>
      <c r="AU463" s="441"/>
      <c r="AV463" s="441"/>
      <c r="AW463" s="441"/>
      <c r="AX463" s="441"/>
      <c r="AY463" s="441"/>
      <c r="AZ463" s="441"/>
      <c r="BA463" s="441"/>
      <c r="BB463" s="441"/>
      <c r="BC463" s="441"/>
      <c r="BD463" s="441"/>
      <c r="BE463" s="441"/>
      <c r="BF463" s="441"/>
      <c r="BG463" s="441"/>
      <c r="BH463" s="441"/>
    </row>
    <row r="464" spans="1:60" s="238" customFormat="1">
      <c r="A464" s="81"/>
      <c r="B464" s="66"/>
      <c r="C464" s="10"/>
      <c r="D464" s="10"/>
      <c r="E464" s="10"/>
      <c r="F464" s="10"/>
      <c r="G464" s="10"/>
      <c r="H464" s="10"/>
      <c r="I464" s="10"/>
      <c r="J464" s="10"/>
      <c r="K464" s="10"/>
      <c r="L464" s="13"/>
      <c r="M464" s="10"/>
      <c r="N464" s="13"/>
      <c r="O464" s="13"/>
      <c r="P464" s="13"/>
      <c r="Q464" s="13"/>
      <c r="R464" s="13"/>
      <c r="S464" s="13"/>
      <c r="T464" s="54"/>
      <c r="U464" s="13"/>
      <c r="V464" s="13"/>
      <c r="W464" s="246"/>
      <c r="X464" s="246"/>
      <c r="Y464" s="1237"/>
      <c r="Z464" s="1237"/>
      <c r="AA464" s="246"/>
      <c r="AB464" s="246"/>
      <c r="AC464" s="246"/>
      <c r="AD464" s="246"/>
      <c r="AE464" s="246"/>
      <c r="AF464" s="246"/>
      <c r="AG464" s="441"/>
      <c r="AH464" s="441"/>
      <c r="AI464" s="441"/>
      <c r="AJ464" s="441"/>
      <c r="AK464" s="441"/>
      <c r="AL464" s="441"/>
      <c r="AM464" s="441"/>
      <c r="AN464" s="441"/>
      <c r="AO464" s="441"/>
      <c r="AP464" s="441"/>
      <c r="AQ464" s="441"/>
      <c r="AR464" s="441"/>
      <c r="AS464" s="441"/>
      <c r="AT464" s="441"/>
      <c r="AU464" s="441"/>
      <c r="AV464" s="441"/>
      <c r="AW464" s="441"/>
      <c r="AX464" s="441"/>
      <c r="AY464" s="441"/>
      <c r="AZ464" s="441"/>
      <c r="BA464" s="441"/>
      <c r="BB464" s="441"/>
      <c r="BC464" s="441"/>
      <c r="BD464" s="441"/>
      <c r="BE464" s="441"/>
      <c r="BF464" s="441"/>
      <c r="BG464" s="441"/>
      <c r="BH464" s="441"/>
    </row>
    <row r="465" spans="1:60" s="238" customFormat="1">
      <c r="A465" s="81"/>
      <c r="B465" s="66"/>
      <c r="C465" s="10"/>
      <c r="D465" s="10"/>
      <c r="E465" s="10"/>
      <c r="F465" s="10"/>
      <c r="G465" s="10"/>
      <c r="H465" s="10"/>
      <c r="I465" s="10"/>
      <c r="J465" s="10"/>
      <c r="K465" s="10"/>
      <c r="L465" s="13"/>
      <c r="M465" s="10"/>
      <c r="N465" s="13"/>
      <c r="O465" s="13"/>
      <c r="P465" s="13"/>
      <c r="Q465" s="13"/>
      <c r="R465" s="13"/>
      <c r="S465" s="13"/>
      <c r="T465" s="54"/>
      <c r="U465" s="13"/>
      <c r="V465" s="13"/>
      <c r="W465" s="246"/>
      <c r="X465" s="246"/>
      <c r="Y465" s="1237"/>
      <c r="Z465" s="1237"/>
      <c r="AA465" s="246"/>
      <c r="AB465" s="246"/>
      <c r="AC465" s="246"/>
      <c r="AD465" s="246"/>
      <c r="AE465" s="246"/>
      <c r="AF465" s="246"/>
      <c r="AG465" s="441"/>
      <c r="AH465" s="441"/>
      <c r="AI465" s="441"/>
      <c r="AJ465" s="441"/>
      <c r="AK465" s="441"/>
      <c r="AL465" s="441"/>
      <c r="AM465" s="441"/>
      <c r="AN465" s="441"/>
      <c r="AO465" s="441"/>
      <c r="AP465" s="441"/>
      <c r="AQ465" s="441"/>
      <c r="AR465" s="441"/>
      <c r="AS465" s="441"/>
      <c r="AT465" s="441"/>
      <c r="AU465" s="441"/>
      <c r="AV465" s="441"/>
      <c r="AW465" s="441"/>
      <c r="AX465" s="441"/>
      <c r="AY465" s="441"/>
      <c r="AZ465" s="441"/>
      <c r="BA465" s="441"/>
      <c r="BB465" s="441"/>
      <c r="BC465" s="441"/>
      <c r="BD465" s="441"/>
      <c r="BE465" s="441"/>
      <c r="BF465" s="441"/>
      <c r="BG465" s="441"/>
      <c r="BH465" s="441"/>
    </row>
    <row r="466" spans="1:60" s="238" customFormat="1">
      <c r="A466" s="81"/>
      <c r="B466" s="66"/>
      <c r="C466" s="10"/>
      <c r="D466" s="10"/>
      <c r="E466" s="10"/>
      <c r="F466" s="10"/>
      <c r="G466" s="10"/>
      <c r="H466" s="10"/>
      <c r="I466" s="10"/>
      <c r="J466" s="10"/>
      <c r="K466" s="10"/>
      <c r="L466" s="13"/>
      <c r="M466" s="10"/>
      <c r="N466" s="13"/>
      <c r="O466" s="13"/>
      <c r="P466" s="13"/>
      <c r="Q466" s="13"/>
      <c r="R466" s="13"/>
      <c r="S466" s="13"/>
      <c r="T466" s="54"/>
      <c r="U466" s="13"/>
      <c r="V466" s="13"/>
      <c r="W466" s="246"/>
      <c r="X466" s="246"/>
      <c r="Y466" s="1237"/>
      <c r="Z466" s="1237"/>
      <c r="AA466" s="246"/>
      <c r="AB466" s="246"/>
      <c r="AC466" s="246"/>
      <c r="AD466" s="246"/>
      <c r="AE466" s="246"/>
      <c r="AF466" s="246"/>
      <c r="AG466" s="441"/>
      <c r="AH466" s="441"/>
      <c r="AI466" s="441"/>
      <c r="AJ466" s="441"/>
      <c r="AK466" s="441"/>
      <c r="AL466" s="441"/>
      <c r="AM466" s="441"/>
      <c r="AN466" s="441"/>
      <c r="AO466" s="441"/>
      <c r="AP466" s="441"/>
      <c r="AQ466" s="441"/>
      <c r="AR466" s="441"/>
      <c r="AS466" s="441"/>
      <c r="AT466" s="441"/>
      <c r="AU466" s="441"/>
      <c r="AV466" s="441"/>
      <c r="AW466" s="441"/>
      <c r="AX466" s="441"/>
      <c r="AY466" s="441"/>
      <c r="AZ466" s="441"/>
      <c r="BA466" s="441"/>
      <c r="BB466" s="441"/>
      <c r="BC466" s="441"/>
      <c r="BD466" s="441"/>
      <c r="BE466" s="441"/>
      <c r="BF466" s="441"/>
      <c r="BG466" s="441"/>
      <c r="BH466" s="441"/>
    </row>
    <row r="467" spans="1:60" s="238" customFormat="1">
      <c r="A467" s="81"/>
      <c r="B467" s="66"/>
      <c r="C467" s="10"/>
      <c r="D467" s="10"/>
      <c r="E467" s="10"/>
      <c r="F467" s="10"/>
      <c r="G467" s="10"/>
      <c r="H467" s="10"/>
      <c r="I467" s="10"/>
      <c r="J467" s="10"/>
      <c r="K467" s="10"/>
      <c r="L467" s="13"/>
      <c r="M467" s="10"/>
      <c r="N467" s="13"/>
      <c r="O467" s="13"/>
      <c r="P467" s="13"/>
      <c r="Q467" s="13"/>
      <c r="R467" s="13"/>
      <c r="S467" s="13"/>
      <c r="T467" s="54"/>
      <c r="U467" s="13"/>
      <c r="V467" s="13"/>
      <c r="W467" s="246"/>
      <c r="X467" s="246"/>
      <c r="Y467" s="1237"/>
      <c r="Z467" s="1237"/>
      <c r="AA467" s="246"/>
      <c r="AB467" s="246"/>
      <c r="AC467" s="246"/>
      <c r="AD467" s="246"/>
      <c r="AE467" s="246"/>
      <c r="AF467" s="246"/>
      <c r="AG467" s="441"/>
      <c r="AH467" s="441"/>
      <c r="AI467" s="441"/>
      <c r="AJ467" s="441"/>
      <c r="AK467" s="441"/>
      <c r="AL467" s="441"/>
      <c r="AM467" s="441"/>
      <c r="AN467" s="441"/>
      <c r="AO467" s="441"/>
      <c r="AP467" s="441"/>
      <c r="AQ467" s="441"/>
      <c r="AR467" s="441"/>
      <c r="AS467" s="441"/>
      <c r="AT467" s="441"/>
      <c r="AU467" s="441"/>
      <c r="AV467" s="441"/>
      <c r="AW467" s="441"/>
      <c r="AX467" s="441"/>
      <c r="AY467" s="441"/>
      <c r="AZ467" s="441"/>
      <c r="BA467" s="441"/>
      <c r="BB467" s="441"/>
      <c r="BC467" s="441"/>
      <c r="BD467" s="441"/>
      <c r="BE467" s="441"/>
      <c r="BF467" s="441"/>
      <c r="BG467" s="441"/>
      <c r="BH467" s="441"/>
    </row>
    <row r="468" spans="1:60" s="238" customFormat="1">
      <c r="A468" s="81"/>
      <c r="B468" s="66"/>
      <c r="C468" s="10"/>
      <c r="D468" s="10"/>
      <c r="E468" s="10"/>
      <c r="F468" s="10"/>
      <c r="G468" s="10"/>
      <c r="H468" s="10"/>
      <c r="I468" s="10"/>
      <c r="J468" s="10"/>
      <c r="K468" s="10"/>
      <c r="L468" s="13"/>
      <c r="M468" s="10"/>
      <c r="N468" s="13"/>
      <c r="O468" s="13"/>
      <c r="P468" s="13"/>
      <c r="Q468" s="13"/>
      <c r="R468" s="13"/>
      <c r="S468" s="13"/>
      <c r="T468" s="54"/>
      <c r="U468" s="13"/>
      <c r="V468" s="13"/>
      <c r="W468" s="246"/>
      <c r="X468" s="246"/>
      <c r="Y468" s="1237"/>
      <c r="Z468" s="1237"/>
      <c r="AA468" s="246"/>
      <c r="AB468" s="246"/>
      <c r="AC468" s="246"/>
      <c r="AD468" s="246"/>
      <c r="AE468" s="246"/>
      <c r="AF468" s="246"/>
      <c r="AG468" s="441"/>
      <c r="AH468" s="441"/>
      <c r="AI468" s="441"/>
      <c r="AJ468" s="441"/>
      <c r="AK468" s="441"/>
      <c r="AL468" s="441"/>
      <c r="AM468" s="441"/>
      <c r="AN468" s="441"/>
      <c r="AO468" s="441"/>
      <c r="AP468" s="441"/>
      <c r="AQ468" s="441"/>
      <c r="AR468" s="441"/>
      <c r="AS468" s="441"/>
      <c r="AT468" s="441"/>
      <c r="AU468" s="441"/>
      <c r="AV468" s="441"/>
      <c r="AW468" s="441"/>
      <c r="AX468" s="441"/>
      <c r="AY468" s="441"/>
      <c r="AZ468" s="441"/>
      <c r="BA468" s="441"/>
      <c r="BB468" s="441"/>
      <c r="BC468" s="441"/>
      <c r="BD468" s="441"/>
      <c r="BE468" s="441"/>
      <c r="BF468" s="441"/>
      <c r="BG468" s="441"/>
      <c r="BH468" s="441"/>
    </row>
    <row r="469" spans="1:60" s="238" customFormat="1">
      <c r="A469" s="81"/>
      <c r="B469" s="66"/>
      <c r="C469" s="10"/>
      <c r="D469" s="10"/>
      <c r="E469" s="10"/>
      <c r="F469" s="10"/>
      <c r="G469" s="10"/>
      <c r="H469" s="10"/>
      <c r="I469" s="10"/>
      <c r="J469" s="10"/>
      <c r="K469" s="10"/>
      <c r="L469" s="13"/>
      <c r="M469" s="10"/>
      <c r="N469" s="13"/>
      <c r="O469" s="13"/>
      <c r="P469" s="13"/>
      <c r="Q469" s="13"/>
      <c r="R469" s="13"/>
      <c r="S469" s="13"/>
      <c r="T469" s="54"/>
      <c r="U469" s="13"/>
      <c r="V469" s="13"/>
      <c r="W469" s="246"/>
      <c r="X469" s="246"/>
      <c r="Y469" s="1237"/>
      <c r="Z469" s="1237"/>
      <c r="AA469" s="246"/>
      <c r="AB469" s="246"/>
      <c r="AC469" s="246"/>
      <c r="AD469" s="246"/>
      <c r="AE469" s="246"/>
      <c r="AF469" s="246"/>
      <c r="AG469" s="441"/>
      <c r="AH469" s="441"/>
      <c r="AI469" s="441"/>
      <c r="AJ469" s="441"/>
      <c r="AK469" s="441"/>
      <c r="AL469" s="441"/>
      <c r="AM469" s="441"/>
      <c r="AN469" s="441"/>
      <c r="AO469" s="441"/>
      <c r="AP469" s="441"/>
      <c r="AQ469" s="441"/>
      <c r="AR469" s="441"/>
      <c r="AS469" s="441"/>
      <c r="AT469" s="441"/>
      <c r="AU469" s="441"/>
      <c r="AV469" s="441"/>
      <c r="AW469" s="441"/>
      <c r="AX469" s="441"/>
      <c r="AY469" s="441"/>
      <c r="AZ469" s="441"/>
      <c r="BA469" s="441"/>
      <c r="BB469" s="441"/>
      <c r="BC469" s="441"/>
      <c r="BD469" s="441"/>
      <c r="BE469" s="441"/>
      <c r="BF469" s="441"/>
      <c r="BG469" s="441"/>
      <c r="BH469" s="441"/>
    </row>
    <row r="470" spans="1:60" s="238" customFormat="1">
      <c r="A470" s="81"/>
      <c r="B470" s="66"/>
      <c r="C470" s="10"/>
      <c r="D470" s="10"/>
      <c r="E470" s="10"/>
      <c r="F470" s="10"/>
      <c r="G470" s="10"/>
      <c r="H470" s="10"/>
      <c r="I470" s="10"/>
      <c r="J470" s="10"/>
      <c r="K470" s="10"/>
      <c r="L470" s="13"/>
      <c r="M470" s="10"/>
      <c r="N470" s="13"/>
      <c r="O470" s="13"/>
      <c r="P470" s="13"/>
      <c r="Q470" s="13"/>
      <c r="R470" s="13"/>
      <c r="S470" s="13"/>
      <c r="T470" s="54"/>
      <c r="U470" s="13"/>
      <c r="V470" s="13"/>
      <c r="W470" s="246"/>
      <c r="X470" s="246"/>
      <c r="Y470" s="1237"/>
      <c r="Z470" s="1237"/>
      <c r="AA470" s="246"/>
      <c r="AB470" s="246"/>
      <c r="AC470" s="246"/>
      <c r="AD470" s="246"/>
      <c r="AE470" s="246"/>
      <c r="AF470" s="246"/>
      <c r="AG470" s="441"/>
      <c r="AH470" s="441"/>
      <c r="AI470" s="441"/>
      <c r="AJ470" s="441"/>
      <c r="AK470" s="441"/>
      <c r="AL470" s="441"/>
      <c r="AM470" s="441"/>
      <c r="AN470" s="441"/>
      <c r="AO470" s="441"/>
      <c r="AP470" s="441"/>
      <c r="AQ470" s="441"/>
      <c r="AR470" s="441"/>
      <c r="AS470" s="441"/>
      <c r="AT470" s="441"/>
      <c r="AU470" s="441"/>
      <c r="AV470" s="441"/>
      <c r="AW470" s="441"/>
      <c r="AX470" s="441"/>
      <c r="AY470" s="441"/>
      <c r="AZ470" s="441"/>
      <c r="BA470" s="441"/>
      <c r="BB470" s="441"/>
      <c r="BC470" s="441"/>
      <c r="BD470" s="441"/>
      <c r="BE470" s="441"/>
      <c r="BF470" s="441"/>
      <c r="BG470" s="441"/>
      <c r="BH470" s="441"/>
    </row>
    <row r="471" spans="1:60" s="238" customFormat="1">
      <c r="A471" s="81"/>
      <c r="B471" s="67"/>
      <c r="C471" s="10"/>
      <c r="D471" s="10"/>
      <c r="E471" s="10"/>
      <c r="F471" s="10"/>
      <c r="G471" s="10"/>
      <c r="H471" s="10"/>
      <c r="I471" s="10"/>
      <c r="J471" s="10"/>
      <c r="K471" s="10"/>
      <c r="L471" s="13"/>
      <c r="M471" s="10"/>
      <c r="N471" s="13"/>
      <c r="O471" s="13"/>
      <c r="P471" s="13"/>
      <c r="Q471" s="13"/>
      <c r="R471" s="13"/>
      <c r="S471" s="13"/>
      <c r="T471" s="54"/>
      <c r="U471" s="13"/>
      <c r="V471" s="13"/>
      <c r="W471" s="246"/>
      <c r="X471" s="246"/>
      <c r="Y471" s="1237"/>
      <c r="Z471" s="1237"/>
      <c r="AA471" s="246"/>
      <c r="AB471" s="246"/>
      <c r="AC471" s="246"/>
      <c r="AD471" s="246"/>
      <c r="AE471" s="246"/>
      <c r="AF471" s="246"/>
      <c r="AG471" s="441"/>
      <c r="AH471" s="441"/>
      <c r="AI471" s="441"/>
      <c r="AJ471" s="441"/>
      <c r="AK471" s="441"/>
      <c r="AL471" s="441"/>
      <c r="AM471" s="441"/>
      <c r="AN471" s="441"/>
      <c r="AO471" s="441"/>
      <c r="AP471" s="441"/>
      <c r="AQ471" s="441"/>
      <c r="AR471" s="441"/>
      <c r="AS471" s="441"/>
      <c r="AT471" s="441"/>
      <c r="AU471" s="441"/>
      <c r="AV471" s="441"/>
      <c r="AW471" s="441"/>
      <c r="AX471" s="441"/>
      <c r="AY471" s="441"/>
      <c r="AZ471" s="441"/>
      <c r="BA471" s="441"/>
      <c r="BB471" s="441"/>
      <c r="BC471" s="441"/>
      <c r="BD471" s="441"/>
      <c r="BE471" s="441"/>
      <c r="BF471" s="441"/>
      <c r="BG471" s="441"/>
      <c r="BH471" s="441"/>
    </row>
  </sheetData>
  <sheetProtection selectLockedCells="1" selectUnlockedCells="1"/>
  <mergeCells count="91">
    <mergeCell ref="H14:H15"/>
    <mergeCell ref="J14:J15"/>
    <mergeCell ref="N14:N15"/>
    <mergeCell ref="V44:V45"/>
    <mergeCell ref="U40:U41"/>
    <mergeCell ref="V16:V17"/>
    <mergeCell ref="P42:S43"/>
    <mergeCell ref="U42:U43"/>
    <mergeCell ref="U18:U19"/>
    <mergeCell ref="P44:U45"/>
    <mergeCell ref="P40:S41"/>
    <mergeCell ref="T40:T41"/>
    <mergeCell ref="T18:T19"/>
    <mergeCell ref="V18:V19"/>
    <mergeCell ref="T16:T17"/>
    <mergeCell ref="H16:H17"/>
    <mergeCell ref="I16:I17"/>
    <mergeCell ref="J16:J17"/>
    <mergeCell ref="K16:K17"/>
    <mergeCell ref="N18:N19"/>
    <mergeCell ref="N16:N17"/>
    <mergeCell ref="V12:V13"/>
    <mergeCell ref="U12:U13"/>
    <mergeCell ref="U16:U17"/>
    <mergeCell ref="S16:S17"/>
    <mergeCell ref="S18:S19"/>
    <mergeCell ref="T14:T15"/>
    <mergeCell ref="V14:V15"/>
    <mergeCell ref="U14:U15"/>
    <mergeCell ref="S14:S15"/>
    <mergeCell ref="J12:J13"/>
    <mergeCell ref="S12:S13"/>
    <mergeCell ref="T12:T13"/>
    <mergeCell ref="N12:N13"/>
    <mergeCell ref="B12:B13"/>
    <mergeCell ref="C12:C13"/>
    <mergeCell ref="D12:D13"/>
    <mergeCell ref="G18:G19"/>
    <mergeCell ref="B14:B15"/>
    <mergeCell ref="E14:E15"/>
    <mergeCell ref="G14:G15"/>
    <mergeCell ref="E16:E17"/>
    <mergeCell ref="G16:G17"/>
    <mergeCell ref="C14:C15"/>
    <mergeCell ref="B18:B19"/>
    <mergeCell ref="C18:C19"/>
    <mergeCell ref="B16:B17"/>
    <mergeCell ref="C16:C17"/>
    <mergeCell ref="D16:D17"/>
    <mergeCell ref="D14:D15"/>
    <mergeCell ref="F8:F9"/>
    <mergeCell ref="E8:E9"/>
    <mergeCell ref="D8:D9"/>
    <mergeCell ref="I12:I13"/>
    <mergeCell ref="E12:E13"/>
    <mergeCell ref="G12:G13"/>
    <mergeCell ref="H12:H13"/>
    <mergeCell ref="A58:B58"/>
    <mergeCell ref="H18:H19"/>
    <mergeCell ref="C50:K50"/>
    <mergeCell ref="C47:K47"/>
    <mergeCell ref="C48:K48"/>
    <mergeCell ref="C49:K49"/>
    <mergeCell ref="A40:H40"/>
    <mergeCell ref="A41:H41"/>
    <mergeCell ref="I41:K41"/>
    <mergeCell ref="J18:J19"/>
    <mergeCell ref="I18:I19"/>
    <mergeCell ref="D18:D19"/>
    <mergeCell ref="E18:E19"/>
    <mergeCell ref="K18:K19"/>
    <mergeCell ref="P8:R8"/>
    <mergeCell ref="S8:S9"/>
    <mergeCell ref="T8:T9"/>
    <mergeCell ref="U8:U9"/>
    <mergeCell ref="O4:V6"/>
    <mergeCell ref="O1:V1"/>
    <mergeCell ref="O2:V2"/>
    <mergeCell ref="A8:A9"/>
    <mergeCell ref="B8:B9"/>
    <mergeCell ref="I8:K8"/>
    <mergeCell ref="L8:L9"/>
    <mergeCell ref="M8:M9"/>
    <mergeCell ref="N8:N9"/>
    <mergeCell ref="V8:V9"/>
    <mergeCell ref="B1:M1"/>
    <mergeCell ref="B2:M2"/>
    <mergeCell ref="C8:C9"/>
    <mergeCell ref="H8:H9"/>
    <mergeCell ref="G8:G9"/>
    <mergeCell ref="O8:O9"/>
  </mergeCells>
  <conditionalFormatting sqref="A38:G38 L38:N38">
    <cfRule type="expression" dxfId="97" priority="90">
      <formula>$O$4="Zulassung zur Abschlussarbeit nicht möglich"</formula>
    </cfRule>
  </conditionalFormatting>
  <conditionalFormatting sqref="A39:G39 L39:N39">
    <cfRule type="expression" dxfId="96" priority="32">
      <formula>$AI$39="NEIN"</formula>
    </cfRule>
  </conditionalFormatting>
  <conditionalFormatting sqref="A10:V10 A20:V21 A26:V26">
    <cfRule type="expression" dxfId="95" priority="31">
      <formula>RIGHT($B10,5)="!!! -"</formula>
    </cfRule>
  </conditionalFormatting>
  <conditionalFormatting sqref="O4">
    <cfRule type="cellIs" dxfId="94" priority="34" operator="equal">
      <formula>"Zulassung zur Abschlussarbeit nicht möglich"</formula>
    </cfRule>
  </conditionalFormatting>
  <conditionalFormatting sqref="P11:R11 P14:R15 P18:R19 P22:R22 P24:R24 P27:R27 P29:R29 P32:R32 P35:R35 P38:R38">
    <cfRule type="cellIs" dxfId="93" priority="28" operator="equal">
      <formula>""</formula>
    </cfRule>
    <cfRule type="cellIs" dxfId="92" priority="29" operator="lessThanOrEqual">
      <formula>49</formula>
    </cfRule>
    <cfRule type="cellIs" dxfId="91" priority="30" operator="greaterThanOrEqual">
      <formula>50</formula>
    </cfRule>
  </conditionalFormatting>
  <conditionalFormatting sqref="P11:R19 P22:R25 P27:R30 P32:R33 P35:R36 P38:R39">
    <cfRule type="cellIs" dxfId="90" priority="23" operator="greaterThan">
      <formula>100</formula>
    </cfRule>
  </conditionalFormatting>
  <conditionalFormatting sqref="P12:R13 P16:R17 P23:R23 P25:R25 P28:R28 P30:R30 P33:R33 P36:R36 P39:R39">
    <cfRule type="cellIs" dxfId="89" priority="25" operator="equal">
      <formula>""</formula>
    </cfRule>
    <cfRule type="cellIs" dxfId="88" priority="26" operator="lessThanOrEqual">
      <formula>49</formula>
    </cfRule>
    <cfRule type="cellIs" dxfId="87" priority="27" operator="greaterThanOrEqual">
      <formula>50</formula>
    </cfRule>
  </conditionalFormatting>
  <conditionalFormatting sqref="P40:S41">
    <cfRule type="expression" dxfId="86" priority="16">
      <formula>$T$40="BE"</formula>
    </cfRule>
  </conditionalFormatting>
  <conditionalFormatting sqref="P44:U45">
    <cfRule type="expression" dxfId="85" priority="11">
      <formula>V$44=90</formula>
    </cfRule>
  </conditionalFormatting>
  <conditionalFormatting sqref="S11 S14 S18 S22 S24 S27 S29 S32 S35 S38">
    <cfRule type="cellIs" dxfId="84" priority="17" operator="equal">
      <formula>"NB"</formula>
    </cfRule>
    <cfRule type="cellIs" dxfId="83" priority="18" operator="equal">
      <formula>"BE"</formula>
    </cfRule>
  </conditionalFormatting>
  <conditionalFormatting sqref="S12 S16 S23 S25 S28 S30 S33 S36 S39 T40">
    <cfRule type="cellIs" dxfId="82" priority="20" operator="equal">
      <formula>"NB"</formula>
    </cfRule>
    <cfRule type="cellIs" dxfId="81" priority="21" operator="equal">
      <formula>"BE"</formula>
    </cfRule>
  </conditionalFormatting>
  <conditionalFormatting sqref="S32:S33">
    <cfRule type="cellIs" dxfId="80" priority="19" operator="equal">
      <formula>"FEHLER"</formula>
    </cfRule>
  </conditionalFormatting>
  <conditionalFormatting sqref="T11 V11 T14 V14 T18 V18 T22 V22 T24 V24 T27 V27 T29 V29 T32 V32 T35 V35 T38 V38">
    <cfRule type="expression" dxfId="79" priority="1">
      <formula>$S11="NB"</formula>
    </cfRule>
    <cfRule type="expression" dxfId="78" priority="2">
      <formula>$S11="BE"</formula>
    </cfRule>
  </conditionalFormatting>
  <conditionalFormatting sqref="T12 V12 T16 V16 T23 V23 T25 V25 T28 V28 T30 V30 T33 V33 T36 V36 T39 V39">
    <cfRule type="expression" dxfId="77" priority="8">
      <formula>$S12="NB"</formula>
    </cfRule>
    <cfRule type="expression" dxfId="76" priority="9">
      <formula>$S12="BE"</formula>
    </cfRule>
  </conditionalFormatting>
  <conditionalFormatting sqref="U11 U14 U18 U22 U24 U27 U29 U32 U35 U38">
    <cfRule type="expression" dxfId="75" priority="3">
      <formula>$S11="NB"</formula>
    </cfRule>
    <cfRule type="expression" dxfId="74" priority="4">
      <formula>$S11="BE"</formula>
    </cfRule>
  </conditionalFormatting>
  <conditionalFormatting sqref="U11:U19 U25 U27:U30 U32:U33 U35:U36 S11:S19 S22:S25 S27:S30 S35:S36 S38:S39 T40:T41">
    <cfRule type="cellIs" dxfId="73" priority="24" operator="equal">
      <formula>"FEHLER"</formula>
    </cfRule>
  </conditionalFormatting>
  <conditionalFormatting sqref="U12 U16 U23 U25 U28 U30 U33 U36 U39">
    <cfRule type="expression" dxfId="72" priority="6">
      <formula>$S12="NB"</formula>
    </cfRule>
    <cfRule type="expression" dxfId="71" priority="7">
      <formula>$S12="BE"</formula>
    </cfRule>
  </conditionalFormatting>
  <conditionalFormatting sqref="U22:U23">
    <cfRule type="cellIs" dxfId="70" priority="10" operator="equal">
      <formula>"FEHLER"</formula>
    </cfRule>
  </conditionalFormatting>
  <conditionalFormatting sqref="U24">
    <cfRule type="cellIs" dxfId="69" priority="5" operator="equal">
      <formula>"FEHLER"</formula>
    </cfRule>
  </conditionalFormatting>
  <conditionalFormatting sqref="U38:U42">
    <cfRule type="cellIs" dxfId="68" priority="13" operator="equal">
      <formula>"FEHLER"</formula>
    </cfRule>
  </conditionalFormatting>
  <conditionalFormatting sqref="U40:U41">
    <cfRule type="expression" dxfId="67" priority="12">
      <formula>$T$40="BE"</formula>
    </cfRule>
  </conditionalFormatting>
  <conditionalFormatting sqref="V44:V45">
    <cfRule type="cellIs" dxfId="66" priority="14" operator="greaterThan">
      <formula>90</formula>
    </cfRule>
    <cfRule type="cellIs" dxfId="65" priority="15" operator="equal">
      <formula>90</formula>
    </cfRule>
  </conditionalFormatting>
  <hyperlinks>
    <hyperlink ref="B4" r:id="rId1" display="Modulhandbuch 2021" xr:uid="{00000000-0004-0000-0600-000000000000}"/>
    <hyperlink ref="B5" r:id="rId2" xr:uid="{00000000-0004-0000-0600-000001000000}"/>
    <hyperlink ref="A56:B56" r:id="rId3" display="Informationen und Anmeldeformular (Thesis/Kolloqium) " xr:uid="{00000000-0004-0000-0600-000003000000}"/>
    <hyperlink ref="B6" r:id="rId4" xr:uid="{44AB0A9B-24D1-4301-BB02-2D000EB33AE3}"/>
  </hyperlinks>
  <printOptions gridLines="1"/>
  <pageMargins left="0.25" right="0.25" top="0.75" bottom="0.75" header="0.3" footer="0.3"/>
  <pageSetup paperSize="9" scale="10" firstPageNumber="0" orientation="portrait" r:id="rId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70C0"/>
    <pageSetUpPr fitToPage="1"/>
  </sheetPr>
  <dimension ref="A1:AQ214"/>
  <sheetViews>
    <sheetView zoomScale="90" zoomScaleNormal="90" workbookViewId="0">
      <selection activeCell="P12" sqref="P12"/>
    </sheetView>
  </sheetViews>
  <sheetFormatPr baseColWidth="10" defaultColWidth="11.42578125" defaultRowHeight="12.75"/>
  <cols>
    <col min="1" max="1" width="7.7109375" style="72" customWidth="1"/>
    <col min="2" max="2" width="55.7109375" style="443" customWidth="1"/>
    <col min="3" max="6" width="3" style="68" customWidth="1"/>
    <col min="7" max="7" width="11.85546875" style="68" customWidth="1"/>
    <col min="8" max="8" width="5.5703125" style="68" bestFit="1" customWidth="1"/>
    <col min="9" max="11" width="3.28515625" style="68" customWidth="1"/>
    <col min="12" max="12" width="12.5703125" style="68" customWidth="1"/>
    <col min="13" max="13" width="12" style="68" customWidth="1"/>
    <col min="14" max="14" width="9.85546875" style="68" customWidth="1"/>
    <col min="15" max="15" width="25.7109375" style="69" customWidth="1"/>
    <col min="16" max="18" width="6.7109375" style="68" customWidth="1"/>
    <col min="19" max="19" width="8.5703125" style="69" bestFit="1" customWidth="1"/>
    <col min="20" max="20" width="11.140625" style="69" bestFit="1" customWidth="1"/>
    <col min="21" max="21" width="8.5703125" style="69" bestFit="1" customWidth="1"/>
    <col min="22" max="22" width="10" style="69" customWidth="1"/>
    <col min="23" max="24" width="11.42578125" style="246" customWidth="1"/>
    <col min="25" max="25" width="11.42578125" style="1237" customWidth="1"/>
    <col min="26" max="26" width="12.7109375" style="1237" customWidth="1"/>
    <col min="27" max="32" width="11.42578125" style="246" customWidth="1"/>
    <col min="33" max="33" width="11.42578125" style="441" customWidth="1"/>
    <col min="34" max="39" width="11.42578125" style="441"/>
    <col min="40" max="43" width="11.42578125" style="238"/>
    <col min="44" max="16384" width="11.42578125" style="80"/>
  </cols>
  <sheetData>
    <row r="1" spans="1:43" s="430" customFormat="1" ht="30" customHeight="1">
      <c r="A1" s="427"/>
      <c r="B1" s="1811" t="s">
        <v>215</v>
      </c>
      <c r="C1" s="1811"/>
      <c r="D1" s="1811"/>
      <c r="E1" s="1811"/>
      <c r="F1" s="1811"/>
      <c r="G1" s="1811"/>
      <c r="H1" s="1811"/>
      <c r="I1" s="1811"/>
      <c r="J1" s="1811"/>
      <c r="K1" s="1811"/>
      <c r="L1" s="1811"/>
      <c r="M1" s="1811"/>
      <c r="N1" s="428"/>
      <c r="O1" s="1810" t="s">
        <v>318</v>
      </c>
      <c r="P1" s="2037"/>
      <c r="Q1" s="2037"/>
      <c r="R1" s="2037"/>
      <c r="S1" s="2037"/>
      <c r="T1" s="2037"/>
      <c r="U1" s="2037"/>
      <c r="V1" s="2038"/>
      <c r="W1" s="246"/>
      <c r="X1" s="246"/>
      <c r="Y1" s="1237"/>
      <c r="Z1" s="1237"/>
      <c r="AA1" s="246"/>
      <c r="AB1" s="246"/>
      <c r="AC1" s="246"/>
      <c r="AD1" s="246"/>
      <c r="AE1" s="246"/>
      <c r="AF1" s="246"/>
      <c r="AG1" s="476"/>
      <c r="AH1" s="476"/>
      <c r="AI1" s="476"/>
      <c r="AJ1" s="476"/>
      <c r="AK1" s="476"/>
      <c r="AL1" s="476"/>
      <c r="AM1" s="476"/>
      <c r="AN1" s="429"/>
      <c r="AO1" s="429"/>
      <c r="AP1" s="429"/>
      <c r="AQ1" s="429"/>
    </row>
    <row r="2" spans="1:43" s="430" customFormat="1" ht="30" customHeight="1">
      <c r="A2" s="431"/>
      <c r="B2" s="1817" t="s">
        <v>216</v>
      </c>
      <c r="C2" s="1817"/>
      <c r="D2" s="1817"/>
      <c r="E2" s="1817"/>
      <c r="F2" s="1817"/>
      <c r="G2" s="1817"/>
      <c r="H2" s="1817"/>
      <c r="I2" s="1817"/>
      <c r="J2" s="1817"/>
      <c r="K2" s="1817"/>
      <c r="L2" s="1817"/>
      <c r="M2" s="1817"/>
      <c r="N2" s="1140"/>
      <c r="O2" s="1816" t="str">
        <f>"(Name: "&amp;IF(OR('Info (EN)'!F6="",'Info (EN)'!F6="Vorname Name"),"Vorname Name",'Info (EN)'!F6)&amp;", Student ID number: "&amp;IF(OR('Info (EN)'!F7="",'Info (EN)'!F7=123456),123456,'Info (EN)'!F7)&amp;")"</f>
        <v>(Name: Vorname, Name, Student ID number: 123456)</v>
      </c>
      <c r="P2" s="1818"/>
      <c r="Q2" s="1818"/>
      <c r="R2" s="1818"/>
      <c r="S2" s="1818"/>
      <c r="T2" s="1818"/>
      <c r="U2" s="1818"/>
      <c r="V2" s="1819"/>
      <c r="W2" s="246"/>
      <c r="X2" s="246"/>
      <c r="Y2" s="1237"/>
      <c r="Z2" s="1237"/>
      <c r="AA2" s="246"/>
      <c r="AB2" s="246"/>
      <c r="AC2" s="246"/>
      <c r="AD2" s="246"/>
      <c r="AE2" s="246"/>
      <c r="AF2" s="246"/>
      <c r="AG2" s="476"/>
      <c r="AH2" s="476"/>
      <c r="AI2" s="476"/>
      <c r="AJ2" s="476"/>
      <c r="AK2" s="476"/>
      <c r="AL2" s="476"/>
      <c r="AM2" s="476"/>
      <c r="AN2" s="429"/>
      <c r="AO2" s="429"/>
      <c r="AP2" s="429"/>
      <c r="AQ2" s="429"/>
    </row>
    <row r="3" spans="1:43" ht="6.6" customHeight="1">
      <c r="A3" s="432" t="s">
        <v>183</v>
      </c>
      <c r="B3" s="293"/>
      <c r="C3" s="2180"/>
      <c r="D3" s="293"/>
      <c r="E3" s="293"/>
      <c r="F3" s="293"/>
      <c r="G3" s="293"/>
      <c r="H3" s="293"/>
      <c r="I3" s="293"/>
      <c r="J3" s="293"/>
      <c r="K3" s="293"/>
      <c r="L3" s="293"/>
      <c r="M3" s="293"/>
      <c r="N3" s="293"/>
      <c r="O3" s="1442"/>
      <c r="P3" s="267"/>
      <c r="Q3" s="267"/>
      <c r="R3" s="267"/>
      <c r="S3" s="267"/>
      <c r="T3" s="267"/>
      <c r="U3" s="267"/>
      <c r="V3" s="268"/>
    </row>
    <row r="4" spans="1:43" s="69" customFormat="1" ht="12" customHeight="1">
      <c r="A4" s="433"/>
      <c r="B4" s="353" t="s">
        <v>377</v>
      </c>
      <c r="C4" s="2181"/>
      <c r="D4" s="2170"/>
      <c r="E4" s="2170"/>
      <c r="F4" s="2170"/>
      <c r="G4" s="2170"/>
      <c r="H4" s="2170"/>
      <c r="I4" s="2170"/>
      <c r="J4" s="2170"/>
      <c r="K4" s="2170"/>
      <c r="L4" s="2170"/>
      <c r="M4" s="2170"/>
      <c r="N4" s="2170"/>
      <c r="O4" s="2174" t="str">
        <f>IF(OR(COUNTIF($W$12:$W$21,0)&gt;0,COUNTIF($W$23:$W$29,0)&gt;3),"Admission to the master’s thesis not possible","Admission to the master’s thesis possible")</f>
        <v>Admission to the master’s thesis not possible</v>
      </c>
      <c r="P4" s="2169"/>
      <c r="Q4" s="2169"/>
      <c r="R4" s="2169"/>
      <c r="S4" s="2169"/>
      <c r="T4" s="2169"/>
      <c r="U4" s="2169"/>
      <c r="V4" s="2171"/>
      <c r="W4" s="246"/>
      <c r="X4" s="246"/>
      <c r="Y4" s="1237"/>
      <c r="Z4" s="1237"/>
      <c r="AA4" s="246"/>
      <c r="AB4" s="246"/>
      <c r="AC4" s="246"/>
      <c r="AD4" s="246"/>
      <c r="AE4" s="246"/>
      <c r="AF4" s="246"/>
      <c r="AG4" s="439"/>
      <c r="AH4" s="439"/>
      <c r="AI4" s="439"/>
      <c r="AJ4" s="439"/>
      <c r="AK4" s="439"/>
      <c r="AL4" s="439"/>
      <c r="AM4" s="439"/>
      <c r="AN4" s="78"/>
      <c r="AO4" s="78"/>
      <c r="AP4" s="78"/>
      <c r="AQ4" s="78"/>
    </row>
    <row r="5" spans="1:43" s="69" customFormat="1" ht="12" customHeight="1">
      <c r="A5" s="433"/>
      <c r="B5" s="353" t="s">
        <v>376</v>
      </c>
      <c r="C5" s="2181"/>
      <c r="D5" s="2170"/>
      <c r="E5" s="2170"/>
      <c r="F5" s="2170"/>
      <c r="G5" s="2170"/>
      <c r="H5" s="2170"/>
      <c r="I5" s="2170"/>
      <c r="J5" s="2170"/>
      <c r="K5" s="2170"/>
      <c r="L5" s="2170"/>
      <c r="M5" s="2170"/>
      <c r="N5" s="2170"/>
      <c r="O5" s="2174"/>
      <c r="P5" s="2169"/>
      <c r="Q5" s="2169"/>
      <c r="R5" s="2169"/>
      <c r="S5" s="2169"/>
      <c r="T5" s="2169"/>
      <c r="U5" s="2169"/>
      <c r="V5" s="2171"/>
      <c r="W5" s="246"/>
      <c r="X5" s="246"/>
      <c r="Y5" s="1237"/>
      <c r="Z5" s="1237"/>
      <c r="AA5" s="246"/>
      <c r="AB5" s="246"/>
      <c r="AC5" s="246"/>
      <c r="AD5" s="246"/>
      <c r="AE5" s="246"/>
      <c r="AF5" s="246"/>
      <c r="AG5" s="439"/>
      <c r="AH5" s="439"/>
      <c r="AI5" s="439"/>
      <c r="AJ5" s="439"/>
      <c r="AK5" s="439"/>
      <c r="AL5" s="439"/>
      <c r="AM5" s="439"/>
      <c r="AN5" s="78"/>
      <c r="AO5" s="78"/>
      <c r="AP5" s="78"/>
      <c r="AQ5" s="78"/>
    </row>
    <row r="6" spans="1:43" s="69" customFormat="1" ht="12" customHeight="1">
      <c r="A6" s="433"/>
      <c r="B6" s="353" t="s">
        <v>344</v>
      </c>
      <c r="C6" s="2181"/>
      <c r="D6" s="2170"/>
      <c r="E6" s="2170"/>
      <c r="F6" s="2170"/>
      <c r="G6" s="2170"/>
      <c r="H6" s="2170"/>
      <c r="I6" s="2170"/>
      <c r="J6" s="2170"/>
      <c r="K6" s="2170"/>
      <c r="L6" s="2170"/>
      <c r="M6" s="2170"/>
      <c r="N6" s="2170"/>
      <c r="O6" s="2174"/>
      <c r="P6" s="2169"/>
      <c r="Q6" s="2169"/>
      <c r="R6" s="2169"/>
      <c r="S6" s="2169"/>
      <c r="T6" s="2169"/>
      <c r="U6" s="2169"/>
      <c r="V6" s="2171"/>
      <c r="W6" s="246"/>
      <c r="X6" s="246"/>
      <c r="Y6" s="1237"/>
      <c r="Z6" s="1237"/>
      <c r="AA6" s="246"/>
      <c r="AB6" s="246"/>
      <c r="AC6" s="246"/>
      <c r="AD6" s="246"/>
      <c r="AE6" s="246"/>
      <c r="AF6" s="246"/>
      <c r="AG6" s="439"/>
      <c r="AH6" s="439"/>
      <c r="AI6" s="439"/>
      <c r="AJ6" s="439"/>
      <c r="AK6" s="439"/>
      <c r="AL6" s="439"/>
      <c r="AM6" s="439"/>
      <c r="AN6" s="78"/>
      <c r="AO6" s="78"/>
      <c r="AP6" s="78"/>
      <c r="AQ6" s="78"/>
    </row>
    <row r="7" spans="1:43" s="69" customFormat="1" ht="12" customHeight="1">
      <c r="A7" s="433"/>
      <c r="B7" s="473" t="s">
        <v>394</v>
      </c>
      <c r="C7" s="2181"/>
      <c r="D7" s="2170"/>
      <c r="E7" s="2170"/>
      <c r="F7" s="2170"/>
      <c r="G7" s="2170"/>
      <c r="H7" s="2170"/>
      <c r="I7" s="2170"/>
      <c r="J7" s="2170"/>
      <c r="K7" s="2170"/>
      <c r="L7" s="2170"/>
      <c r="M7" s="2170"/>
      <c r="N7" s="2170"/>
      <c r="O7" s="2174"/>
      <c r="P7" s="2169"/>
      <c r="Q7" s="2169"/>
      <c r="R7" s="2169"/>
      <c r="S7" s="2169"/>
      <c r="T7" s="2169"/>
      <c r="U7" s="2169"/>
      <c r="V7" s="2171"/>
      <c r="W7" s="246"/>
      <c r="X7" s="246"/>
      <c r="Y7" s="1237"/>
      <c r="Z7" s="1237"/>
      <c r="AA7" s="246"/>
      <c r="AB7" s="246"/>
      <c r="AC7" s="246"/>
      <c r="AD7" s="246"/>
      <c r="AE7" s="246"/>
      <c r="AF7" s="246"/>
      <c r="AG7" s="439"/>
      <c r="AH7" s="439"/>
      <c r="AI7" s="439"/>
      <c r="AJ7" s="439"/>
      <c r="AK7" s="439"/>
      <c r="AL7" s="439"/>
      <c r="AM7" s="439"/>
      <c r="AN7" s="78"/>
      <c r="AO7" s="78"/>
      <c r="AP7" s="78"/>
      <c r="AQ7" s="78"/>
    </row>
    <row r="8" spans="1:43" s="69" customFormat="1" ht="6.6" customHeight="1" thickBot="1">
      <c r="A8" s="2172"/>
      <c r="B8" s="2173"/>
      <c r="C8" s="2182"/>
      <c r="D8" s="2173"/>
      <c r="E8" s="2173"/>
      <c r="F8" s="2173"/>
      <c r="G8" s="2173"/>
      <c r="H8" s="2173"/>
      <c r="I8" s="2173"/>
      <c r="J8" s="2173"/>
      <c r="K8" s="2173"/>
      <c r="L8" s="2173"/>
      <c r="M8" s="2173"/>
      <c r="N8" s="2173"/>
      <c r="O8" s="1443"/>
      <c r="P8" s="1438"/>
      <c r="Q8" s="1438"/>
      <c r="R8" s="1438"/>
      <c r="S8" s="1438"/>
      <c r="T8" s="1438"/>
      <c r="U8" s="1438"/>
      <c r="V8" s="1050"/>
      <c r="W8" s="246"/>
      <c r="X8" s="246"/>
      <c r="Y8" s="1237"/>
      <c r="Z8" s="1237"/>
      <c r="AA8" s="246"/>
      <c r="AB8" s="246"/>
      <c r="AC8" s="246"/>
      <c r="AD8" s="246"/>
      <c r="AE8" s="246"/>
      <c r="AF8" s="246"/>
      <c r="AG8" s="439"/>
      <c r="AH8" s="439"/>
      <c r="AI8" s="439"/>
      <c r="AJ8" s="439"/>
      <c r="AK8" s="439"/>
      <c r="AL8" s="439"/>
      <c r="AM8" s="439"/>
      <c r="AN8" s="78"/>
      <c r="AO8" s="78"/>
      <c r="AP8" s="78"/>
      <c r="AQ8" s="78"/>
    </row>
    <row r="9" spans="1:43" ht="30" customHeight="1">
      <c r="A9" s="1567" t="s">
        <v>87</v>
      </c>
      <c r="B9" s="1914" t="s">
        <v>0</v>
      </c>
      <c r="C9" s="1755" t="s">
        <v>319</v>
      </c>
      <c r="D9" s="1753" t="s">
        <v>320</v>
      </c>
      <c r="E9" s="1753" t="s">
        <v>3</v>
      </c>
      <c r="F9" s="1753" t="s">
        <v>4</v>
      </c>
      <c r="G9" s="1751" t="s">
        <v>322</v>
      </c>
      <c r="H9" s="2013" t="s">
        <v>321</v>
      </c>
      <c r="I9" s="1789" t="s">
        <v>88</v>
      </c>
      <c r="J9" s="1790"/>
      <c r="K9" s="1791"/>
      <c r="L9" s="1979" t="s">
        <v>323</v>
      </c>
      <c r="M9" s="1583" t="s">
        <v>324</v>
      </c>
      <c r="N9" s="2039" t="s">
        <v>326</v>
      </c>
      <c r="O9" s="1720" t="s">
        <v>325</v>
      </c>
      <c r="P9" s="1582" t="s">
        <v>327</v>
      </c>
      <c r="Q9" s="1583"/>
      <c r="R9" s="1584"/>
      <c r="S9" s="1983" t="s">
        <v>328</v>
      </c>
      <c r="T9" s="1928" t="s">
        <v>329</v>
      </c>
      <c r="U9" s="1927" t="s">
        <v>330</v>
      </c>
      <c r="V9" s="1929" t="s">
        <v>331</v>
      </c>
    </row>
    <row r="10" spans="1:43" ht="12" customHeight="1" thickBot="1">
      <c r="A10" s="1568"/>
      <c r="B10" s="1565"/>
      <c r="C10" s="1756"/>
      <c r="D10" s="1754"/>
      <c r="E10" s="1754"/>
      <c r="F10" s="1754"/>
      <c r="G10" s="1752"/>
      <c r="H10" s="2014"/>
      <c r="I10" s="1058">
        <v>1</v>
      </c>
      <c r="J10" s="230">
        <v>2</v>
      </c>
      <c r="K10" s="231">
        <v>3</v>
      </c>
      <c r="L10" s="1875"/>
      <c r="M10" s="1876"/>
      <c r="N10" s="1878"/>
      <c r="O10" s="1638"/>
      <c r="P10" s="391">
        <v>1</v>
      </c>
      <c r="Q10" s="160">
        <v>2</v>
      </c>
      <c r="R10" s="389">
        <v>3</v>
      </c>
      <c r="S10" s="1652"/>
      <c r="T10" s="1769"/>
      <c r="U10" s="1669"/>
      <c r="V10" s="1671"/>
    </row>
    <row r="11" spans="1:43" ht="17.100000000000001" customHeight="1" thickBot="1">
      <c r="A11" s="219">
        <v>1000</v>
      </c>
      <c r="B11" s="1163" t="s">
        <v>209</v>
      </c>
      <c r="C11" s="1163"/>
      <c r="D11" s="1163"/>
      <c r="E11" s="1163"/>
      <c r="F11" s="1163"/>
      <c r="G11" s="1163"/>
      <c r="H11" s="1163"/>
      <c r="I11" s="1163"/>
      <c r="J11" s="1163"/>
      <c r="K11" s="1163"/>
      <c r="L11" s="1163"/>
      <c r="M11" s="1163"/>
      <c r="N11" s="1163"/>
      <c r="O11" s="1163"/>
      <c r="P11" s="1383"/>
      <c r="Q11" s="1383"/>
      <c r="R11" s="1383"/>
      <c r="S11" s="1164"/>
      <c r="T11" s="1164"/>
      <c r="U11" s="1164"/>
      <c r="V11" s="1165"/>
    </row>
    <row r="12" spans="1:43" ht="15" customHeight="1">
      <c r="A12" s="503">
        <v>11401</v>
      </c>
      <c r="B12" s="2017" t="s">
        <v>242</v>
      </c>
      <c r="C12" s="2019">
        <v>3</v>
      </c>
      <c r="D12" s="2021">
        <v>1</v>
      </c>
      <c r="E12" s="2021">
        <v>1</v>
      </c>
      <c r="F12" s="340"/>
      <c r="G12" s="2021">
        <f>SUM(C12:F12)</f>
        <v>5</v>
      </c>
      <c r="H12" s="1780">
        <v>6</v>
      </c>
      <c r="I12" s="1781">
        <v>6</v>
      </c>
      <c r="J12" s="1866">
        <v>6</v>
      </c>
      <c r="K12" s="345"/>
      <c r="L12" s="263" t="s">
        <v>92</v>
      </c>
      <c r="M12" s="262">
        <v>0.7</v>
      </c>
      <c r="N12" s="2033" t="s">
        <v>131</v>
      </c>
      <c r="O12" s="1455"/>
      <c r="P12" s="387"/>
      <c r="Q12" s="148"/>
      <c r="R12" s="205"/>
      <c r="S12" s="1532" t="str">
        <f>IF(OR(COUNTIF(P12:R12,"&gt;=50")&gt;1,COUNTIF(P13:R13,"&gt;=50")&gt;1),"ERROR",IF(OR(MAX(P12:R12)&gt;100,MAX(P13:R13)&gt;100),"ERROR",IF(OR(P12="",P13=""),"UNDONE",IF(AND(MAX(P12:R12)&gt;=50,MAX(P13:R13)&gt;=50),"EP",IF(OR(MAX(P12:R12)&lt;50,MAX(P13:R13)&lt;50),"EF","UNDONE")))))</f>
        <v>UNDONE</v>
      </c>
      <c r="T12" s="2040">
        <f>ROUNDUP(AA12,2)</f>
        <v>0</v>
      </c>
      <c r="U12" s="2042" t="str">
        <f>IF(S12="UNDONE","UNDONE",IF(S12="ERROR","ERROR",IF(S12="EF",5,ROUND(1+3/50*(100-(T12*100)),1))))</f>
        <v>UNDONE</v>
      </c>
      <c r="V12" s="2044">
        <f>IF(S12="EP",H12,0)</f>
        <v>0</v>
      </c>
      <c r="W12" s="1668">
        <f>V12</f>
        <v>0</v>
      </c>
      <c r="Y12" s="1237">
        <f>IF(W12=0,0,W12/$W$63)</f>
        <v>0</v>
      </c>
      <c r="Z12" s="1237">
        <f>IF(W12=0,0,(T12*100)*Y12)</f>
        <v>0</v>
      </c>
      <c r="AA12" s="1421">
        <f>IF(P12="",0,(MAX(P12:R12)*M12/100))+IF(P13="",0,(MAX(P13:R13)*M13/100))</f>
        <v>0</v>
      </c>
    </row>
    <row r="13" spans="1:43" ht="15" customHeight="1">
      <c r="A13" s="504">
        <v>11402</v>
      </c>
      <c r="B13" s="2018"/>
      <c r="C13" s="2020"/>
      <c r="D13" s="2022"/>
      <c r="E13" s="2022"/>
      <c r="F13" s="340"/>
      <c r="G13" s="2022"/>
      <c r="H13" s="1780"/>
      <c r="I13" s="1793"/>
      <c r="J13" s="1775"/>
      <c r="K13" s="344"/>
      <c r="L13" s="263" t="s">
        <v>90</v>
      </c>
      <c r="M13" s="262">
        <v>0.3</v>
      </c>
      <c r="N13" s="2036"/>
      <c r="O13" s="190"/>
      <c r="P13" s="1240"/>
      <c r="Q13" s="1241"/>
      <c r="R13" s="1242"/>
      <c r="S13" s="1587"/>
      <c r="T13" s="2041"/>
      <c r="U13" s="2043"/>
      <c r="V13" s="2045"/>
      <c r="W13" s="1668"/>
      <c r="AA13" s="1421"/>
    </row>
    <row r="14" spans="1:43" ht="15" customHeight="1">
      <c r="A14" s="505">
        <v>12001</v>
      </c>
      <c r="B14" s="2023" t="s">
        <v>243</v>
      </c>
      <c r="C14" s="2028">
        <v>2</v>
      </c>
      <c r="D14" s="2015">
        <v>2</v>
      </c>
      <c r="E14" s="2015">
        <v>1</v>
      </c>
      <c r="F14" s="342"/>
      <c r="G14" s="2025">
        <f>SUM(C14:F14)</f>
        <v>5</v>
      </c>
      <c r="H14" s="1801">
        <v>6</v>
      </c>
      <c r="I14" s="1832">
        <v>6</v>
      </c>
      <c r="J14" s="1799">
        <v>6</v>
      </c>
      <c r="K14" s="2030"/>
      <c r="L14" s="575" t="s">
        <v>89</v>
      </c>
      <c r="M14" s="576">
        <v>0.5</v>
      </c>
      <c r="N14" s="2034" t="s">
        <v>131</v>
      </c>
      <c r="O14" s="1456"/>
      <c r="P14" s="403"/>
      <c r="Q14" s="399"/>
      <c r="R14" s="590"/>
      <c r="S14" s="1634" t="str">
        <f>IF(OR(COUNTIF(P14:R14,"&gt;=50")&gt;1,COUNTIF(P15:R15,"&gt;=50")&gt;1),"ERROR",IF(OR(MAX(P14:R14)&gt;100,MAX(P15:R15)&gt;100),"ERROR",IF(OR(P14="",P15=""),"UNDONE",IF(AND(MAX(P14:R14)&gt;=50,MAX(P15:R15)&gt;=50),"EP",IF(OR(MAX(P14:R14)&lt;50,MAX(P15:R15)&lt;50),"EF","UNDONE")))))</f>
        <v>UNDONE</v>
      </c>
      <c r="T14" s="1621">
        <f>ROUNDUP(AA14,2)</f>
        <v>0</v>
      </c>
      <c r="U14" s="1633" t="str">
        <f>IF(S14="UNDONE","UNDONE",IF(S14="ERROR","ERROR",IF(S14="EF",5,ROUND(1+3/50*(100-(T14*100)),1))))</f>
        <v>UNDONE</v>
      </c>
      <c r="V14" s="1496">
        <f>IF(S14="EP",H14,0)</f>
        <v>0</v>
      </c>
      <c r="W14" s="1668">
        <f t="shared" ref="W14" si="0">V14</f>
        <v>0</v>
      </c>
      <c r="Y14" s="1237">
        <f>IF(W14=0,0,W14/$W$63)</f>
        <v>0</v>
      </c>
      <c r="Z14" s="1237">
        <f>IF(W14=0,0,(T14*100)*Y14)</f>
        <v>0</v>
      </c>
      <c r="AA14" s="1421">
        <f>IF(P14="",0,(MAX(P14:R14)*M14/100))+IF(P15="",0,(MAX(P15:R15)*M15/100))</f>
        <v>0</v>
      </c>
    </row>
    <row r="15" spans="1:43" ht="15" customHeight="1">
      <c r="A15" s="506">
        <v>12002</v>
      </c>
      <c r="B15" s="2023"/>
      <c r="C15" s="2029"/>
      <c r="D15" s="2016"/>
      <c r="E15" s="2016"/>
      <c r="F15" s="343"/>
      <c r="G15" s="2026"/>
      <c r="H15" s="1802"/>
      <c r="I15" s="1833"/>
      <c r="J15" s="1800"/>
      <c r="K15" s="2031"/>
      <c r="L15" s="577" t="s">
        <v>90</v>
      </c>
      <c r="M15" s="578">
        <v>0.5</v>
      </c>
      <c r="N15" s="2035"/>
      <c r="O15" s="561"/>
      <c r="P15" s="1243"/>
      <c r="Q15" s="1244"/>
      <c r="R15" s="1245"/>
      <c r="S15" s="1634"/>
      <c r="T15" s="1930"/>
      <c r="U15" s="1633"/>
      <c r="V15" s="1496"/>
      <c r="W15" s="1668"/>
      <c r="AA15" s="1421"/>
    </row>
    <row r="16" spans="1:43" ht="15" customHeight="1">
      <c r="A16" s="504">
        <v>11201</v>
      </c>
      <c r="B16" s="2018" t="s">
        <v>244</v>
      </c>
      <c r="C16" s="2032">
        <v>2</v>
      </c>
      <c r="D16" s="388"/>
      <c r="E16" s="2024">
        <v>3</v>
      </c>
      <c r="F16" s="340"/>
      <c r="G16" s="2024">
        <f>SUM(C16:F16)</f>
        <v>5</v>
      </c>
      <c r="H16" s="1780">
        <v>6</v>
      </c>
      <c r="I16" s="1792">
        <v>6</v>
      </c>
      <c r="J16" s="1774">
        <v>6</v>
      </c>
      <c r="K16" s="344"/>
      <c r="L16" s="282" t="s">
        <v>90</v>
      </c>
      <c r="M16" s="283">
        <v>0.4</v>
      </c>
      <c r="N16" s="2046" t="s">
        <v>131</v>
      </c>
      <c r="O16" s="1454"/>
      <c r="P16" s="386"/>
      <c r="Q16" s="371"/>
      <c r="R16" s="393"/>
      <c r="S16" s="1587" t="str">
        <f>IF(OR(COUNTIF(P16:R16,"&gt;=50")&gt;1,COUNTIF(P17:R17,"&gt;=50")&gt;1),"ERROR",IF(OR(MAX(P16:R16)&gt;100,MAX(P17:R17)&gt;100),"ERROR",IF(OR(P16="",P17=""),"UNDONE",IF(AND(MAX(P16:R16)&gt;=50,MAX(P17:R17)&gt;=50),"EP",IF(OR(MAX(P16:R16)&lt;50,MAX(P17:R17)&lt;50),"EF","UNDONE")))))</f>
        <v>UNDONE</v>
      </c>
      <c r="T16" s="2047">
        <f>ROUNDUP(AA16,2)</f>
        <v>0</v>
      </c>
      <c r="U16" s="2043" t="str">
        <f>IF(S16="UNDONE","UNDONE",IF(S16="ERROR","ERROR",IF(S16="EF",5,ROUND(1+3/50*(100-(T16*100)),1))))</f>
        <v>UNDONE</v>
      </c>
      <c r="V16" s="2045">
        <f>IF(S16="EP",H16,0)</f>
        <v>0</v>
      </c>
      <c r="W16" s="1668">
        <f t="shared" ref="W16" si="1">V16</f>
        <v>0</v>
      </c>
      <c r="Y16" s="1237">
        <f>IF(W16=0,0,W16/$W$63)</f>
        <v>0</v>
      </c>
      <c r="Z16" s="1237">
        <f>IF(W16=0,0,(T16*100)*Y16)</f>
        <v>0</v>
      </c>
      <c r="AA16" s="1421">
        <f>IF(P16="",0,(MAX(P16:R16)*M16/100))+IF(P17="",0,(MAX(P17:R17)*M17/100))</f>
        <v>0</v>
      </c>
    </row>
    <row r="17" spans="1:34" ht="15" customHeight="1">
      <c r="A17" s="504">
        <v>11202</v>
      </c>
      <c r="B17" s="2018"/>
      <c r="C17" s="2020"/>
      <c r="D17" s="388"/>
      <c r="E17" s="2022"/>
      <c r="F17" s="340"/>
      <c r="G17" s="2022"/>
      <c r="H17" s="1780"/>
      <c r="I17" s="1793"/>
      <c r="J17" s="1775"/>
      <c r="K17" s="344"/>
      <c r="L17" s="282" t="s">
        <v>90</v>
      </c>
      <c r="M17" s="283">
        <v>0.6</v>
      </c>
      <c r="N17" s="2036"/>
      <c r="O17" s="436"/>
      <c r="P17" s="1240"/>
      <c r="Q17" s="1241"/>
      <c r="R17" s="1242"/>
      <c r="S17" s="1587"/>
      <c r="T17" s="2041"/>
      <c r="U17" s="2043"/>
      <c r="V17" s="2045"/>
      <c r="W17" s="1668"/>
      <c r="AA17" s="1421"/>
    </row>
    <row r="18" spans="1:34" ht="15" customHeight="1">
      <c r="A18" s="505">
        <v>12101</v>
      </c>
      <c r="B18" s="2023" t="s">
        <v>245</v>
      </c>
      <c r="C18" s="2028">
        <v>3</v>
      </c>
      <c r="D18" s="2015"/>
      <c r="E18" s="2015">
        <v>2</v>
      </c>
      <c r="F18" s="342"/>
      <c r="G18" s="2025">
        <f>SUM(C18:F18)</f>
        <v>5</v>
      </c>
      <c r="H18" s="1801">
        <v>6</v>
      </c>
      <c r="I18" s="1832">
        <v>6</v>
      </c>
      <c r="J18" s="1799">
        <v>6</v>
      </c>
      <c r="K18" s="2030"/>
      <c r="L18" s="575" t="s">
        <v>89</v>
      </c>
      <c r="M18" s="576">
        <v>0.7</v>
      </c>
      <c r="N18" s="2034" t="s">
        <v>131</v>
      </c>
      <c r="O18" s="1456"/>
      <c r="P18" s="403"/>
      <c r="Q18" s="399"/>
      <c r="R18" s="590"/>
      <c r="S18" s="1634" t="str">
        <f>IF(OR(COUNTIF(P18:R18,"&gt;=50")&gt;1,COUNTIF(P19:R19,"&gt;=50")&gt;1),"ERROR",IF(OR(MAX(P18:R18)&gt;100,MAX(P19:R19)&gt;100),"ERROR",IF(OR(P18="",P19=""),"UNDONE",IF(AND(MAX(P18:R18)&gt;=50,MAX(P19:R19)&gt;=50),"EP",IF(OR(MAX(P18:R18)&lt;50,MAX(P19:R19)&lt;50),"EF","UNDONE")))))</f>
        <v>UNDONE</v>
      </c>
      <c r="T18" s="1621">
        <f>ROUNDUP(AA18,2)</f>
        <v>0</v>
      </c>
      <c r="U18" s="1633" t="str">
        <f>IF(S18="UNDONE","UNDONE",IF(S18="ERROR","ERROR",IF(S18="EF",5,ROUND(1+3/50*(100-(T18*100)),1))))</f>
        <v>UNDONE</v>
      </c>
      <c r="V18" s="1496">
        <f>IF(S18="EP",H18,0)</f>
        <v>0</v>
      </c>
      <c r="W18" s="1668">
        <f t="shared" ref="W18" si="2">V18</f>
        <v>0</v>
      </c>
      <c r="Y18" s="1237">
        <f>IF(W18=0,0,W18/$W$63)</f>
        <v>0</v>
      </c>
      <c r="Z18" s="1237">
        <f>IF(W18=0,0,(T18*100)*Y18)</f>
        <v>0</v>
      </c>
      <c r="AA18" s="1421">
        <f>IF(P18="",0,(MAX(P18:R18)*M18/100))+IF(P19="",0,(MAX(P19:R19)*M19/100))</f>
        <v>0</v>
      </c>
    </row>
    <row r="19" spans="1:34" ht="15" customHeight="1">
      <c r="A19" s="506">
        <v>12102</v>
      </c>
      <c r="B19" s="2023"/>
      <c r="C19" s="2029"/>
      <c r="D19" s="2016"/>
      <c r="E19" s="2016"/>
      <c r="F19" s="343"/>
      <c r="G19" s="2026"/>
      <c r="H19" s="1802"/>
      <c r="I19" s="1833"/>
      <c r="J19" s="1800"/>
      <c r="K19" s="2031"/>
      <c r="L19" s="577" t="s">
        <v>90</v>
      </c>
      <c r="M19" s="578">
        <v>0.3</v>
      </c>
      <c r="N19" s="2035"/>
      <c r="O19" s="563"/>
      <c r="P19" s="1243"/>
      <c r="Q19" s="1244"/>
      <c r="R19" s="1245"/>
      <c r="S19" s="1634"/>
      <c r="T19" s="1930"/>
      <c r="U19" s="1633"/>
      <c r="V19" s="1496"/>
      <c r="W19" s="1668"/>
      <c r="AA19" s="1421"/>
    </row>
    <row r="20" spans="1:34" ht="15" customHeight="1">
      <c r="A20" s="504">
        <v>11301</v>
      </c>
      <c r="B20" s="2027" t="s">
        <v>246</v>
      </c>
      <c r="C20" s="2032">
        <v>3</v>
      </c>
      <c r="D20" s="2024">
        <v>1</v>
      </c>
      <c r="E20" s="2024">
        <v>1</v>
      </c>
      <c r="F20" s="340"/>
      <c r="G20" s="2024">
        <f>SUM(C20:F20)</f>
        <v>5</v>
      </c>
      <c r="H20" s="1780">
        <v>6</v>
      </c>
      <c r="I20" s="1792">
        <v>6</v>
      </c>
      <c r="J20" s="1774">
        <v>6</v>
      </c>
      <c r="K20" s="344"/>
      <c r="L20" s="263" t="s">
        <v>89</v>
      </c>
      <c r="M20" s="262">
        <v>0.8</v>
      </c>
      <c r="N20" s="2033" t="s">
        <v>131</v>
      </c>
      <c r="O20" s="1457"/>
      <c r="P20" s="386"/>
      <c r="Q20" s="371"/>
      <c r="R20" s="393"/>
      <c r="S20" s="1587" t="str">
        <f>IF(OR(COUNTIF(P20:R20,"&gt;=50")&gt;1,COUNTIF(P21:R21,"&gt;=50")&gt;1),"ERROR",IF(OR(MAX(P20:R20)&gt;100,MAX(P21:R21)&gt;100),"ERROR",IF(OR(P20="",P21=""),"UNDONE",IF(AND(MAX(P20:R20)&gt;=50,MAX(P21:R21)&gt;=50),"EP",IF(OR(MAX(P20:R20)&lt;50,MAX(P21:R21)&lt;50),"EF","UNDONE")))))</f>
        <v>UNDONE</v>
      </c>
      <c r="T20" s="2047">
        <f>ROUNDUP(AA20,2)</f>
        <v>0</v>
      </c>
      <c r="U20" s="2043" t="str">
        <f>IF(S20="UNDONE","UNDONE",IF(S20="ERROR","ERROR",IF(S20="EF",5,ROUND(1+3/50*(100-(T20*100)),1))))</f>
        <v>UNDONE</v>
      </c>
      <c r="V20" s="2045">
        <f>IF(S20="EP",H20,0)</f>
        <v>0</v>
      </c>
      <c r="W20" s="1668">
        <f t="shared" ref="W20" si="3">V20</f>
        <v>0</v>
      </c>
      <c r="Y20" s="1237">
        <f>IF(W20=0,0,W20/$W$63)</f>
        <v>0</v>
      </c>
      <c r="Z20" s="1237">
        <f>IF(W20=0,0,(T20*100)*Y20)</f>
        <v>0</v>
      </c>
      <c r="AA20" s="1421">
        <f>IF(P20="",0,(MAX(P20:R20)*M20/100))+IF(P21="",0,(MAX(P21:R21)*M21/100))</f>
        <v>0</v>
      </c>
    </row>
    <row r="21" spans="1:34" ht="15" customHeight="1" thickBot="1">
      <c r="A21" s="504">
        <v>11302</v>
      </c>
      <c r="B21" s="2027"/>
      <c r="C21" s="2019"/>
      <c r="D21" s="2021"/>
      <c r="E21" s="2021"/>
      <c r="F21" s="340"/>
      <c r="G21" s="2021"/>
      <c r="H21" s="1780"/>
      <c r="I21" s="1874"/>
      <c r="J21" s="1857"/>
      <c r="K21" s="344"/>
      <c r="L21" s="263" t="s">
        <v>90</v>
      </c>
      <c r="M21" s="262">
        <v>0.2</v>
      </c>
      <c r="N21" s="2033"/>
      <c r="O21" s="421"/>
      <c r="P21" s="1372"/>
      <c r="Q21" s="1373"/>
      <c r="R21" s="1374"/>
      <c r="S21" s="1852"/>
      <c r="T21" s="2048"/>
      <c r="U21" s="2049"/>
      <c r="V21" s="2050"/>
      <c r="W21" s="1668"/>
      <c r="AA21" s="1421"/>
    </row>
    <row r="22" spans="1:34" ht="17.100000000000001" customHeight="1" thickBot="1">
      <c r="A22" s="219">
        <v>2000</v>
      </c>
      <c r="B22" s="1163" t="s">
        <v>265</v>
      </c>
      <c r="C22" s="1163"/>
      <c r="D22" s="1163"/>
      <c r="E22" s="1163"/>
      <c r="F22" s="1163"/>
      <c r="G22" s="1163"/>
      <c r="H22" s="1163"/>
      <c r="I22" s="1163"/>
      <c r="J22" s="1163"/>
      <c r="K22" s="1163"/>
      <c r="L22" s="1163"/>
      <c r="M22" s="1163"/>
      <c r="N22" s="1163"/>
      <c r="O22" s="1163"/>
      <c r="P22" s="1383"/>
      <c r="Q22" s="1383"/>
      <c r="R22" s="1383"/>
      <c r="S22" s="1303"/>
      <c r="T22" s="1342"/>
      <c r="U22" s="1303"/>
      <c r="V22" s="1304"/>
    </row>
    <row r="23" spans="1:34" ht="15" customHeight="1">
      <c r="A23" s="564">
        <v>40000</v>
      </c>
      <c r="B23" s="565" t="s">
        <v>247</v>
      </c>
      <c r="C23" s="341"/>
      <c r="D23" s="406"/>
      <c r="E23" s="406"/>
      <c r="F23" s="341">
        <v>4</v>
      </c>
      <c r="G23" s="498">
        <f>SUM(C23:F23)</f>
        <v>4</v>
      </c>
      <c r="H23" s="813">
        <v>6</v>
      </c>
      <c r="I23" s="1096">
        <v>6</v>
      </c>
      <c r="J23" s="859"/>
      <c r="K23" s="345"/>
      <c r="L23" s="261" t="s">
        <v>90</v>
      </c>
      <c r="M23" s="570">
        <v>1</v>
      </c>
      <c r="N23" s="404" t="s">
        <v>131</v>
      </c>
      <c r="O23" s="571"/>
      <c r="P23" s="535"/>
      <c r="Q23" s="213"/>
      <c r="R23" s="594"/>
      <c r="S23" s="1250" t="str">
        <f>IF(COUNTIF(P23:R23,"&gt;=50")&gt;1,"ERROR",IF(MAX(P23:R23)&gt;100,"ERROR",IF(P23="","UNDONE",IF(MAX(P23:R23)&gt;=50,"EP",IF(MAX(P23:R23)&lt;50,"EF","UNDONE")))))</f>
        <v>UNDONE</v>
      </c>
      <c r="T23" s="1327">
        <f>IF(P23="",0,(MAX(P23:R23)*M23/100))</f>
        <v>0</v>
      </c>
      <c r="U23" s="1328" t="str">
        <f>IF(S23="UNDONE","UNDONE",IF(S23="ERROR","ERROR",IF(S23="EF",5,ROUND(1+3/50*(100-(T23*100)),1))))</f>
        <v>UNDONE</v>
      </c>
      <c r="V23" s="1329">
        <f>IF(S23="EP",H23,0)</f>
        <v>0</v>
      </c>
      <c r="W23" s="246">
        <f t="shared" ref="W23:W31" si="4">V23</f>
        <v>0</v>
      </c>
      <c r="Y23" s="1237">
        <f>IF(W23=0,0,W23/$W$63)</f>
        <v>0</v>
      </c>
      <c r="Z23" s="1237">
        <f>IF(W23=0,0,Y23*MAX(P23:R23))</f>
        <v>0</v>
      </c>
    </row>
    <row r="24" spans="1:34" ht="15" customHeight="1">
      <c r="A24" s="507">
        <v>40000</v>
      </c>
      <c r="B24" s="497" t="s">
        <v>248</v>
      </c>
      <c r="C24" s="349"/>
      <c r="D24" s="347"/>
      <c r="E24" s="347"/>
      <c r="F24" s="349">
        <v>4</v>
      </c>
      <c r="G24" s="265">
        <f>SUM(C24:F24)</f>
        <v>4</v>
      </c>
      <c r="H24" s="807">
        <v>6</v>
      </c>
      <c r="I24" s="1060">
        <v>6</v>
      </c>
      <c r="J24" s="843"/>
      <c r="K24" s="1125"/>
      <c r="L24" s="579" t="s">
        <v>90</v>
      </c>
      <c r="M24" s="580">
        <v>1</v>
      </c>
      <c r="N24" s="581" t="s">
        <v>131</v>
      </c>
      <c r="O24" s="569"/>
      <c r="P24" s="164"/>
      <c r="Q24" s="150"/>
      <c r="R24" s="165"/>
      <c r="S24" s="1254" t="str">
        <f>IF(COUNTIF(P24:R24,"&gt;=50")&gt;1,"ERROR",IF(MAX(P24:R24)&gt;100,"ERROR",IF(P24="","UNDONE",IF(MAX(P24:R24)&gt;=50,"EP",IF(MAX(P24:R24)&lt;50,"EF","UNDONE")))))</f>
        <v>UNDONE</v>
      </c>
      <c r="T24" s="1300">
        <f>IF(P24="",0,(MAX(P24:R24)*M24/100))</f>
        <v>0</v>
      </c>
      <c r="U24" s="1301" t="str">
        <f>IF(S24="UNDONE","UNDONE",IF(S24="ERROR","ERROR",IF(S24="EF",5,ROUND(1+3/50*(100-(T24*100)),1))))</f>
        <v>UNDONE</v>
      </c>
      <c r="V24" s="1302">
        <f>IF(S24="EP",H24,0)</f>
        <v>0</v>
      </c>
      <c r="W24" s="246">
        <f t="shared" si="4"/>
        <v>0</v>
      </c>
      <c r="Y24" s="1237">
        <f>IF(W24=0,0,W24/$W$63)</f>
        <v>0</v>
      </c>
      <c r="Z24" s="1237">
        <f t="shared" ref="Z24" si="5">IF(W24=0,0,Y24*MAX(P24:R24))</f>
        <v>0</v>
      </c>
    </row>
    <row r="25" spans="1:34" ht="15" customHeight="1">
      <c r="A25" s="566">
        <v>40000</v>
      </c>
      <c r="B25" s="567" t="s">
        <v>249</v>
      </c>
      <c r="C25" s="340"/>
      <c r="D25" s="388"/>
      <c r="E25" s="388"/>
      <c r="F25" s="340">
        <v>4</v>
      </c>
      <c r="G25" s="264">
        <f>SUM(C25:F25)</f>
        <v>4</v>
      </c>
      <c r="H25" s="811">
        <v>6</v>
      </c>
      <c r="I25" s="1126"/>
      <c r="J25" s="1030">
        <v>6</v>
      </c>
      <c r="K25" s="344"/>
      <c r="L25" s="263" t="s">
        <v>90</v>
      </c>
      <c r="M25" s="262">
        <v>1</v>
      </c>
      <c r="N25" s="407" t="s">
        <v>131</v>
      </c>
      <c r="O25" s="568"/>
      <c r="P25" s="377"/>
      <c r="Q25" s="372"/>
      <c r="R25" s="1226"/>
      <c r="S25" s="1258" t="str">
        <f>IF(COUNTIF(P25:R25,"&gt;=50")&gt;1,"ERROR",IF(MAX(P25:R25)&gt;100,"ERROR",IF(P25="","UNDONE",IF(MAX(P25:R25)&gt;=50,"EP",IF(MAX(P25:R25)&lt;50,"EF","UNDONE")))))</f>
        <v>UNDONE</v>
      </c>
      <c r="T25" s="1262">
        <f>IF(P25="",0,(MAX(P25:R25)*M25/100))</f>
        <v>0</v>
      </c>
      <c r="U25" s="1260" t="str">
        <f>IF(S25="UNDONE","UNDONE",IF(S25="ERROR","ERROR",IF(S25="EF",5,ROUND(1+3/50*(100-(T25*100)),1))))</f>
        <v>UNDONE</v>
      </c>
      <c r="V25" s="1261">
        <f>IF(S25="EP",H25,0)</f>
        <v>0</v>
      </c>
      <c r="W25" s="246">
        <f t="shared" si="4"/>
        <v>0</v>
      </c>
      <c r="Y25" s="1237">
        <f>IF(W25=0,0,W25/$W$63)</f>
        <v>0</v>
      </c>
      <c r="Z25" s="1237">
        <f>IF(W25=0,0,Y25*MAX(P25:R25))</f>
        <v>0</v>
      </c>
    </row>
    <row r="26" spans="1:34" ht="15" customHeight="1" thickBot="1">
      <c r="A26" s="508">
        <v>40000</v>
      </c>
      <c r="B26" s="499" t="s">
        <v>250</v>
      </c>
      <c r="C26" s="500"/>
      <c r="D26" s="348"/>
      <c r="E26" s="348"/>
      <c r="F26" s="500">
        <v>4</v>
      </c>
      <c r="G26" s="501">
        <f>SUM(C26:F26)</f>
        <v>4</v>
      </c>
      <c r="H26" s="814">
        <v>6</v>
      </c>
      <c r="I26" s="1061"/>
      <c r="J26" s="1031">
        <v>6</v>
      </c>
      <c r="K26" s="1127"/>
      <c r="L26" s="582" t="s">
        <v>90</v>
      </c>
      <c r="M26" s="583">
        <v>1</v>
      </c>
      <c r="N26" s="584" t="s">
        <v>131</v>
      </c>
      <c r="O26" s="572"/>
      <c r="P26" s="458"/>
      <c r="Q26" s="425"/>
      <c r="R26" s="588"/>
      <c r="S26" s="1263" t="str">
        <f>IF(COUNTIF(P26:R26,"&gt;=50")&gt;1,"ERROR",IF(MAX(P26:R26)&gt;100,"ERROR",IF(P26="","UNDONE",IF(MAX(P26:R26)&gt;=50,"EP",IF(MAX(P26:R26)&lt;50,"EF","UNDONE")))))</f>
        <v>UNDONE</v>
      </c>
      <c r="T26" s="1281">
        <f>IF(P26="",0,(MAX(P26:R26)*M26/100))</f>
        <v>0</v>
      </c>
      <c r="U26" s="1265" t="str">
        <f>IF(S26="UNDONE","UNDONE",IF(S26="ERROR","ERROR",IF(S26="EF",5,ROUND(1+3/50*(100-(T26*100)),1))))</f>
        <v>UNDONE</v>
      </c>
      <c r="V26" s="1266">
        <f>IF(S26="EP",H26,0)</f>
        <v>0</v>
      </c>
      <c r="W26" s="246">
        <f t="shared" si="4"/>
        <v>0</v>
      </c>
      <c r="Y26" s="1237">
        <f>IF(W26=0,0,W26/$W$63)</f>
        <v>0</v>
      </c>
      <c r="Z26" s="1237">
        <f>IF(W26=0,0,Y26*MAX(P26:R26))</f>
        <v>0</v>
      </c>
    </row>
    <row r="27" spans="1:34" ht="17.100000000000001" customHeight="1" thickBot="1">
      <c r="A27" s="258">
        <v>3000</v>
      </c>
      <c r="B27" s="1166" t="s">
        <v>210</v>
      </c>
      <c r="C27" s="1166"/>
      <c r="D27" s="1166"/>
      <c r="E27" s="1166"/>
      <c r="F27" s="1166"/>
      <c r="G27" s="1166"/>
      <c r="H27" s="1166"/>
      <c r="I27" s="1166"/>
      <c r="J27" s="1166"/>
      <c r="K27" s="1166"/>
      <c r="L27" s="1166"/>
      <c r="M27" s="1166"/>
      <c r="N27" s="1166"/>
      <c r="O27" s="1166"/>
      <c r="P27" s="1391"/>
      <c r="Q27" s="1391"/>
      <c r="R27" s="1391"/>
      <c r="S27" s="1289"/>
      <c r="T27" s="1290"/>
      <c r="U27" s="1289"/>
      <c r="V27" s="1291"/>
    </row>
    <row r="28" spans="1:34" ht="15" customHeight="1">
      <c r="A28" s="503">
        <v>30021</v>
      </c>
      <c r="B28" s="573" t="s">
        <v>251</v>
      </c>
      <c r="C28" s="405"/>
      <c r="D28" s="406"/>
      <c r="E28" s="406"/>
      <c r="F28" s="341">
        <v>2</v>
      </c>
      <c r="G28" s="498">
        <v>2</v>
      </c>
      <c r="H28" s="813">
        <v>6</v>
      </c>
      <c r="I28" s="1096">
        <v>6</v>
      </c>
      <c r="J28" s="859">
        <v>6</v>
      </c>
      <c r="K28" s="345"/>
      <c r="L28" s="261" t="s">
        <v>90</v>
      </c>
      <c r="M28" s="570">
        <v>1</v>
      </c>
      <c r="N28" s="404" t="s">
        <v>122</v>
      </c>
      <c r="O28" s="571"/>
      <c r="P28" s="535"/>
      <c r="Q28" s="213"/>
      <c r="R28" s="594"/>
      <c r="S28" s="1250" t="str">
        <f>IF(COUNTIF(P28:R28,"&gt;=50")&gt;1,"ERROR",IF(MAX(P28:R28)&gt;100,"ERROR",IF(P28="","UNDONE",IF(MAX(P28:R28)&gt;=50,"EP",IF(MAX(P28:R28)&lt;50,"EF","UNDONE")))))</f>
        <v>UNDONE</v>
      </c>
      <c r="T28" s="1327">
        <f>IF(P28="",0,(MAX(P28:R28)*M28/100))</f>
        <v>0</v>
      </c>
      <c r="U28" s="1328" t="str">
        <f>IF(S28="UNDONE","UNDONE",IF(S28="ERROR","ERROR",IF(S28="EF",5,ROUND(1+3/50*(100-(T28*100)),1))))</f>
        <v>UNDONE</v>
      </c>
      <c r="V28" s="1329">
        <f>IF(S28="EP",H28,0)</f>
        <v>0</v>
      </c>
      <c r="W28" s="246">
        <f t="shared" si="4"/>
        <v>0</v>
      </c>
      <c r="Y28" s="1237">
        <f>IF(W28=0,0,W28/$W$63)</f>
        <v>0</v>
      </c>
      <c r="Z28" s="1237">
        <f>IF(W28=0,0,Y28*MAX(P28:R28))</f>
        <v>0</v>
      </c>
    </row>
    <row r="29" spans="1:34" ht="15" customHeight="1" thickBot="1">
      <c r="A29" s="1400">
        <v>30031</v>
      </c>
      <c r="B29" s="1401" t="s">
        <v>239</v>
      </c>
      <c r="C29" s="1230"/>
      <c r="D29" s="1228"/>
      <c r="E29" s="1228"/>
      <c r="F29" s="342">
        <v>4</v>
      </c>
      <c r="G29" s="1229">
        <f>SUM(C29:F29)</f>
        <v>4</v>
      </c>
      <c r="H29" s="808">
        <v>6</v>
      </c>
      <c r="I29" s="1062"/>
      <c r="J29" s="1402"/>
      <c r="K29" s="1403">
        <v>6</v>
      </c>
      <c r="L29" s="575" t="s">
        <v>90</v>
      </c>
      <c r="M29" s="576">
        <v>1</v>
      </c>
      <c r="N29" s="1231" t="s">
        <v>131</v>
      </c>
      <c r="O29" s="1404"/>
      <c r="P29" s="403"/>
      <c r="Q29" s="399"/>
      <c r="R29" s="590"/>
      <c r="S29" s="1299" t="str">
        <f>IF(COUNTIF(P29:R29,"&gt;=50")&gt;1,"ERROR",IF(MAX(P29:R29)&gt;100,"ERROR",IF(P29="","UNDONE",IF(MAX(P29:R29)&gt;=50,"EP",IF(MAX(P29:R29)&lt;50,"EF","UNDONE")))))</f>
        <v>UNDONE</v>
      </c>
      <c r="T29" s="1309">
        <f>IF(P29="",0,(MAX(P29:R29)*M29/100))</f>
        <v>0</v>
      </c>
      <c r="U29" s="1301" t="str">
        <f>IF(S29="UNDONE","UNDONE",IF(S29="ERROR","ERROR",IF(S29="EF",5,ROUND(1+3/50*(100-(T29*100)),1))))</f>
        <v>UNDONE</v>
      </c>
      <c r="V29" s="1302">
        <f>IF(S29="EP",H29,0)</f>
        <v>0</v>
      </c>
      <c r="W29" s="246">
        <f t="shared" si="4"/>
        <v>0</v>
      </c>
      <c r="Y29" s="1237">
        <f>IF(W29=0,0,W29/$W$63)</f>
        <v>0</v>
      </c>
      <c r="Z29" s="1237">
        <f>IF(W29=0,0,Y29*MAX(P29:R29))</f>
        <v>0</v>
      </c>
    </row>
    <row r="30" spans="1:34" ht="17.100000000000001" customHeight="1" thickBot="1">
      <c r="A30" s="219">
        <v>8000</v>
      </c>
      <c r="B30" s="1193" t="s">
        <v>334</v>
      </c>
      <c r="C30" s="1193"/>
      <c r="D30" s="1193"/>
      <c r="E30" s="1193"/>
      <c r="F30" s="1193"/>
      <c r="G30" s="1193"/>
      <c r="H30" s="1193"/>
      <c r="I30" s="1193"/>
      <c r="J30" s="1193"/>
      <c r="K30" s="1193"/>
      <c r="L30" s="1193"/>
      <c r="M30" s="1193"/>
      <c r="N30" s="1193"/>
      <c r="O30" s="1193"/>
      <c r="P30" s="1384"/>
      <c r="Q30" s="1384"/>
      <c r="R30" s="1384"/>
      <c r="S30" s="1405"/>
      <c r="T30" s="1406"/>
      <c r="U30" s="1405"/>
      <c r="V30" s="1407"/>
    </row>
    <row r="31" spans="1:34" ht="15" customHeight="1">
      <c r="A31" s="503">
        <v>80001</v>
      </c>
      <c r="B31" s="573" t="s">
        <v>252</v>
      </c>
      <c r="C31" s="405"/>
      <c r="D31" s="406"/>
      <c r="E31" s="406"/>
      <c r="F31" s="341"/>
      <c r="G31" s="498">
        <f>SUM(C31:F31)</f>
        <v>0</v>
      </c>
      <c r="H31" s="813">
        <v>21</v>
      </c>
      <c r="I31" s="1096"/>
      <c r="J31" s="859"/>
      <c r="K31" s="345">
        <v>21</v>
      </c>
      <c r="L31" s="261" t="s">
        <v>90</v>
      </c>
      <c r="M31" s="570">
        <v>1</v>
      </c>
      <c r="N31" s="404" t="s">
        <v>122</v>
      </c>
      <c r="O31" s="571"/>
      <c r="P31" s="535"/>
      <c r="Q31" s="213"/>
      <c r="R31" s="594"/>
      <c r="S31" s="1310" t="str">
        <f>IF(COUNTIF(P31:R31,"&gt;=50")&gt;1,"ERROR",IF(MAX(P31:R31)&gt;100,"ERROR",IF(P31="","UNDONE",IF(MAX(P31:R31)&gt;=50,"EP",IF(MAX(P31:R31)&lt;50,"EF","UNDONE")))))</f>
        <v>UNDONE</v>
      </c>
      <c r="T31" s="1343">
        <f>IF(P31="",0,(MAX(P31:R31)*M31/100))</f>
        <v>0</v>
      </c>
      <c r="U31" s="1344" t="str">
        <f>IF(S31="UNDONE","UNDONE",IF(S31="ERROR","ERROR",IF(S31="EF",5,ROUND(1+3/50*(100-(T31*100)),1))))</f>
        <v>UNDONE</v>
      </c>
      <c r="V31" s="1345">
        <f>IF(S31="EP",H31,0)</f>
        <v>0</v>
      </c>
      <c r="W31" s="246">
        <f t="shared" si="4"/>
        <v>0</v>
      </c>
      <c r="Y31" s="1237">
        <f>IF(W31=0,0,W31/$W$63)</f>
        <v>0</v>
      </c>
      <c r="Z31" s="1237">
        <f>IF(W31=0,0,Y31*MAX(P31:R31))</f>
        <v>0</v>
      </c>
    </row>
    <row r="32" spans="1:34" ht="15" customHeight="1" thickBot="1">
      <c r="A32" s="509">
        <v>80011</v>
      </c>
      <c r="B32" s="574" t="s">
        <v>253</v>
      </c>
      <c r="C32" s="346"/>
      <c r="D32" s="348"/>
      <c r="E32" s="348"/>
      <c r="F32" s="500"/>
      <c r="G32" s="501">
        <v>0</v>
      </c>
      <c r="H32" s="814">
        <v>3</v>
      </c>
      <c r="I32" s="1061"/>
      <c r="J32" s="1031"/>
      <c r="K32" s="1127">
        <v>3</v>
      </c>
      <c r="L32" s="582" t="s">
        <v>91</v>
      </c>
      <c r="M32" s="583">
        <v>1</v>
      </c>
      <c r="N32" s="584" t="s">
        <v>122</v>
      </c>
      <c r="O32" s="572"/>
      <c r="P32" s="458"/>
      <c r="Q32" s="425"/>
      <c r="R32" s="588"/>
      <c r="S32" s="1263" t="str">
        <f>IF(COUNTIF(P32:R32,"&gt;=50")&gt;1,"ERROR",IF(MAX(P32:R32)&gt;100,"ERROR",IF(P32="","UNDONE",IF(MAX(P32:R32)&gt;=50,"EP",IF(MAX(P32:R32)&lt;50,"EF","UNDONE")))))</f>
        <v>UNDONE</v>
      </c>
      <c r="T32" s="1281">
        <f>IF(P32="",0,(MAX(P32:R32)*M32/100))</f>
        <v>0</v>
      </c>
      <c r="U32" s="1265" t="str">
        <f>IF(S32="UNDONE","UNDONE",IF(S32="ERROR","ERROR",IF(S32="EF",5,ROUND(1+3/50*(100-(T32*100)),1))))</f>
        <v>UNDONE</v>
      </c>
      <c r="V32" s="1266">
        <f>IF(S32="EP",H32,0)</f>
        <v>0</v>
      </c>
      <c r="W32" s="246">
        <f>V32</f>
        <v>0</v>
      </c>
      <c r="Y32" s="1237">
        <f>IF(W32=0,0,W32/$W$63)</f>
        <v>0</v>
      </c>
      <c r="Z32" s="1237">
        <f>IF(W32=0,0,Y32*MAX(P32:R32))</f>
        <v>0</v>
      </c>
      <c r="AH32" s="441" t="str">
        <f>IF(COUNTIF($W$12:$W$31,0)&lt;=0,"JA","NEIN")</f>
        <v>NEIN</v>
      </c>
    </row>
    <row r="33" spans="1:43" s="69" customFormat="1" ht="15" customHeight="1" thickBot="1">
      <c r="A33" s="1827" t="s">
        <v>335</v>
      </c>
      <c r="B33" s="1828"/>
      <c r="C33" s="1828"/>
      <c r="D33" s="1828"/>
      <c r="E33" s="1828"/>
      <c r="F33" s="1828"/>
      <c r="G33" s="1828"/>
      <c r="H33" s="1828"/>
      <c r="I33" s="1128">
        <v>30</v>
      </c>
      <c r="J33" s="257">
        <v>30</v>
      </c>
      <c r="K33" s="541">
        <v>30</v>
      </c>
      <c r="L33" s="78"/>
      <c r="M33" s="71"/>
      <c r="N33" s="71"/>
      <c r="O33" s="78"/>
      <c r="P33" s="1607" t="s">
        <v>332</v>
      </c>
      <c r="Q33" s="1608"/>
      <c r="R33" s="1608"/>
      <c r="S33" s="1608"/>
      <c r="T33" s="1488" t="str">
        <f>IF(V37&gt;90,"ERROR",IF(V37=90,"PASSED","UNDONE"))</f>
        <v>UNDONE</v>
      </c>
      <c r="U33" s="1490" t="str">
        <f>IF(T33="ERROR","ERROR",IF(T33="UNDONE","UNDONE",U35))</f>
        <v>UNDONE</v>
      </c>
      <c r="V33" s="78"/>
      <c r="W33" s="246"/>
      <c r="X33" s="246"/>
      <c r="Y33" s="1237"/>
      <c r="Z33" s="1237"/>
      <c r="AA33" s="246"/>
      <c r="AB33" s="246"/>
      <c r="AC33" s="246"/>
      <c r="AD33" s="246"/>
      <c r="AE33" s="246"/>
      <c r="AF33" s="246"/>
      <c r="AG33" s="439"/>
      <c r="AH33" s="439"/>
      <c r="AI33" s="439"/>
      <c r="AJ33" s="439"/>
      <c r="AK33" s="439"/>
      <c r="AL33" s="439"/>
      <c r="AM33" s="439"/>
      <c r="AN33" s="78"/>
      <c r="AO33" s="78"/>
      <c r="AP33" s="78"/>
      <c r="AQ33" s="78"/>
    </row>
    <row r="34" spans="1:43" s="69" customFormat="1" ht="15" customHeight="1" thickBot="1">
      <c r="A34" s="1608" t="s">
        <v>336</v>
      </c>
      <c r="B34" s="1608"/>
      <c r="C34" s="1608"/>
      <c r="D34" s="1608"/>
      <c r="E34" s="1608"/>
      <c r="F34" s="1608"/>
      <c r="G34" s="1608"/>
      <c r="H34" s="1608"/>
      <c r="I34" s="1849">
        <f>SUM(I33:K33)</f>
        <v>90</v>
      </c>
      <c r="J34" s="1850"/>
      <c r="K34" s="1851"/>
      <c r="L34" s="78"/>
      <c r="M34" s="71"/>
      <c r="N34" s="71"/>
      <c r="O34" s="78"/>
      <c r="P34" s="1603"/>
      <c r="Q34" s="1604"/>
      <c r="R34" s="1604"/>
      <c r="S34" s="1604"/>
      <c r="T34" s="1489"/>
      <c r="U34" s="1491"/>
      <c r="V34" s="147"/>
      <c r="W34" s="246"/>
      <c r="X34" s="246"/>
      <c r="Y34" s="1237"/>
      <c r="Z34" s="1237"/>
      <c r="AA34" s="246"/>
      <c r="AB34" s="246"/>
      <c r="AC34" s="246"/>
      <c r="AD34" s="246"/>
      <c r="AE34" s="246"/>
      <c r="AF34" s="246"/>
      <c r="AG34" s="439"/>
      <c r="AH34" s="439"/>
      <c r="AI34" s="439"/>
      <c r="AJ34" s="439"/>
      <c r="AK34" s="439"/>
      <c r="AL34" s="439"/>
      <c r="AM34" s="439"/>
      <c r="AN34" s="78"/>
      <c r="AO34" s="78"/>
      <c r="AP34" s="78"/>
      <c r="AQ34" s="78"/>
    </row>
    <row r="35" spans="1:43" s="69" customFormat="1" ht="15" customHeight="1">
      <c r="A35" s="72"/>
      <c r="B35" s="73"/>
      <c r="C35" s="74"/>
      <c r="D35" s="74"/>
      <c r="E35" s="74"/>
      <c r="F35" s="74"/>
      <c r="G35" s="74"/>
      <c r="H35" s="74"/>
      <c r="I35" s="74"/>
      <c r="J35" s="74"/>
      <c r="K35" s="74"/>
      <c r="L35" s="78"/>
      <c r="M35" s="71"/>
      <c r="N35" s="71"/>
      <c r="O35" s="78"/>
      <c r="P35" s="1727" t="s">
        <v>333</v>
      </c>
      <c r="Q35" s="1728"/>
      <c r="R35" s="1728"/>
      <c r="S35" s="1728"/>
      <c r="T35" s="245"/>
      <c r="U35" s="1731" t="str">
        <f>IF(Z63=0,"UNDONE",IF(V37&gt;90,"ERROR",IF(V37&lt;&gt;0,ROUND(1+3/50*(100-Z63),1),"UNDONE")))</f>
        <v>UNDONE</v>
      </c>
      <c r="V35" s="147"/>
      <c r="W35" s="246"/>
      <c r="X35" s="246"/>
      <c r="Y35" s="1237"/>
      <c r="Z35" s="1237"/>
      <c r="AA35" s="246"/>
      <c r="AB35" s="246"/>
      <c r="AC35" s="246"/>
      <c r="AD35" s="246"/>
      <c r="AE35" s="246"/>
      <c r="AF35" s="246"/>
      <c r="AG35" s="439"/>
      <c r="AH35" s="439"/>
      <c r="AI35" s="439"/>
      <c r="AJ35" s="439"/>
      <c r="AK35" s="439"/>
      <c r="AL35" s="439"/>
      <c r="AM35" s="439"/>
      <c r="AN35" s="78"/>
      <c r="AO35" s="78"/>
      <c r="AP35" s="78"/>
      <c r="AQ35" s="78"/>
    </row>
    <row r="36" spans="1:43" ht="15" customHeight="1" thickBot="1">
      <c r="B36" s="65"/>
      <c r="C36" s="71"/>
      <c r="D36" s="71"/>
      <c r="E36" s="71"/>
      <c r="F36" s="71"/>
      <c r="G36" s="76"/>
      <c r="H36" s="77"/>
      <c r="I36" s="71"/>
      <c r="J36" s="71"/>
      <c r="K36" s="71"/>
      <c r="L36" s="78"/>
      <c r="M36" s="71"/>
      <c r="N36" s="71"/>
      <c r="O36" s="78"/>
      <c r="P36" s="1729"/>
      <c r="Q36" s="1730"/>
      <c r="R36" s="1730"/>
      <c r="S36" s="1730"/>
      <c r="T36" s="137"/>
      <c r="U36" s="1732"/>
      <c r="V36" s="147"/>
    </row>
    <row r="37" spans="1:43" ht="15" customHeight="1">
      <c r="B37" s="73"/>
      <c r="C37" s="74"/>
      <c r="D37" s="74"/>
      <c r="E37" s="74"/>
      <c r="F37" s="74"/>
      <c r="G37" s="74"/>
      <c r="H37" s="74"/>
      <c r="I37" s="74"/>
      <c r="J37" s="74"/>
      <c r="K37" s="74"/>
      <c r="L37" s="78"/>
      <c r="M37" s="71"/>
      <c r="N37" s="71"/>
      <c r="O37" s="78"/>
      <c r="P37" s="1600" t="s">
        <v>370</v>
      </c>
      <c r="Q37" s="1601"/>
      <c r="R37" s="1601"/>
      <c r="S37" s="1601"/>
      <c r="T37" s="1601"/>
      <c r="U37" s="1601"/>
      <c r="V37" s="2006">
        <f>SUM(V12:V32)</f>
        <v>0</v>
      </c>
    </row>
    <row r="38" spans="1:43" ht="15" customHeight="1" thickBot="1">
      <c r="A38" s="238"/>
      <c r="B38" s="238"/>
      <c r="C38" s="238"/>
      <c r="D38" s="238"/>
      <c r="E38" s="238"/>
      <c r="F38" s="238"/>
      <c r="G38" s="238"/>
      <c r="H38" s="238"/>
      <c r="I38" s="134"/>
      <c r="J38" s="134"/>
      <c r="K38" s="256"/>
      <c r="L38" s="134"/>
      <c r="M38" s="78"/>
      <c r="N38" s="78"/>
      <c r="O38" s="78"/>
      <c r="P38" s="1603"/>
      <c r="Q38" s="1604"/>
      <c r="R38" s="1604"/>
      <c r="S38" s="1604"/>
      <c r="T38" s="1604"/>
      <c r="U38" s="1604"/>
      <c r="V38" s="2007"/>
    </row>
    <row r="39" spans="1:43" s="238" customFormat="1" ht="12" customHeight="1">
      <c r="A39" s="57"/>
      <c r="I39" s="134"/>
      <c r="J39" s="134"/>
      <c r="K39" s="256"/>
      <c r="L39" s="134"/>
      <c r="M39" s="78"/>
      <c r="N39" s="78"/>
      <c r="O39" s="78"/>
      <c r="P39" s="397"/>
      <c r="Q39" s="397"/>
      <c r="R39" s="397"/>
      <c r="S39" s="249"/>
      <c r="T39" s="249"/>
      <c r="U39" s="249"/>
      <c r="V39" s="271"/>
      <c r="W39" s="246"/>
      <c r="X39" s="246"/>
      <c r="Y39" s="1237"/>
      <c r="Z39" s="1237"/>
      <c r="AA39" s="246"/>
      <c r="AB39" s="246"/>
      <c r="AC39" s="246"/>
      <c r="AD39" s="246"/>
      <c r="AE39" s="246"/>
      <c r="AF39" s="246"/>
      <c r="AG39" s="441"/>
      <c r="AH39" s="441"/>
      <c r="AI39" s="441"/>
      <c r="AJ39" s="441"/>
      <c r="AK39" s="441"/>
      <c r="AL39" s="441"/>
      <c r="AM39" s="441"/>
    </row>
    <row r="40" spans="1:43" ht="12" customHeight="1">
      <c r="A40" s="135" t="s">
        <v>337</v>
      </c>
      <c r="B40" s="134"/>
      <c r="C40" s="72" t="s">
        <v>346</v>
      </c>
      <c r="D40" s="238"/>
      <c r="E40" s="238"/>
      <c r="F40" s="238"/>
      <c r="G40" s="238"/>
      <c r="H40" s="238"/>
      <c r="I40" s="238"/>
      <c r="J40" s="238"/>
      <c r="K40" s="238"/>
      <c r="L40" s="1531"/>
      <c r="M40" s="1531"/>
      <c r="N40" s="1531"/>
      <c r="O40" s="1531"/>
      <c r="P40" s="1531"/>
      <c r="Q40" s="1531"/>
      <c r="R40" s="1531"/>
      <c r="S40" s="1531"/>
      <c r="T40" s="249"/>
      <c r="U40" s="249"/>
      <c r="V40" s="281"/>
    </row>
    <row r="41" spans="1:43" ht="12" customHeight="1">
      <c r="A41" s="72" t="s">
        <v>338</v>
      </c>
      <c r="B41" s="78"/>
      <c r="C41" s="72" t="s">
        <v>347</v>
      </c>
      <c r="D41" s="238"/>
      <c r="E41" s="238"/>
      <c r="F41" s="238"/>
      <c r="G41" s="238"/>
      <c r="H41" s="238"/>
      <c r="I41" s="238"/>
      <c r="J41" s="238"/>
      <c r="K41" s="238"/>
      <c r="L41" s="1482"/>
      <c r="M41" s="1482"/>
      <c r="N41" s="1482"/>
      <c r="O41" s="1482"/>
      <c r="P41" s="1482"/>
      <c r="Q41" s="1482"/>
      <c r="R41" s="1482"/>
      <c r="S41" s="1482"/>
      <c r="T41" s="249"/>
      <c r="U41" s="249"/>
      <c r="V41" s="271"/>
    </row>
    <row r="42" spans="1:43" ht="12" customHeight="1">
      <c r="A42" s="72" t="s">
        <v>339</v>
      </c>
      <c r="B42" s="78"/>
      <c r="C42" s="72" t="s">
        <v>348</v>
      </c>
      <c r="D42" s="238"/>
      <c r="E42" s="238"/>
      <c r="F42" s="238"/>
      <c r="G42" s="238"/>
      <c r="H42" s="238"/>
      <c r="I42" s="238"/>
      <c r="J42" s="238"/>
      <c r="K42" s="238"/>
      <c r="L42" s="1482"/>
      <c r="M42" s="1482"/>
      <c r="N42" s="1482"/>
      <c r="O42" s="1482"/>
      <c r="P42" s="1482"/>
      <c r="Q42" s="1482"/>
      <c r="R42" s="1482"/>
      <c r="S42" s="1482"/>
      <c r="T42" s="78"/>
      <c r="U42" s="78"/>
      <c r="V42" s="78"/>
    </row>
    <row r="43" spans="1:43">
      <c r="A43" s="72" t="s">
        <v>340</v>
      </c>
      <c r="B43" s="78"/>
      <c r="C43" s="72" t="s">
        <v>349</v>
      </c>
      <c r="D43" s="238"/>
      <c r="E43" s="238"/>
      <c r="F43" s="238"/>
      <c r="G43" s="238"/>
      <c r="H43" s="238"/>
      <c r="I43" s="238"/>
      <c r="J43" s="238"/>
      <c r="K43" s="238"/>
      <c r="L43" s="1482"/>
      <c r="M43" s="1482"/>
      <c r="N43" s="1482"/>
      <c r="O43" s="1482"/>
      <c r="P43" s="1482"/>
      <c r="Q43" s="1482"/>
      <c r="R43" s="1482"/>
      <c r="S43" s="1482"/>
      <c r="T43" s="78"/>
      <c r="U43" s="78"/>
      <c r="V43" s="78"/>
    </row>
    <row r="44" spans="1:43">
      <c r="B44" s="78"/>
      <c r="C44" s="72"/>
      <c r="D44" s="238"/>
      <c r="E44" s="238"/>
      <c r="F44" s="238"/>
      <c r="G44" s="238"/>
      <c r="H44" s="238"/>
      <c r="I44" s="238"/>
      <c r="J44" s="238"/>
      <c r="K44" s="238"/>
      <c r="L44" s="72"/>
      <c r="M44" s="72"/>
      <c r="N44" s="72"/>
      <c r="O44" s="72"/>
      <c r="P44" s="71"/>
      <c r="Q44" s="71"/>
      <c r="R44" s="71"/>
      <c r="S44" s="72"/>
      <c r="T44" s="78"/>
      <c r="U44" s="78"/>
      <c r="V44" s="78"/>
    </row>
    <row r="45" spans="1:43" ht="12.75" customHeight="1">
      <c r="A45" s="72" t="s">
        <v>350</v>
      </c>
      <c r="B45" s="78"/>
      <c r="C45" s="78"/>
      <c r="D45" s="78"/>
      <c r="E45" s="78"/>
      <c r="F45" s="78"/>
      <c r="G45" s="78"/>
      <c r="H45" s="78"/>
      <c r="I45" s="78"/>
      <c r="J45" s="78"/>
      <c r="K45" s="256"/>
      <c r="L45" s="78"/>
      <c r="M45" s="78"/>
      <c r="N45" s="78"/>
      <c r="O45" s="78"/>
      <c r="P45" s="71"/>
      <c r="Q45" s="71"/>
      <c r="R45" s="71"/>
      <c r="S45" s="78"/>
      <c r="T45" s="78"/>
      <c r="U45" s="78"/>
      <c r="V45" s="78"/>
    </row>
    <row r="46" spans="1:43" ht="12.75" customHeight="1">
      <c r="A46" s="72" t="s">
        <v>351</v>
      </c>
      <c r="B46" s="73"/>
      <c r="C46" s="71"/>
      <c r="D46" s="71"/>
      <c r="E46" s="71"/>
      <c r="F46" s="71"/>
      <c r="G46" s="71"/>
      <c r="H46" s="71"/>
      <c r="I46" s="71"/>
      <c r="J46" s="71"/>
      <c r="K46" s="74"/>
      <c r="L46" s="71"/>
      <c r="M46" s="71"/>
      <c r="N46" s="71"/>
      <c r="O46" s="78"/>
      <c r="P46" s="71"/>
      <c r="Q46" s="71"/>
      <c r="R46" s="71"/>
      <c r="S46" s="78"/>
      <c r="T46" s="78"/>
      <c r="U46" s="78"/>
      <c r="V46" s="78"/>
    </row>
    <row r="47" spans="1:43" ht="12.75" customHeight="1">
      <c r="A47" s="1151"/>
      <c r="B47" s="73"/>
      <c r="C47" s="71"/>
      <c r="D47" s="71"/>
      <c r="E47" s="71"/>
      <c r="F47" s="71"/>
      <c r="G47" s="71"/>
      <c r="H47" s="71"/>
      <c r="I47" s="71"/>
      <c r="J47" s="71"/>
      <c r="K47" s="74"/>
      <c r="L47" s="71"/>
      <c r="M47" s="71"/>
      <c r="N47" s="71"/>
      <c r="O47" s="78"/>
      <c r="P47" s="71"/>
      <c r="Q47" s="71"/>
      <c r="R47" s="71"/>
      <c r="S47" s="78"/>
      <c r="T47" s="78"/>
      <c r="U47" s="78"/>
      <c r="V47" s="78"/>
    </row>
    <row r="48" spans="1:43" ht="12.75" customHeight="1">
      <c r="A48" s="437" t="s">
        <v>345</v>
      </c>
      <c r="B48" s="270"/>
      <c r="C48" s="74"/>
      <c r="D48" s="74"/>
      <c r="E48" s="74"/>
      <c r="F48" s="74"/>
      <c r="G48" s="74"/>
      <c r="H48" s="74"/>
      <c r="I48" s="74"/>
      <c r="J48" s="74"/>
      <c r="K48" s="74"/>
      <c r="L48" s="71"/>
      <c r="M48" s="71"/>
      <c r="N48" s="71"/>
      <c r="O48" s="78"/>
      <c r="P48" s="71"/>
      <c r="Q48" s="71"/>
      <c r="R48" s="71"/>
      <c r="S48" s="78"/>
      <c r="T48" s="78"/>
      <c r="U48" s="78"/>
      <c r="V48" s="78"/>
    </row>
    <row r="49" spans="1:43" ht="12.75" customHeight="1">
      <c r="A49" s="272" t="s">
        <v>341</v>
      </c>
      <c r="B49" s="272"/>
      <c r="C49" s="270"/>
      <c r="D49" s="270"/>
      <c r="E49" s="270"/>
      <c r="F49" s="270"/>
      <c r="G49" s="270"/>
      <c r="H49" s="270"/>
      <c r="I49" s="270"/>
      <c r="J49" s="270"/>
      <c r="K49" s="270"/>
      <c r="L49" s="270"/>
      <c r="M49" s="270"/>
      <c r="N49" s="270"/>
      <c r="O49" s="270"/>
      <c r="P49" s="71"/>
      <c r="Q49" s="71"/>
      <c r="R49" s="71"/>
      <c r="S49" s="78"/>
      <c r="T49" s="78"/>
      <c r="U49" s="78"/>
      <c r="V49" s="78"/>
    </row>
    <row r="50" spans="1:43" s="69" customFormat="1" ht="12.75" customHeight="1">
      <c r="A50" s="1150" t="s">
        <v>342</v>
      </c>
      <c r="B50" s="272"/>
      <c r="C50" s="272"/>
      <c r="D50" s="272"/>
      <c r="E50" s="272"/>
      <c r="F50" s="272"/>
      <c r="G50" s="272"/>
      <c r="H50" s="272"/>
      <c r="I50" s="272"/>
      <c r="J50" s="272"/>
      <c r="K50" s="272"/>
      <c r="L50" s="272"/>
      <c r="M50" s="272"/>
      <c r="N50" s="272"/>
      <c r="O50" s="272"/>
      <c r="P50" s="71"/>
      <c r="Q50" s="71"/>
      <c r="R50" s="71"/>
      <c r="S50" s="78"/>
      <c r="T50" s="78"/>
      <c r="U50" s="78"/>
      <c r="V50" s="78"/>
      <c r="W50" s="246"/>
      <c r="X50" s="246"/>
      <c r="Y50" s="1237"/>
      <c r="Z50" s="1237"/>
      <c r="AA50" s="246"/>
      <c r="AB50" s="246"/>
      <c r="AC50" s="246"/>
      <c r="AD50" s="246"/>
      <c r="AE50" s="246"/>
      <c r="AF50" s="246"/>
      <c r="AG50" s="439"/>
      <c r="AH50" s="439"/>
      <c r="AI50" s="439"/>
      <c r="AJ50" s="439"/>
      <c r="AK50" s="439"/>
      <c r="AL50" s="439"/>
      <c r="AM50" s="439"/>
      <c r="AN50" s="78"/>
      <c r="AO50" s="78"/>
      <c r="AP50" s="78"/>
      <c r="AQ50" s="78"/>
    </row>
    <row r="51" spans="1:43" s="69" customFormat="1" ht="12.75" customHeight="1">
      <c r="A51" s="72"/>
      <c r="B51" s="72"/>
      <c r="C51" s="272"/>
      <c r="D51" s="272"/>
      <c r="E51" s="272"/>
      <c r="F51" s="272"/>
      <c r="G51" s="272"/>
      <c r="H51" s="272"/>
      <c r="I51" s="272"/>
      <c r="J51" s="272"/>
      <c r="K51" s="272"/>
      <c r="L51" s="272"/>
      <c r="M51" s="272"/>
      <c r="N51" s="272"/>
      <c r="O51" s="272"/>
      <c r="P51" s="1056"/>
      <c r="Q51" s="1056"/>
      <c r="R51" s="1056"/>
      <c r="S51" s="270"/>
      <c r="T51" s="270"/>
      <c r="U51" s="270"/>
      <c r="V51" s="78"/>
      <c r="W51" s="246"/>
      <c r="X51" s="246"/>
      <c r="Y51" s="1237"/>
      <c r="Z51" s="1237"/>
      <c r="AA51" s="246"/>
      <c r="AB51" s="246"/>
      <c r="AC51" s="246"/>
      <c r="AD51" s="246"/>
      <c r="AE51" s="246"/>
      <c r="AF51" s="246"/>
      <c r="AG51" s="439"/>
      <c r="AH51" s="439"/>
      <c r="AI51" s="439"/>
      <c r="AJ51" s="439"/>
      <c r="AK51" s="439"/>
      <c r="AL51" s="439"/>
      <c r="AM51" s="439"/>
      <c r="AN51" s="78"/>
      <c r="AO51" s="78"/>
      <c r="AP51" s="78"/>
      <c r="AQ51" s="78"/>
    </row>
    <row r="52" spans="1:43" s="69" customFormat="1" ht="12">
      <c r="A52" s="438" t="s">
        <v>343</v>
      </c>
      <c r="B52" s="333"/>
      <c r="C52" s="74"/>
      <c r="D52" s="74"/>
      <c r="E52" s="74"/>
      <c r="F52" s="74"/>
      <c r="G52" s="74"/>
      <c r="H52" s="74"/>
      <c r="I52" s="74"/>
      <c r="J52" s="74"/>
      <c r="K52" s="74"/>
      <c r="L52" s="71"/>
      <c r="M52" s="71"/>
      <c r="N52" s="71"/>
      <c r="O52" s="78"/>
      <c r="P52" s="1056"/>
      <c r="Q52" s="1056"/>
      <c r="R52" s="1056"/>
      <c r="S52" s="272"/>
      <c r="T52" s="272"/>
      <c r="U52" s="272"/>
      <c r="V52" s="78"/>
      <c r="W52" s="246"/>
      <c r="X52" s="246"/>
      <c r="Y52" s="1237"/>
      <c r="Z52" s="1237"/>
      <c r="AA52" s="246"/>
      <c r="AB52" s="246"/>
      <c r="AC52" s="246"/>
      <c r="AD52" s="246"/>
      <c r="AE52" s="246"/>
      <c r="AF52" s="246"/>
      <c r="AG52" s="439"/>
      <c r="AH52" s="439"/>
      <c r="AI52" s="439"/>
      <c r="AJ52" s="439"/>
      <c r="AK52" s="439"/>
      <c r="AL52" s="439"/>
      <c r="AM52" s="439"/>
      <c r="AN52" s="78"/>
      <c r="AO52" s="78"/>
      <c r="AP52" s="78"/>
      <c r="AQ52" s="78"/>
    </row>
    <row r="53" spans="1:43" s="78" customFormat="1" ht="12">
      <c r="A53" s="72"/>
      <c r="B53" s="440"/>
      <c r="C53" s="71"/>
      <c r="D53" s="71"/>
      <c r="E53" s="71"/>
      <c r="F53" s="71"/>
      <c r="G53" s="71"/>
      <c r="H53" s="71"/>
      <c r="I53" s="71"/>
      <c r="J53" s="71"/>
      <c r="K53" s="71"/>
      <c r="L53" s="71"/>
      <c r="M53" s="71"/>
      <c r="N53" s="334"/>
      <c r="O53" s="72"/>
      <c r="P53" s="71"/>
      <c r="Q53" s="71"/>
      <c r="R53" s="71"/>
      <c r="S53" s="71"/>
      <c r="T53" s="71"/>
      <c r="U53" s="71"/>
      <c r="V53" s="71"/>
      <c r="W53" s="246"/>
      <c r="X53" s="1236"/>
      <c r="Y53" s="1237"/>
      <c r="Z53" s="1237"/>
      <c r="AA53" s="246"/>
      <c r="AB53" s="246"/>
      <c r="AC53" s="246"/>
      <c r="AD53" s="246"/>
      <c r="AE53" s="246"/>
      <c r="AF53" s="246"/>
      <c r="AG53" s="439"/>
      <c r="AH53" s="439"/>
      <c r="AI53" s="439"/>
      <c r="AJ53" s="439"/>
      <c r="AK53" s="439"/>
      <c r="AL53" s="439"/>
      <c r="AM53" s="439"/>
    </row>
    <row r="54" spans="1:43">
      <c r="A54" s="1511" t="str">
        <f>'Info (EN)'!$C$8&amp;" ("&amp;'Info (EN)'!$A$8&amp;")"</f>
        <v>Version: 2021_V2.1 (Excel version of 18 March 2024)</v>
      </c>
      <c r="B54" s="1511"/>
      <c r="C54" s="71"/>
      <c r="D54" s="71"/>
      <c r="E54" s="71"/>
      <c r="F54" s="71"/>
      <c r="G54" s="71"/>
      <c r="H54" s="71"/>
      <c r="I54" s="71"/>
      <c r="J54" s="71"/>
      <c r="K54" s="71"/>
      <c r="L54" s="71"/>
      <c r="M54" s="71"/>
      <c r="N54" s="71"/>
      <c r="O54" s="78"/>
      <c r="P54" s="71"/>
      <c r="Q54" s="71"/>
      <c r="R54" s="71"/>
      <c r="S54" s="78"/>
      <c r="T54" s="78"/>
      <c r="U54" s="78"/>
      <c r="V54" s="78"/>
    </row>
    <row r="55" spans="1:43">
      <c r="B55" s="440"/>
      <c r="C55" s="71"/>
      <c r="D55" s="71"/>
      <c r="E55" s="71"/>
      <c r="F55" s="71"/>
      <c r="G55" s="71"/>
      <c r="H55" s="71"/>
      <c r="I55" s="71"/>
      <c r="J55" s="71"/>
      <c r="K55" s="71"/>
      <c r="L55" s="71"/>
      <c r="M55" s="71"/>
      <c r="N55" s="71"/>
      <c r="O55" s="78"/>
      <c r="P55" s="71"/>
      <c r="Q55" s="71"/>
      <c r="R55" s="71"/>
      <c r="S55" s="78"/>
      <c r="T55" s="78"/>
      <c r="U55" s="78"/>
      <c r="V55" s="78"/>
    </row>
    <row r="56" spans="1:43">
      <c r="B56" s="440"/>
      <c r="C56" s="71"/>
      <c r="D56" s="71"/>
      <c r="E56" s="71"/>
      <c r="F56" s="71"/>
      <c r="G56" s="71"/>
      <c r="H56" s="71"/>
      <c r="I56" s="71"/>
      <c r="J56" s="71"/>
      <c r="K56" s="71"/>
      <c r="L56" s="71"/>
      <c r="M56" s="71"/>
      <c r="N56" s="71"/>
      <c r="O56" s="78"/>
      <c r="P56" s="71"/>
      <c r="Q56" s="71"/>
      <c r="R56" s="71"/>
      <c r="S56" s="78"/>
      <c r="T56" s="78"/>
      <c r="U56" s="78"/>
      <c r="V56" s="78"/>
    </row>
    <row r="57" spans="1:43">
      <c r="B57" s="440"/>
      <c r="C57" s="71"/>
      <c r="D57" s="71"/>
      <c r="E57" s="71"/>
      <c r="F57" s="71"/>
      <c r="G57" s="71"/>
      <c r="H57" s="71"/>
      <c r="I57" s="71"/>
      <c r="J57" s="71"/>
      <c r="K57" s="71"/>
      <c r="L57" s="71"/>
      <c r="M57" s="71"/>
      <c r="N57" s="71"/>
      <c r="O57" s="78"/>
      <c r="P57" s="71"/>
      <c r="Q57" s="71"/>
      <c r="R57" s="71"/>
      <c r="S57" s="78"/>
      <c r="T57" s="78"/>
      <c r="U57" s="78"/>
      <c r="V57" s="78"/>
    </row>
    <row r="58" spans="1:43" s="442" customFormat="1">
      <c r="A58" s="72"/>
      <c r="B58" s="440"/>
      <c r="C58" s="71"/>
      <c r="D58" s="71"/>
      <c r="E58" s="71"/>
      <c r="F58" s="71"/>
      <c r="G58" s="71"/>
      <c r="H58" s="71"/>
      <c r="I58" s="71"/>
      <c r="J58" s="71"/>
      <c r="K58" s="71"/>
      <c r="L58" s="71"/>
      <c r="M58" s="71"/>
      <c r="N58" s="71"/>
      <c r="O58" s="78"/>
      <c r="P58" s="71"/>
      <c r="Q58" s="71"/>
      <c r="R58" s="71"/>
      <c r="S58" s="78"/>
      <c r="T58" s="78"/>
      <c r="U58" s="78"/>
      <c r="V58" s="78"/>
      <c r="W58" s="246"/>
      <c r="X58" s="246"/>
      <c r="Y58" s="1237"/>
      <c r="Z58" s="1237"/>
      <c r="AA58" s="246"/>
      <c r="AB58" s="246"/>
      <c r="AC58" s="246"/>
      <c r="AD58" s="246"/>
      <c r="AE58" s="246"/>
      <c r="AF58" s="246"/>
      <c r="AG58" s="441"/>
      <c r="AH58" s="441"/>
      <c r="AI58" s="441"/>
      <c r="AJ58" s="441"/>
      <c r="AK58" s="441"/>
      <c r="AL58" s="441"/>
      <c r="AM58" s="441"/>
      <c r="AN58" s="441"/>
      <c r="AO58" s="441"/>
      <c r="AP58" s="441"/>
      <c r="AQ58" s="441"/>
    </row>
    <row r="59" spans="1:43" s="442" customFormat="1">
      <c r="A59" s="72"/>
      <c r="B59" s="440"/>
      <c r="C59" s="71"/>
      <c r="D59" s="71"/>
      <c r="E59" s="71"/>
      <c r="F59" s="71"/>
      <c r="G59" s="71"/>
      <c r="H59" s="71"/>
      <c r="I59" s="71"/>
      <c r="J59" s="71"/>
      <c r="K59" s="71"/>
      <c r="L59" s="71"/>
      <c r="M59" s="71"/>
      <c r="N59" s="71"/>
      <c r="O59" s="78"/>
      <c r="P59" s="71"/>
      <c r="Q59" s="71"/>
      <c r="R59" s="71"/>
      <c r="S59" s="78"/>
      <c r="T59" s="78"/>
      <c r="U59" s="78"/>
      <c r="V59" s="78"/>
      <c r="W59" s="246"/>
      <c r="X59" s="246"/>
      <c r="Y59" s="1237"/>
      <c r="Z59" s="1237"/>
      <c r="AA59" s="246"/>
      <c r="AB59" s="246"/>
      <c r="AC59" s="246"/>
      <c r="AD59" s="246"/>
      <c r="AE59" s="246"/>
      <c r="AF59" s="246"/>
      <c r="AG59" s="441"/>
      <c r="AH59" s="441"/>
      <c r="AI59" s="441"/>
      <c r="AJ59" s="441"/>
      <c r="AK59" s="441"/>
      <c r="AL59" s="441"/>
      <c r="AM59" s="441"/>
      <c r="AN59" s="441"/>
      <c r="AO59" s="441"/>
      <c r="AP59" s="441"/>
      <c r="AQ59" s="441"/>
    </row>
    <row r="60" spans="1:43" s="442" customFormat="1">
      <c r="A60" s="72"/>
      <c r="B60" s="440"/>
      <c r="C60" s="71"/>
      <c r="D60" s="71"/>
      <c r="E60" s="71"/>
      <c r="F60" s="71"/>
      <c r="G60" s="71"/>
      <c r="H60" s="71"/>
      <c r="I60" s="71"/>
      <c r="J60" s="71"/>
      <c r="K60" s="71"/>
      <c r="L60" s="71"/>
      <c r="M60" s="71"/>
      <c r="N60" s="71"/>
      <c r="O60" s="78"/>
      <c r="P60" s="71"/>
      <c r="Q60" s="71"/>
      <c r="R60" s="71"/>
      <c r="S60" s="78"/>
      <c r="T60" s="78"/>
      <c r="U60" s="78"/>
      <c r="V60" s="78"/>
      <c r="W60" s="246"/>
      <c r="X60" s="246"/>
      <c r="Y60" s="1237"/>
      <c r="Z60" s="1237"/>
      <c r="AA60" s="246"/>
      <c r="AB60" s="246"/>
      <c r="AC60" s="246"/>
      <c r="AD60" s="246"/>
      <c r="AE60" s="246"/>
      <c r="AF60" s="246"/>
      <c r="AG60" s="441"/>
      <c r="AH60" s="441"/>
      <c r="AI60" s="441"/>
      <c r="AJ60" s="441"/>
      <c r="AK60" s="441"/>
      <c r="AL60" s="441"/>
      <c r="AM60" s="441"/>
      <c r="AN60" s="441"/>
      <c r="AO60" s="441"/>
      <c r="AP60" s="441"/>
      <c r="AQ60" s="441"/>
    </row>
    <row r="61" spans="1:43" s="442" customFormat="1">
      <c r="A61" s="72"/>
      <c r="B61" s="440"/>
      <c r="C61" s="71"/>
      <c r="D61" s="71"/>
      <c r="E61" s="71"/>
      <c r="F61" s="71"/>
      <c r="G61" s="71"/>
      <c r="H61" s="71"/>
      <c r="I61" s="71"/>
      <c r="J61" s="71"/>
      <c r="K61" s="71"/>
      <c r="L61" s="71"/>
      <c r="M61" s="71"/>
      <c r="N61" s="71"/>
      <c r="O61" s="78"/>
      <c r="P61" s="71"/>
      <c r="Q61" s="71"/>
      <c r="R61" s="71"/>
      <c r="S61" s="78"/>
      <c r="T61" s="78"/>
      <c r="U61" s="78"/>
      <c r="V61" s="78"/>
      <c r="W61" s="246"/>
      <c r="X61" s="246"/>
      <c r="Y61" s="1237"/>
      <c r="Z61" s="1237"/>
      <c r="AA61" s="246"/>
      <c r="AB61" s="246"/>
      <c r="AC61" s="246"/>
      <c r="AD61" s="246"/>
      <c r="AE61" s="246"/>
      <c r="AF61" s="246"/>
      <c r="AG61" s="441"/>
      <c r="AH61" s="441"/>
      <c r="AI61" s="441"/>
      <c r="AJ61" s="441"/>
      <c r="AK61" s="441"/>
      <c r="AL61" s="441"/>
      <c r="AM61" s="441"/>
      <c r="AN61" s="441"/>
      <c r="AO61" s="441"/>
      <c r="AP61" s="441"/>
      <c r="AQ61" s="441"/>
    </row>
    <row r="62" spans="1:43" s="442" customFormat="1">
      <c r="A62" s="72"/>
      <c r="B62" s="440"/>
      <c r="C62" s="71"/>
      <c r="D62" s="71"/>
      <c r="E62" s="71"/>
      <c r="F62" s="71"/>
      <c r="G62" s="71"/>
      <c r="H62" s="71"/>
      <c r="I62" s="71"/>
      <c r="J62" s="71"/>
      <c r="K62" s="71"/>
      <c r="L62" s="71"/>
      <c r="M62" s="71"/>
      <c r="N62" s="71"/>
      <c r="O62" s="78"/>
      <c r="P62" s="71"/>
      <c r="Q62" s="71"/>
      <c r="R62" s="71"/>
      <c r="S62" s="78"/>
      <c r="T62" s="78"/>
      <c r="U62" s="78"/>
      <c r="V62" s="78"/>
      <c r="W62" s="246"/>
      <c r="X62" s="246"/>
      <c r="Y62" s="1237"/>
      <c r="Z62" s="1237"/>
      <c r="AA62" s="246"/>
      <c r="AB62" s="246"/>
      <c r="AC62" s="246"/>
      <c r="AD62" s="246"/>
      <c r="AE62" s="246"/>
      <c r="AF62" s="246"/>
      <c r="AG62" s="441"/>
      <c r="AH62" s="441"/>
      <c r="AI62" s="441"/>
      <c r="AJ62" s="441"/>
      <c r="AK62" s="441"/>
      <c r="AL62" s="441"/>
      <c r="AM62" s="441"/>
      <c r="AN62" s="441"/>
      <c r="AO62" s="441"/>
      <c r="AP62" s="441"/>
      <c r="AQ62" s="441"/>
    </row>
    <row r="63" spans="1:43" s="442" customFormat="1">
      <c r="A63" s="72"/>
      <c r="B63" s="440"/>
      <c r="C63" s="71"/>
      <c r="D63" s="71"/>
      <c r="E63" s="71"/>
      <c r="F63" s="71"/>
      <c r="G63" s="71"/>
      <c r="H63" s="71"/>
      <c r="I63" s="71"/>
      <c r="J63" s="71"/>
      <c r="K63" s="71"/>
      <c r="L63" s="71"/>
      <c r="M63" s="71"/>
      <c r="N63" s="71"/>
      <c r="O63" s="78"/>
      <c r="P63" s="71"/>
      <c r="Q63" s="71"/>
      <c r="R63" s="71"/>
      <c r="S63" s="78"/>
      <c r="T63" s="78"/>
      <c r="U63" s="78"/>
      <c r="V63" s="78"/>
      <c r="W63" s="246">
        <f>SUM(W12:W62)</f>
        <v>0</v>
      </c>
      <c r="X63" s="246"/>
      <c r="Y63" s="1237"/>
      <c r="Z63" s="1237">
        <f>ROUNDUP(SUM(Z12:Z62),0)</f>
        <v>0</v>
      </c>
      <c r="AA63" s="246"/>
      <c r="AB63" s="246"/>
      <c r="AC63" s="246"/>
      <c r="AD63" s="246"/>
      <c r="AE63" s="246"/>
      <c r="AF63" s="246"/>
      <c r="AG63" s="441"/>
      <c r="AH63" s="441"/>
      <c r="AI63" s="441"/>
      <c r="AJ63" s="441"/>
      <c r="AK63" s="441"/>
      <c r="AL63" s="441"/>
      <c r="AM63" s="441"/>
      <c r="AN63" s="441"/>
      <c r="AO63" s="441"/>
      <c r="AP63" s="441"/>
      <c r="AQ63" s="441"/>
    </row>
    <row r="64" spans="1:43" s="442" customFormat="1">
      <c r="A64" s="72"/>
      <c r="B64" s="440"/>
      <c r="C64" s="71"/>
      <c r="D64" s="71"/>
      <c r="E64" s="71"/>
      <c r="F64" s="71"/>
      <c r="G64" s="71"/>
      <c r="H64" s="71"/>
      <c r="I64" s="71"/>
      <c r="J64" s="71"/>
      <c r="K64" s="71"/>
      <c r="L64" s="71"/>
      <c r="M64" s="71"/>
      <c r="N64" s="71"/>
      <c r="O64" s="78"/>
      <c r="P64" s="71"/>
      <c r="Q64" s="71"/>
      <c r="R64" s="71"/>
      <c r="S64" s="78"/>
      <c r="T64" s="78"/>
      <c r="U64" s="78"/>
      <c r="V64" s="78"/>
      <c r="W64" s="246"/>
      <c r="X64" s="246"/>
      <c r="Y64" s="1237"/>
      <c r="Z64" s="1237"/>
      <c r="AA64" s="246"/>
      <c r="AB64" s="246"/>
      <c r="AC64" s="246"/>
      <c r="AD64" s="246"/>
      <c r="AE64" s="246"/>
      <c r="AF64" s="246"/>
      <c r="AG64" s="441"/>
      <c r="AH64" s="441"/>
      <c r="AI64" s="441"/>
      <c r="AJ64" s="441"/>
      <c r="AK64" s="441"/>
      <c r="AL64" s="441"/>
      <c r="AM64" s="441"/>
      <c r="AN64" s="441"/>
      <c r="AO64" s="441"/>
      <c r="AP64" s="441"/>
      <c r="AQ64" s="441"/>
    </row>
    <row r="65" spans="1:43" s="442" customFormat="1">
      <c r="A65" s="72"/>
      <c r="B65" s="440"/>
      <c r="C65" s="71"/>
      <c r="D65" s="71"/>
      <c r="E65" s="71"/>
      <c r="F65" s="71"/>
      <c r="G65" s="71"/>
      <c r="H65" s="71"/>
      <c r="I65" s="71"/>
      <c r="J65" s="71"/>
      <c r="K65" s="71"/>
      <c r="L65" s="71"/>
      <c r="M65" s="71"/>
      <c r="N65" s="71"/>
      <c r="O65" s="78"/>
      <c r="P65" s="71"/>
      <c r="Q65" s="71"/>
      <c r="R65" s="71"/>
      <c r="S65" s="78"/>
      <c r="T65" s="78"/>
      <c r="U65" s="78"/>
      <c r="V65" s="78"/>
      <c r="W65" s="246"/>
      <c r="X65" s="246"/>
      <c r="Y65" s="1237"/>
      <c r="Z65" s="1237"/>
      <c r="AA65" s="246"/>
      <c r="AB65" s="246"/>
      <c r="AC65" s="246"/>
      <c r="AD65" s="246"/>
      <c r="AE65" s="246"/>
      <c r="AF65" s="246"/>
      <c r="AG65" s="441"/>
      <c r="AH65" s="441"/>
      <c r="AI65" s="441"/>
      <c r="AJ65" s="441"/>
      <c r="AK65" s="441"/>
      <c r="AL65" s="441"/>
      <c r="AM65" s="441"/>
      <c r="AN65" s="441"/>
      <c r="AO65" s="441"/>
      <c r="AP65" s="441"/>
      <c r="AQ65" s="441"/>
    </row>
    <row r="66" spans="1:43" s="442" customFormat="1">
      <c r="A66" s="72"/>
      <c r="B66" s="440"/>
      <c r="C66" s="71"/>
      <c r="D66" s="71"/>
      <c r="E66" s="71"/>
      <c r="F66" s="71"/>
      <c r="G66" s="71"/>
      <c r="H66" s="71"/>
      <c r="I66" s="71"/>
      <c r="J66" s="71"/>
      <c r="K66" s="71"/>
      <c r="L66" s="71"/>
      <c r="M66" s="71"/>
      <c r="N66" s="71"/>
      <c r="O66" s="78"/>
      <c r="P66" s="71"/>
      <c r="Q66" s="71"/>
      <c r="R66" s="71"/>
      <c r="S66" s="78"/>
      <c r="T66" s="78"/>
      <c r="U66" s="78"/>
      <c r="V66" s="78"/>
      <c r="W66" s="246"/>
      <c r="X66" s="246"/>
      <c r="Y66" s="1237"/>
      <c r="Z66" s="1237"/>
      <c r="AA66" s="246"/>
      <c r="AB66" s="246"/>
      <c r="AC66" s="246"/>
      <c r="AD66" s="246"/>
      <c r="AE66" s="246"/>
      <c r="AF66" s="246"/>
      <c r="AG66" s="441"/>
      <c r="AH66" s="441"/>
      <c r="AI66" s="441"/>
      <c r="AJ66" s="441"/>
      <c r="AK66" s="441"/>
      <c r="AL66" s="441"/>
      <c r="AM66" s="441"/>
      <c r="AN66" s="441"/>
      <c r="AO66" s="441"/>
      <c r="AP66" s="441"/>
      <c r="AQ66" s="441"/>
    </row>
    <row r="67" spans="1:43" s="442" customFormat="1">
      <c r="A67" s="72"/>
      <c r="B67" s="440"/>
      <c r="C67" s="71"/>
      <c r="D67" s="71"/>
      <c r="E67" s="71"/>
      <c r="F67" s="71"/>
      <c r="G67" s="71"/>
      <c r="H67" s="71"/>
      <c r="I67" s="71"/>
      <c r="J67" s="71"/>
      <c r="K67" s="71"/>
      <c r="L67" s="71"/>
      <c r="M67" s="71"/>
      <c r="N67" s="71"/>
      <c r="O67" s="78"/>
      <c r="P67" s="71"/>
      <c r="Q67" s="71"/>
      <c r="R67" s="71"/>
      <c r="S67" s="78"/>
      <c r="T67" s="78"/>
      <c r="U67" s="78"/>
      <c r="V67" s="78"/>
      <c r="W67" s="246"/>
      <c r="X67" s="246"/>
      <c r="Y67" s="1237"/>
      <c r="Z67" s="1237"/>
      <c r="AA67" s="246"/>
      <c r="AB67" s="246"/>
      <c r="AC67" s="246"/>
      <c r="AD67" s="246"/>
      <c r="AE67" s="246"/>
      <c r="AF67" s="246"/>
      <c r="AG67" s="441"/>
      <c r="AH67" s="441"/>
      <c r="AI67" s="441"/>
      <c r="AJ67" s="441"/>
      <c r="AK67" s="441"/>
      <c r="AL67" s="441"/>
      <c r="AM67" s="441"/>
      <c r="AN67" s="441"/>
      <c r="AO67" s="441"/>
      <c r="AP67" s="441"/>
      <c r="AQ67" s="441"/>
    </row>
    <row r="68" spans="1:43" s="442" customFormat="1">
      <c r="A68" s="72"/>
      <c r="B68" s="440"/>
      <c r="C68" s="71"/>
      <c r="D68" s="71"/>
      <c r="E68" s="71"/>
      <c r="F68" s="71"/>
      <c r="G68" s="71"/>
      <c r="H68" s="71"/>
      <c r="I68" s="71"/>
      <c r="J68" s="71"/>
      <c r="K68" s="71"/>
      <c r="L68" s="71"/>
      <c r="M68" s="71"/>
      <c r="N68" s="71"/>
      <c r="O68" s="78"/>
      <c r="P68" s="71"/>
      <c r="Q68" s="71"/>
      <c r="R68" s="71"/>
      <c r="S68" s="78"/>
      <c r="T68" s="78"/>
      <c r="U68" s="78"/>
      <c r="V68" s="78"/>
      <c r="W68" s="246"/>
      <c r="X68" s="246"/>
      <c r="Y68" s="1237"/>
      <c r="Z68" s="1237"/>
      <c r="AA68" s="246"/>
      <c r="AB68" s="246"/>
      <c r="AC68" s="246"/>
      <c r="AD68" s="246"/>
      <c r="AE68" s="246"/>
      <c r="AF68" s="246"/>
      <c r="AG68" s="441"/>
      <c r="AH68" s="441"/>
      <c r="AI68" s="441"/>
      <c r="AJ68" s="441"/>
      <c r="AK68" s="441"/>
      <c r="AL68" s="441"/>
      <c r="AM68" s="441"/>
      <c r="AN68" s="441"/>
      <c r="AO68" s="441"/>
      <c r="AP68" s="441"/>
      <c r="AQ68" s="441"/>
    </row>
    <row r="69" spans="1:43" s="442" customFormat="1">
      <c r="A69" s="72"/>
      <c r="B69" s="440"/>
      <c r="C69" s="71"/>
      <c r="D69" s="71"/>
      <c r="E69" s="71"/>
      <c r="F69" s="71"/>
      <c r="G69" s="71"/>
      <c r="H69" s="71"/>
      <c r="I69" s="71"/>
      <c r="J69" s="71"/>
      <c r="K69" s="71"/>
      <c r="L69" s="71"/>
      <c r="M69" s="71"/>
      <c r="N69" s="71"/>
      <c r="O69" s="78"/>
      <c r="P69" s="71"/>
      <c r="Q69" s="71"/>
      <c r="R69" s="71"/>
      <c r="S69" s="78"/>
      <c r="T69" s="78"/>
      <c r="U69" s="78"/>
      <c r="V69" s="78"/>
      <c r="W69" s="246"/>
      <c r="X69" s="246"/>
      <c r="Y69" s="1237"/>
      <c r="Z69" s="1237"/>
      <c r="AA69" s="246"/>
      <c r="AB69" s="246"/>
      <c r="AC69" s="246"/>
      <c r="AD69" s="246"/>
      <c r="AE69" s="246"/>
      <c r="AF69" s="246"/>
      <c r="AG69" s="441"/>
      <c r="AH69" s="441"/>
      <c r="AI69" s="441"/>
      <c r="AJ69" s="441"/>
      <c r="AK69" s="441"/>
      <c r="AL69" s="441"/>
      <c r="AM69" s="441"/>
      <c r="AN69" s="441"/>
      <c r="AO69" s="441"/>
      <c r="AP69" s="441"/>
      <c r="AQ69" s="441"/>
    </row>
    <row r="70" spans="1:43" s="442" customFormat="1">
      <c r="A70" s="72"/>
      <c r="B70" s="440"/>
      <c r="C70" s="71"/>
      <c r="D70" s="71"/>
      <c r="E70" s="71"/>
      <c r="F70" s="71"/>
      <c r="G70" s="71"/>
      <c r="H70" s="71"/>
      <c r="I70" s="71"/>
      <c r="J70" s="71"/>
      <c r="K70" s="71"/>
      <c r="L70" s="71"/>
      <c r="M70" s="71"/>
      <c r="N70" s="71"/>
      <c r="O70" s="78"/>
      <c r="P70" s="71"/>
      <c r="Q70" s="71"/>
      <c r="R70" s="71"/>
      <c r="S70" s="78"/>
      <c r="T70" s="78"/>
      <c r="U70" s="78"/>
      <c r="V70" s="78"/>
      <c r="W70" s="246"/>
      <c r="X70" s="246"/>
      <c r="Y70" s="1237"/>
      <c r="Z70" s="1237"/>
      <c r="AA70" s="246"/>
      <c r="AB70" s="246"/>
      <c r="AC70" s="246"/>
      <c r="AD70" s="246"/>
      <c r="AE70" s="246"/>
      <c r="AF70" s="246"/>
      <c r="AG70" s="441"/>
      <c r="AH70" s="441"/>
      <c r="AI70" s="441"/>
      <c r="AJ70" s="441"/>
      <c r="AK70" s="441"/>
      <c r="AL70" s="441"/>
      <c r="AM70" s="441"/>
      <c r="AN70" s="441"/>
      <c r="AO70" s="441"/>
      <c r="AP70" s="441"/>
      <c r="AQ70" s="441"/>
    </row>
    <row r="71" spans="1:43" s="442" customFormat="1">
      <c r="A71" s="72"/>
      <c r="B71" s="440"/>
      <c r="C71" s="71"/>
      <c r="D71" s="71"/>
      <c r="E71" s="71"/>
      <c r="F71" s="71"/>
      <c r="G71" s="71"/>
      <c r="H71" s="71"/>
      <c r="I71" s="71"/>
      <c r="J71" s="71"/>
      <c r="K71" s="71"/>
      <c r="L71" s="71"/>
      <c r="M71" s="71"/>
      <c r="N71" s="71"/>
      <c r="O71" s="78"/>
      <c r="P71" s="71"/>
      <c r="Q71" s="71"/>
      <c r="R71" s="71"/>
      <c r="S71" s="78"/>
      <c r="T71" s="78"/>
      <c r="U71" s="78"/>
      <c r="V71" s="78"/>
      <c r="W71" s="246"/>
      <c r="X71" s="246"/>
      <c r="Y71" s="1237"/>
      <c r="Z71" s="1237"/>
      <c r="AA71" s="246"/>
      <c r="AB71" s="246"/>
      <c r="AC71" s="246"/>
      <c r="AD71" s="246"/>
      <c r="AE71" s="246"/>
      <c r="AF71" s="246"/>
      <c r="AG71" s="441"/>
      <c r="AH71" s="441"/>
      <c r="AI71" s="441"/>
      <c r="AJ71" s="441"/>
      <c r="AK71" s="441"/>
      <c r="AL71" s="441"/>
      <c r="AM71" s="441"/>
      <c r="AN71" s="441"/>
      <c r="AO71" s="441"/>
      <c r="AP71" s="441"/>
      <c r="AQ71" s="441"/>
    </row>
    <row r="72" spans="1:43" s="442" customFormat="1">
      <c r="A72" s="72"/>
      <c r="B72" s="440"/>
      <c r="C72" s="71"/>
      <c r="D72" s="71"/>
      <c r="E72" s="71"/>
      <c r="F72" s="71"/>
      <c r="G72" s="71"/>
      <c r="H72" s="71"/>
      <c r="I72" s="71"/>
      <c r="J72" s="71"/>
      <c r="K72" s="71"/>
      <c r="L72" s="71"/>
      <c r="M72" s="71"/>
      <c r="N72" s="71"/>
      <c r="O72" s="78"/>
      <c r="P72" s="71"/>
      <c r="Q72" s="71"/>
      <c r="R72" s="71"/>
      <c r="S72" s="78"/>
      <c r="T72" s="78"/>
      <c r="U72" s="78"/>
      <c r="V72" s="78"/>
      <c r="W72" s="246"/>
      <c r="X72" s="246"/>
      <c r="Y72" s="1237"/>
      <c r="Z72" s="1237"/>
      <c r="AA72" s="246"/>
      <c r="AB72" s="246"/>
      <c r="AC72" s="246"/>
      <c r="AD72" s="246"/>
      <c r="AE72" s="246"/>
      <c r="AF72" s="246"/>
      <c r="AG72" s="441"/>
      <c r="AH72" s="441"/>
      <c r="AI72" s="441"/>
      <c r="AJ72" s="441"/>
      <c r="AK72" s="441"/>
      <c r="AL72" s="441"/>
      <c r="AM72" s="441"/>
      <c r="AN72" s="441"/>
      <c r="AO72" s="441"/>
      <c r="AP72" s="441"/>
      <c r="AQ72" s="441"/>
    </row>
    <row r="73" spans="1:43" s="442" customFormat="1">
      <c r="A73" s="72"/>
      <c r="B73" s="440"/>
      <c r="C73" s="71"/>
      <c r="D73" s="71"/>
      <c r="E73" s="71"/>
      <c r="F73" s="71"/>
      <c r="G73" s="71"/>
      <c r="H73" s="71"/>
      <c r="I73" s="71"/>
      <c r="J73" s="71"/>
      <c r="K73" s="71"/>
      <c r="L73" s="71"/>
      <c r="M73" s="71"/>
      <c r="N73" s="71"/>
      <c r="O73" s="78"/>
      <c r="P73" s="71"/>
      <c r="Q73" s="71"/>
      <c r="R73" s="71"/>
      <c r="S73" s="78"/>
      <c r="T73" s="78"/>
      <c r="U73" s="78"/>
      <c r="V73" s="78"/>
      <c r="W73" s="246"/>
      <c r="X73" s="246"/>
      <c r="Y73" s="1237"/>
      <c r="Z73" s="1237"/>
      <c r="AA73" s="246"/>
      <c r="AB73" s="246"/>
      <c r="AC73" s="246"/>
      <c r="AD73" s="246"/>
      <c r="AE73" s="246"/>
      <c r="AF73" s="246"/>
      <c r="AG73" s="441"/>
      <c r="AH73" s="441"/>
      <c r="AI73" s="441"/>
      <c r="AJ73" s="441"/>
      <c r="AK73" s="441"/>
      <c r="AL73" s="441"/>
      <c r="AM73" s="441"/>
      <c r="AN73" s="441"/>
      <c r="AO73" s="441"/>
      <c r="AP73" s="441"/>
      <c r="AQ73" s="441"/>
    </row>
    <row r="74" spans="1:43" s="442" customFormat="1">
      <c r="A74" s="72"/>
      <c r="B74" s="440"/>
      <c r="C74" s="71"/>
      <c r="D74" s="71"/>
      <c r="E74" s="71"/>
      <c r="F74" s="71"/>
      <c r="G74" s="71"/>
      <c r="H74" s="71"/>
      <c r="I74" s="71"/>
      <c r="J74" s="71"/>
      <c r="K74" s="71"/>
      <c r="L74" s="71"/>
      <c r="M74" s="71"/>
      <c r="N74" s="71"/>
      <c r="O74" s="78"/>
      <c r="P74" s="71"/>
      <c r="Q74" s="71"/>
      <c r="R74" s="71"/>
      <c r="S74" s="78"/>
      <c r="T74" s="78"/>
      <c r="U74" s="78"/>
      <c r="V74" s="78"/>
      <c r="W74" s="246"/>
      <c r="X74" s="246"/>
      <c r="Y74" s="1237"/>
      <c r="Z74" s="1237"/>
      <c r="AA74" s="246"/>
      <c r="AB74" s="246"/>
      <c r="AC74" s="246"/>
      <c r="AD74" s="246"/>
      <c r="AE74" s="246"/>
      <c r="AF74" s="246"/>
      <c r="AG74" s="441"/>
      <c r="AH74" s="441"/>
      <c r="AI74" s="441"/>
      <c r="AJ74" s="441"/>
      <c r="AK74" s="441"/>
      <c r="AL74" s="441"/>
      <c r="AM74" s="441"/>
      <c r="AN74" s="441"/>
      <c r="AO74" s="441"/>
      <c r="AP74" s="441"/>
      <c r="AQ74" s="441"/>
    </row>
    <row r="75" spans="1:43" s="442" customFormat="1">
      <c r="A75" s="72"/>
      <c r="B75" s="440"/>
      <c r="C75" s="71"/>
      <c r="D75" s="71"/>
      <c r="E75" s="71"/>
      <c r="F75" s="71"/>
      <c r="G75" s="71"/>
      <c r="H75" s="71"/>
      <c r="I75" s="71"/>
      <c r="J75" s="71"/>
      <c r="K75" s="71"/>
      <c r="L75" s="71"/>
      <c r="M75" s="71"/>
      <c r="N75" s="71"/>
      <c r="O75" s="78"/>
      <c r="P75" s="71"/>
      <c r="Q75" s="71"/>
      <c r="R75" s="71"/>
      <c r="S75" s="78"/>
      <c r="T75" s="78"/>
      <c r="U75" s="78"/>
      <c r="V75" s="78"/>
      <c r="W75" s="246"/>
      <c r="X75" s="246"/>
      <c r="Y75" s="1237"/>
      <c r="Z75" s="1237"/>
      <c r="AA75" s="246"/>
      <c r="AB75" s="246"/>
      <c r="AC75" s="246"/>
      <c r="AD75" s="246"/>
      <c r="AE75" s="246"/>
      <c r="AF75" s="246"/>
      <c r="AG75" s="441"/>
      <c r="AH75" s="441"/>
      <c r="AI75" s="441"/>
      <c r="AJ75" s="441"/>
      <c r="AK75" s="441"/>
      <c r="AL75" s="441"/>
      <c r="AM75" s="441"/>
      <c r="AN75" s="441"/>
      <c r="AO75" s="441"/>
      <c r="AP75" s="441"/>
      <c r="AQ75" s="441"/>
    </row>
    <row r="76" spans="1:43" s="442" customFormat="1">
      <c r="A76" s="72"/>
      <c r="B76" s="440"/>
      <c r="C76" s="71"/>
      <c r="D76" s="71"/>
      <c r="E76" s="71"/>
      <c r="F76" s="71"/>
      <c r="G76" s="71"/>
      <c r="H76" s="71"/>
      <c r="I76" s="71"/>
      <c r="J76" s="71"/>
      <c r="K76" s="71"/>
      <c r="L76" s="71"/>
      <c r="M76" s="71"/>
      <c r="N76" s="71"/>
      <c r="O76" s="78"/>
      <c r="P76" s="71"/>
      <c r="Q76" s="71"/>
      <c r="R76" s="71"/>
      <c r="S76" s="78"/>
      <c r="T76" s="78"/>
      <c r="U76" s="78"/>
      <c r="V76" s="78"/>
      <c r="W76" s="246"/>
      <c r="X76" s="246"/>
      <c r="Y76" s="1237"/>
      <c r="Z76" s="1237"/>
      <c r="AA76" s="246"/>
      <c r="AB76" s="246"/>
      <c r="AC76" s="246"/>
      <c r="AD76" s="246"/>
      <c r="AE76" s="246"/>
      <c r="AF76" s="246"/>
      <c r="AG76" s="441"/>
      <c r="AH76" s="441"/>
      <c r="AI76" s="441"/>
      <c r="AJ76" s="441"/>
      <c r="AK76" s="441"/>
      <c r="AL76" s="441"/>
      <c r="AM76" s="441"/>
      <c r="AN76" s="441"/>
      <c r="AO76" s="441"/>
      <c r="AP76" s="441"/>
      <c r="AQ76" s="441"/>
    </row>
    <row r="77" spans="1:43" s="442" customFormat="1">
      <c r="A77" s="72"/>
      <c r="B77" s="440"/>
      <c r="C77" s="71"/>
      <c r="D77" s="71"/>
      <c r="E77" s="71"/>
      <c r="F77" s="71"/>
      <c r="G77" s="71"/>
      <c r="H77" s="71"/>
      <c r="I77" s="71"/>
      <c r="J77" s="71"/>
      <c r="K77" s="71"/>
      <c r="L77" s="71"/>
      <c r="M77" s="71"/>
      <c r="N77" s="71"/>
      <c r="O77" s="78"/>
      <c r="P77" s="71"/>
      <c r="Q77" s="71"/>
      <c r="R77" s="71"/>
      <c r="S77" s="78"/>
      <c r="T77" s="78"/>
      <c r="U77" s="78"/>
      <c r="V77" s="78"/>
      <c r="W77" s="246"/>
      <c r="X77" s="246"/>
      <c r="Y77" s="1237"/>
      <c r="Z77" s="1237"/>
      <c r="AA77" s="246"/>
      <c r="AB77" s="246"/>
      <c r="AC77" s="246"/>
      <c r="AD77" s="246"/>
      <c r="AE77" s="246"/>
      <c r="AF77" s="246"/>
      <c r="AG77" s="441"/>
      <c r="AH77" s="441"/>
      <c r="AI77" s="441"/>
      <c r="AJ77" s="441"/>
      <c r="AK77" s="441"/>
      <c r="AL77" s="441"/>
      <c r="AM77" s="441"/>
      <c r="AN77" s="441"/>
      <c r="AO77" s="441"/>
      <c r="AP77" s="441"/>
      <c r="AQ77" s="441"/>
    </row>
    <row r="78" spans="1:43" s="442" customFormat="1">
      <c r="A78" s="72"/>
      <c r="B78" s="440"/>
      <c r="C78" s="71"/>
      <c r="D78" s="71"/>
      <c r="E78" s="71"/>
      <c r="F78" s="71"/>
      <c r="G78" s="71"/>
      <c r="H78" s="71"/>
      <c r="I78" s="71"/>
      <c r="J78" s="71"/>
      <c r="K78" s="71"/>
      <c r="L78" s="71"/>
      <c r="M78" s="71"/>
      <c r="N78" s="71"/>
      <c r="O78" s="78"/>
      <c r="P78" s="71"/>
      <c r="Q78" s="71"/>
      <c r="R78" s="71"/>
      <c r="S78" s="78"/>
      <c r="T78" s="78"/>
      <c r="U78" s="78"/>
      <c r="V78" s="78"/>
      <c r="W78" s="246"/>
      <c r="X78" s="246"/>
      <c r="Y78" s="1237"/>
      <c r="Z78" s="1237"/>
      <c r="AA78" s="246"/>
      <c r="AB78" s="246"/>
      <c r="AC78" s="246"/>
      <c r="AD78" s="246"/>
      <c r="AE78" s="246"/>
      <c r="AF78" s="246"/>
      <c r="AG78" s="441"/>
      <c r="AH78" s="441"/>
      <c r="AI78" s="441"/>
      <c r="AJ78" s="441"/>
      <c r="AK78" s="441"/>
      <c r="AL78" s="441"/>
      <c r="AM78" s="441"/>
      <c r="AN78" s="441"/>
      <c r="AO78" s="441"/>
      <c r="AP78" s="441"/>
      <c r="AQ78" s="441"/>
    </row>
    <row r="79" spans="1:43" s="442" customFormat="1">
      <c r="A79" s="72"/>
      <c r="B79" s="440"/>
      <c r="C79" s="71"/>
      <c r="D79" s="71"/>
      <c r="E79" s="71"/>
      <c r="F79" s="71"/>
      <c r="G79" s="71"/>
      <c r="H79" s="71"/>
      <c r="I79" s="71"/>
      <c r="J79" s="71"/>
      <c r="K79" s="71"/>
      <c r="L79" s="71"/>
      <c r="M79" s="71"/>
      <c r="N79" s="71"/>
      <c r="O79" s="78"/>
      <c r="P79" s="71"/>
      <c r="Q79" s="71"/>
      <c r="R79" s="71"/>
      <c r="S79" s="78"/>
      <c r="T79" s="78"/>
      <c r="U79" s="78"/>
      <c r="V79" s="78"/>
      <c r="W79" s="246"/>
      <c r="X79" s="246"/>
      <c r="Y79" s="1237"/>
      <c r="Z79" s="1237"/>
      <c r="AA79" s="246"/>
      <c r="AB79" s="246"/>
      <c r="AC79" s="246"/>
      <c r="AD79" s="246"/>
      <c r="AE79" s="246"/>
      <c r="AF79" s="246"/>
      <c r="AG79" s="441"/>
      <c r="AH79" s="441"/>
      <c r="AI79" s="441"/>
      <c r="AJ79" s="441"/>
      <c r="AK79" s="441"/>
      <c r="AL79" s="441"/>
      <c r="AM79" s="441"/>
      <c r="AN79" s="441"/>
      <c r="AO79" s="441"/>
      <c r="AP79" s="441"/>
      <c r="AQ79" s="441"/>
    </row>
    <row r="80" spans="1:43" s="442" customFormat="1">
      <c r="A80" s="72"/>
      <c r="B80" s="440"/>
      <c r="C80" s="71"/>
      <c r="D80" s="71"/>
      <c r="E80" s="71"/>
      <c r="F80" s="71"/>
      <c r="G80" s="71"/>
      <c r="H80" s="71"/>
      <c r="I80" s="71"/>
      <c r="J80" s="71"/>
      <c r="K80" s="71"/>
      <c r="L80" s="71"/>
      <c r="M80" s="71"/>
      <c r="N80" s="71"/>
      <c r="O80" s="78"/>
      <c r="P80" s="71"/>
      <c r="Q80" s="71"/>
      <c r="R80" s="71"/>
      <c r="S80" s="78"/>
      <c r="T80" s="78"/>
      <c r="U80" s="78"/>
      <c r="V80" s="78"/>
      <c r="W80" s="246"/>
      <c r="X80" s="246"/>
      <c r="Y80" s="1237"/>
      <c r="Z80" s="1237"/>
      <c r="AA80" s="246"/>
      <c r="AB80" s="246"/>
      <c r="AC80" s="246"/>
      <c r="AD80" s="246"/>
      <c r="AE80" s="246"/>
      <c r="AF80" s="246"/>
      <c r="AG80" s="441"/>
      <c r="AH80" s="441"/>
      <c r="AI80" s="441"/>
      <c r="AJ80" s="441"/>
      <c r="AK80" s="441"/>
      <c r="AL80" s="441"/>
      <c r="AM80" s="441"/>
      <c r="AN80" s="441"/>
      <c r="AO80" s="441"/>
      <c r="AP80" s="441"/>
      <c r="AQ80" s="441"/>
    </row>
    <row r="81" spans="1:43" s="442" customFormat="1">
      <c r="A81" s="72"/>
      <c r="B81" s="440"/>
      <c r="C81" s="71"/>
      <c r="D81" s="71"/>
      <c r="E81" s="71"/>
      <c r="F81" s="71"/>
      <c r="G81" s="71"/>
      <c r="H81" s="71"/>
      <c r="I81" s="71"/>
      <c r="J81" s="71"/>
      <c r="K81" s="71"/>
      <c r="L81" s="71"/>
      <c r="M81" s="71"/>
      <c r="N81" s="71"/>
      <c r="O81" s="78"/>
      <c r="P81" s="71"/>
      <c r="Q81" s="71"/>
      <c r="R81" s="71"/>
      <c r="S81" s="78"/>
      <c r="T81" s="78"/>
      <c r="U81" s="78"/>
      <c r="V81" s="78"/>
      <c r="W81" s="246"/>
      <c r="X81" s="246"/>
      <c r="Y81" s="1237"/>
      <c r="Z81" s="1237"/>
      <c r="AA81" s="246"/>
      <c r="AB81" s="246"/>
      <c r="AC81" s="246"/>
      <c r="AD81" s="246"/>
      <c r="AE81" s="246"/>
      <c r="AF81" s="246"/>
      <c r="AG81" s="441"/>
      <c r="AH81" s="441"/>
      <c r="AI81" s="441"/>
      <c r="AJ81" s="441"/>
      <c r="AK81" s="441"/>
      <c r="AL81" s="441"/>
      <c r="AM81" s="441"/>
      <c r="AN81" s="441"/>
      <c r="AO81" s="441"/>
      <c r="AP81" s="441"/>
      <c r="AQ81" s="441"/>
    </row>
    <row r="82" spans="1:43" s="442" customFormat="1">
      <c r="A82" s="72"/>
      <c r="B82" s="440"/>
      <c r="C82" s="71"/>
      <c r="D82" s="71"/>
      <c r="E82" s="71"/>
      <c r="F82" s="71"/>
      <c r="G82" s="71"/>
      <c r="H82" s="71"/>
      <c r="I82" s="71"/>
      <c r="J82" s="71"/>
      <c r="K82" s="71"/>
      <c r="L82" s="71"/>
      <c r="M82" s="71"/>
      <c r="N82" s="71"/>
      <c r="O82" s="78"/>
      <c r="P82" s="71"/>
      <c r="Q82" s="71"/>
      <c r="R82" s="71"/>
      <c r="S82" s="78"/>
      <c r="T82" s="78"/>
      <c r="U82" s="78"/>
      <c r="V82" s="78"/>
      <c r="W82" s="246"/>
      <c r="X82" s="246"/>
      <c r="Y82" s="1237"/>
      <c r="Z82" s="1237"/>
      <c r="AA82" s="246"/>
      <c r="AB82" s="246"/>
      <c r="AC82" s="246"/>
      <c r="AD82" s="246"/>
      <c r="AE82" s="246"/>
      <c r="AF82" s="246"/>
      <c r="AG82" s="441"/>
      <c r="AH82" s="441"/>
      <c r="AI82" s="441"/>
      <c r="AJ82" s="441"/>
      <c r="AK82" s="441"/>
      <c r="AL82" s="441"/>
      <c r="AM82" s="441"/>
      <c r="AN82" s="441"/>
      <c r="AO82" s="441"/>
      <c r="AP82" s="441"/>
      <c r="AQ82" s="441"/>
    </row>
    <row r="83" spans="1:43" s="442" customFormat="1">
      <c r="A83" s="72"/>
      <c r="B83" s="440"/>
      <c r="C83" s="71"/>
      <c r="D83" s="71"/>
      <c r="E83" s="71"/>
      <c r="F83" s="71"/>
      <c r="G83" s="71"/>
      <c r="H83" s="71"/>
      <c r="I83" s="71"/>
      <c r="J83" s="71"/>
      <c r="K83" s="71"/>
      <c r="L83" s="71"/>
      <c r="M83" s="71"/>
      <c r="N83" s="71"/>
      <c r="O83" s="78"/>
      <c r="P83" s="71"/>
      <c r="Q83" s="71"/>
      <c r="R83" s="71"/>
      <c r="S83" s="78"/>
      <c r="T83" s="78"/>
      <c r="U83" s="78"/>
      <c r="V83" s="78"/>
      <c r="W83" s="246"/>
      <c r="X83" s="246"/>
      <c r="Y83" s="1237"/>
      <c r="Z83" s="1237"/>
      <c r="AA83" s="246"/>
      <c r="AB83" s="246"/>
      <c r="AC83" s="246"/>
      <c r="AD83" s="246"/>
      <c r="AE83" s="246"/>
      <c r="AF83" s="246"/>
      <c r="AG83" s="441"/>
      <c r="AH83" s="441"/>
      <c r="AI83" s="441"/>
      <c r="AJ83" s="441"/>
      <c r="AK83" s="441"/>
      <c r="AL83" s="441"/>
      <c r="AM83" s="441"/>
      <c r="AN83" s="441"/>
      <c r="AO83" s="441"/>
      <c r="AP83" s="441"/>
      <c r="AQ83" s="441"/>
    </row>
    <row r="84" spans="1:43" s="442" customFormat="1">
      <c r="A84" s="72"/>
      <c r="B84" s="440"/>
      <c r="C84" s="71"/>
      <c r="D84" s="71"/>
      <c r="E84" s="71"/>
      <c r="F84" s="71"/>
      <c r="G84" s="71"/>
      <c r="H84" s="71"/>
      <c r="I84" s="71"/>
      <c r="J84" s="71"/>
      <c r="K84" s="71"/>
      <c r="L84" s="71"/>
      <c r="M84" s="71"/>
      <c r="N84" s="71"/>
      <c r="O84" s="78"/>
      <c r="P84" s="71"/>
      <c r="Q84" s="71"/>
      <c r="R84" s="71"/>
      <c r="S84" s="78"/>
      <c r="T84" s="78"/>
      <c r="U84" s="78"/>
      <c r="V84" s="78"/>
      <c r="W84" s="246"/>
      <c r="X84" s="246"/>
      <c r="Y84" s="1237"/>
      <c r="Z84" s="1237"/>
      <c r="AA84" s="246"/>
      <c r="AB84" s="246"/>
      <c r="AC84" s="246"/>
      <c r="AD84" s="246"/>
      <c r="AE84" s="246"/>
      <c r="AF84" s="246"/>
      <c r="AG84" s="441"/>
      <c r="AH84" s="441"/>
      <c r="AI84" s="441"/>
      <c r="AJ84" s="441"/>
      <c r="AK84" s="441"/>
      <c r="AL84" s="441"/>
      <c r="AM84" s="441"/>
      <c r="AN84" s="441"/>
      <c r="AO84" s="441"/>
      <c r="AP84" s="441"/>
      <c r="AQ84" s="441"/>
    </row>
    <row r="85" spans="1:43" s="442" customFormat="1">
      <c r="A85" s="72"/>
      <c r="B85" s="440"/>
      <c r="C85" s="71"/>
      <c r="D85" s="71"/>
      <c r="E85" s="71"/>
      <c r="F85" s="71"/>
      <c r="G85" s="71"/>
      <c r="H85" s="71"/>
      <c r="I85" s="71"/>
      <c r="J85" s="71"/>
      <c r="K85" s="71"/>
      <c r="L85" s="71"/>
      <c r="M85" s="71"/>
      <c r="N85" s="71"/>
      <c r="O85" s="78"/>
      <c r="P85" s="71"/>
      <c r="Q85" s="71"/>
      <c r="R85" s="71"/>
      <c r="S85" s="78"/>
      <c r="T85" s="78"/>
      <c r="U85" s="78"/>
      <c r="V85" s="78"/>
      <c r="W85" s="246"/>
      <c r="X85" s="246"/>
      <c r="Y85" s="1237"/>
      <c r="Z85" s="1237"/>
      <c r="AA85" s="246"/>
      <c r="AB85" s="246"/>
      <c r="AC85" s="246"/>
      <c r="AD85" s="246"/>
      <c r="AE85" s="246"/>
      <c r="AF85" s="246"/>
      <c r="AG85" s="441"/>
      <c r="AH85" s="441"/>
      <c r="AI85" s="441"/>
      <c r="AJ85" s="441"/>
      <c r="AK85" s="441"/>
      <c r="AL85" s="441"/>
      <c r="AM85" s="441"/>
      <c r="AN85" s="441"/>
      <c r="AO85" s="441"/>
      <c r="AP85" s="441"/>
      <c r="AQ85" s="441"/>
    </row>
    <row r="86" spans="1:43" s="442" customFormat="1">
      <c r="A86" s="72"/>
      <c r="B86" s="440"/>
      <c r="C86" s="71"/>
      <c r="D86" s="71"/>
      <c r="E86" s="71"/>
      <c r="F86" s="71"/>
      <c r="G86" s="71"/>
      <c r="H86" s="71"/>
      <c r="I86" s="71"/>
      <c r="J86" s="71"/>
      <c r="K86" s="71"/>
      <c r="L86" s="71"/>
      <c r="M86" s="71"/>
      <c r="N86" s="71"/>
      <c r="O86" s="78"/>
      <c r="P86" s="71"/>
      <c r="Q86" s="71"/>
      <c r="R86" s="71"/>
      <c r="S86" s="78"/>
      <c r="T86" s="78"/>
      <c r="U86" s="78"/>
      <c r="V86" s="78"/>
      <c r="W86" s="246"/>
      <c r="X86" s="246"/>
      <c r="Y86" s="1237"/>
      <c r="Z86" s="1237"/>
      <c r="AA86" s="246"/>
      <c r="AB86" s="246"/>
      <c r="AC86" s="246"/>
      <c r="AD86" s="246"/>
      <c r="AE86" s="246"/>
      <c r="AF86" s="246"/>
      <c r="AG86" s="441"/>
      <c r="AH86" s="441"/>
      <c r="AI86" s="441"/>
      <c r="AJ86" s="441"/>
      <c r="AK86" s="441"/>
      <c r="AL86" s="441"/>
      <c r="AM86" s="441"/>
      <c r="AN86" s="441"/>
      <c r="AO86" s="441"/>
      <c r="AP86" s="441"/>
      <c r="AQ86" s="441"/>
    </row>
    <row r="87" spans="1:43" s="442" customFormat="1">
      <c r="A87" s="72"/>
      <c r="B87" s="440"/>
      <c r="C87" s="71"/>
      <c r="D87" s="71"/>
      <c r="E87" s="71"/>
      <c r="F87" s="71"/>
      <c r="G87" s="71"/>
      <c r="H87" s="71"/>
      <c r="I87" s="71"/>
      <c r="J87" s="71"/>
      <c r="K87" s="71"/>
      <c r="L87" s="71"/>
      <c r="M87" s="71"/>
      <c r="N87" s="71"/>
      <c r="O87" s="78"/>
      <c r="P87" s="71"/>
      <c r="Q87" s="71"/>
      <c r="R87" s="71"/>
      <c r="S87" s="78"/>
      <c r="T87" s="78"/>
      <c r="U87" s="78"/>
      <c r="V87" s="78"/>
      <c r="W87" s="246"/>
      <c r="X87" s="246"/>
      <c r="Y87" s="1237"/>
      <c r="Z87" s="1237"/>
      <c r="AA87" s="246"/>
      <c r="AB87" s="246"/>
      <c r="AC87" s="246"/>
      <c r="AD87" s="246"/>
      <c r="AE87" s="246"/>
      <c r="AF87" s="246"/>
      <c r="AG87" s="441"/>
      <c r="AH87" s="441"/>
      <c r="AI87" s="441"/>
      <c r="AJ87" s="441"/>
      <c r="AK87" s="441"/>
      <c r="AL87" s="441"/>
      <c r="AM87" s="441"/>
      <c r="AN87" s="441"/>
      <c r="AO87" s="441"/>
      <c r="AP87" s="441"/>
      <c r="AQ87" s="441"/>
    </row>
    <row r="88" spans="1:43" s="441" customFormat="1">
      <c r="A88" s="72"/>
      <c r="B88" s="440"/>
      <c r="C88" s="71"/>
      <c r="D88" s="71"/>
      <c r="E88" s="71"/>
      <c r="F88" s="71"/>
      <c r="G88" s="71"/>
      <c r="H88" s="71"/>
      <c r="I88" s="71"/>
      <c r="J88" s="71"/>
      <c r="K88" s="71"/>
      <c r="L88" s="71"/>
      <c r="M88" s="71"/>
      <c r="N88" s="71"/>
      <c r="O88" s="78"/>
      <c r="P88" s="71"/>
      <c r="Q88" s="71"/>
      <c r="R88" s="71"/>
      <c r="S88" s="78"/>
      <c r="T88" s="78"/>
      <c r="U88" s="78"/>
      <c r="V88" s="78"/>
      <c r="W88" s="246"/>
      <c r="X88" s="246"/>
      <c r="Y88" s="1237"/>
      <c r="Z88" s="1237"/>
      <c r="AA88" s="246"/>
      <c r="AB88" s="246"/>
      <c r="AC88" s="246"/>
      <c r="AD88" s="246"/>
      <c r="AE88" s="246"/>
      <c r="AF88" s="246"/>
    </row>
    <row r="89" spans="1:43" s="441" customFormat="1">
      <c r="A89" s="72"/>
      <c r="B89" s="440"/>
      <c r="C89" s="71"/>
      <c r="D89" s="71"/>
      <c r="E89" s="71"/>
      <c r="F89" s="71"/>
      <c r="G89" s="71"/>
      <c r="H89" s="71"/>
      <c r="I89" s="71"/>
      <c r="J89" s="71"/>
      <c r="K89" s="71"/>
      <c r="L89" s="71"/>
      <c r="M89" s="71"/>
      <c r="N89" s="71"/>
      <c r="O89" s="78"/>
      <c r="P89" s="71"/>
      <c r="Q89" s="71"/>
      <c r="R89" s="71"/>
      <c r="S89" s="78"/>
      <c r="T89" s="78"/>
      <c r="U89" s="78"/>
      <c r="V89" s="78"/>
      <c r="W89" s="246"/>
      <c r="X89" s="246"/>
      <c r="Y89" s="1237"/>
      <c r="Z89" s="1237"/>
      <c r="AA89" s="246"/>
      <c r="AB89" s="246"/>
      <c r="AC89" s="246"/>
      <c r="AD89" s="246"/>
      <c r="AE89" s="246"/>
      <c r="AF89" s="246"/>
    </row>
    <row r="90" spans="1:43" s="149" customFormat="1">
      <c r="A90" s="72"/>
      <c r="B90" s="440"/>
      <c r="C90" s="71"/>
      <c r="D90" s="71"/>
      <c r="E90" s="71"/>
      <c r="F90" s="71"/>
      <c r="G90" s="71"/>
      <c r="H90" s="71"/>
      <c r="I90" s="71"/>
      <c r="J90" s="71"/>
      <c r="K90" s="71"/>
      <c r="L90" s="71"/>
      <c r="M90" s="71"/>
      <c r="N90" s="71"/>
      <c r="O90" s="78"/>
      <c r="P90" s="71"/>
      <c r="Q90" s="71"/>
      <c r="R90" s="71"/>
      <c r="S90" s="78"/>
      <c r="T90" s="78"/>
      <c r="U90" s="78"/>
      <c r="V90" s="78"/>
      <c r="W90" s="246"/>
      <c r="X90" s="246"/>
      <c r="Y90" s="1237"/>
      <c r="Z90" s="1237"/>
      <c r="AA90" s="246"/>
      <c r="AB90" s="246"/>
      <c r="AC90" s="246"/>
      <c r="AD90" s="246"/>
      <c r="AE90" s="246"/>
      <c r="AF90" s="246"/>
    </row>
    <row r="91" spans="1:43" s="149" customFormat="1">
      <c r="A91" s="72"/>
      <c r="B91" s="440"/>
      <c r="C91" s="71"/>
      <c r="D91" s="71"/>
      <c r="E91" s="71"/>
      <c r="F91" s="71"/>
      <c r="G91" s="71"/>
      <c r="H91" s="71"/>
      <c r="I91" s="71"/>
      <c r="J91" s="71"/>
      <c r="K91" s="71"/>
      <c r="L91" s="71"/>
      <c r="M91" s="71"/>
      <c r="N91" s="71"/>
      <c r="O91" s="78"/>
      <c r="P91" s="71"/>
      <c r="Q91" s="71"/>
      <c r="R91" s="71"/>
      <c r="S91" s="78"/>
      <c r="T91" s="78"/>
      <c r="U91" s="78"/>
      <c r="V91" s="78"/>
      <c r="W91" s="246"/>
      <c r="X91" s="246"/>
      <c r="Y91" s="1237"/>
      <c r="Z91" s="1237"/>
      <c r="AA91" s="246"/>
      <c r="AB91" s="246"/>
      <c r="AC91" s="246"/>
      <c r="AD91" s="246"/>
      <c r="AE91" s="246"/>
      <c r="AF91" s="246"/>
    </row>
    <row r="92" spans="1:43" s="149" customFormat="1">
      <c r="A92" s="72"/>
      <c r="B92" s="440"/>
      <c r="C92" s="71"/>
      <c r="D92" s="71"/>
      <c r="E92" s="71"/>
      <c r="F92" s="71"/>
      <c r="G92" s="71"/>
      <c r="H92" s="71"/>
      <c r="I92" s="71"/>
      <c r="J92" s="71"/>
      <c r="K92" s="71"/>
      <c r="L92" s="71"/>
      <c r="M92" s="71"/>
      <c r="N92" s="71"/>
      <c r="O92" s="78"/>
      <c r="P92" s="71"/>
      <c r="Q92" s="71"/>
      <c r="R92" s="71"/>
      <c r="S92" s="78"/>
      <c r="T92" s="78"/>
      <c r="U92" s="78"/>
      <c r="V92" s="78"/>
      <c r="W92" s="246"/>
      <c r="X92" s="246"/>
      <c r="Y92" s="1237"/>
      <c r="Z92" s="1237"/>
      <c r="AA92" s="246"/>
      <c r="AB92" s="246"/>
      <c r="AC92" s="246"/>
      <c r="AD92" s="246"/>
      <c r="AE92" s="246"/>
      <c r="AF92" s="246"/>
    </row>
    <row r="93" spans="1:43" s="149" customFormat="1">
      <c r="A93" s="72"/>
      <c r="B93" s="440"/>
      <c r="C93" s="71"/>
      <c r="D93" s="71"/>
      <c r="E93" s="71"/>
      <c r="F93" s="71"/>
      <c r="G93" s="71"/>
      <c r="H93" s="71"/>
      <c r="I93" s="71"/>
      <c r="J93" s="71"/>
      <c r="K93" s="71"/>
      <c r="L93" s="71"/>
      <c r="M93" s="71"/>
      <c r="N93" s="71"/>
      <c r="O93" s="78"/>
      <c r="P93" s="71"/>
      <c r="Q93" s="71"/>
      <c r="R93" s="71"/>
      <c r="S93" s="78"/>
      <c r="T93" s="78"/>
      <c r="U93" s="78"/>
      <c r="V93" s="78"/>
      <c r="W93" s="246"/>
      <c r="X93" s="246"/>
      <c r="Y93" s="1237"/>
      <c r="Z93" s="1237"/>
      <c r="AA93" s="246"/>
      <c r="AB93" s="246"/>
      <c r="AC93" s="246"/>
      <c r="AD93" s="246"/>
      <c r="AE93" s="246"/>
      <c r="AF93" s="246"/>
    </row>
    <row r="94" spans="1:43" s="149" customFormat="1">
      <c r="A94" s="72"/>
      <c r="B94" s="440"/>
      <c r="C94" s="71"/>
      <c r="D94" s="71"/>
      <c r="E94" s="71"/>
      <c r="F94" s="71"/>
      <c r="G94" s="71"/>
      <c r="H94" s="71"/>
      <c r="I94" s="71"/>
      <c r="J94" s="71"/>
      <c r="K94" s="71"/>
      <c r="L94" s="71"/>
      <c r="M94" s="71"/>
      <c r="N94" s="71"/>
      <c r="O94" s="78"/>
      <c r="P94" s="71"/>
      <c r="Q94" s="71"/>
      <c r="R94" s="71"/>
      <c r="S94" s="78"/>
      <c r="T94" s="78"/>
      <c r="U94" s="78"/>
      <c r="V94" s="78"/>
      <c r="W94" s="246"/>
      <c r="X94" s="246"/>
      <c r="Y94" s="1237"/>
      <c r="Z94" s="1237"/>
      <c r="AA94" s="246"/>
      <c r="AB94" s="246"/>
      <c r="AC94" s="246"/>
      <c r="AD94" s="246"/>
      <c r="AE94" s="246"/>
      <c r="AF94" s="246"/>
    </row>
    <row r="95" spans="1:43" s="149" customFormat="1">
      <c r="A95" s="72"/>
      <c r="B95" s="440"/>
      <c r="C95" s="71"/>
      <c r="D95" s="71"/>
      <c r="E95" s="71"/>
      <c r="F95" s="71"/>
      <c r="G95" s="71"/>
      <c r="H95" s="71"/>
      <c r="I95" s="71"/>
      <c r="J95" s="71"/>
      <c r="K95" s="71"/>
      <c r="L95" s="71"/>
      <c r="M95" s="71"/>
      <c r="N95" s="71"/>
      <c r="O95" s="78"/>
      <c r="P95" s="71"/>
      <c r="Q95" s="71"/>
      <c r="R95" s="71"/>
      <c r="S95" s="78"/>
      <c r="T95" s="78"/>
      <c r="U95" s="78"/>
      <c r="V95" s="78"/>
      <c r="W95" s="246"/>
      <c r="X95" s="246"/>
      <c r="Y95" s="1237"/>
      <c r="Z95" s="1237"/>
      <c r="AA95" s="246"/>
      <c r="AB95" s="246"/>
      <c r="AC95" s="246"/>
      <c r="AD95" s="246"/>
      <c r="AE95" s="246"/>
      <c r="AF95" s="246"/>
    </row>
    <row r="96" spans="1:43" s="149" customFormat="1">
      <c r="A96" s="72"/>
      <c r="B96" s="440"/>
      <c r="C96" s="71"/>
      <c r="D96" s="71"/>
      <c r="E96" s="71"/>
      <c r="F96" s="71"/>
      <c r="G96" s="71"/>
      <c r="H96" s="71"/>
      <c r="I96" s="71"/>
      <c r="J96" s="71"/>
      <c r="K96" s="71"/>
      <c r="L96" s="71"/>
      <c r="M96" s="71"/>
      <c r="N96" s="71"/>
      <c r="O96" s="78"/>
      <c r="P96" s="71"/>
      <c r="Q96" s="71"/>
      <c r="R96" s="71"/>
      <c r="S96" s="78"/>
      <c r="T96" s="78"/>
      <c r="U96" s="78"/>
      <c r="V96" s="78"/>
      <c r="W96" s="246"/>
      <c r="X96" s="246"/>
      <c r="Y96" s="1237"/>
      <c r="Z96" s="1237"/>
      <c r="AA96" s="246"/>
      <c r="AB96" s="246"/>
      <c r="AC96" s="246"/>
      <c r="AD96" s="246"/>
      <c r="AE96" s="246"/>
      <c r="AF96" s="246"/>
    </row>
    <row r="97" spans="1:39" s="149" customFormat="1">
      <c r="A97" s="72"/>
      <c r="B97" s="440"/>
      <c r="C97" s="71"/>
      <c r="D97" s="71"/>
      <c r="E97" s="71"/>
      <c r="F97" s="71"/>
      <c r="G97" s="71"/>
      <c r="H97" s="71"/>
      <c r="I97" s="71"/>
      <c r="J97" s="71"/>
      <c r="K97" s="71"/>
      <c r="L97" s="71"/>
      <c r="M97" s="71"/>
      <c r="N97" s="71"/>
      <c r="O97" s="78"/>
      <c r="P97" s="71"/>
      <c r="Q97" s="71"/>
      <c r="R97" s="71"/>
      <c r="S97" s="78"/>
      <c r="T97" s="78"/>
      <c r="U97" s="78"/>
      <c r="V97" s="78"/>
      <c r="W97" s="246"/>
      <c r="X97" s="246"/>
      <c r="Y97" s="1237"/>
      <c r="Z97" s="1237"/>
      <c r="AA97" s="246"/>
      <c r="AB97" s="246"/>
      <c r="AC97" s="246"/>
      <c r="AD97" s="246"/>
      <c r="AE97" s="246"/>
      <c r="AF97" s="246"/>
    </row>
    <row r="98" spans="1:39" s="149" customFormat="1">
      <c r="A98" s="72"/>
      <c r="B98" s="440"/>
      <c r="C98" s="71"/>
      <c r="D98" s="71"/>
      <c r="E98" s="71"/>
      <c r="F98" s="71"/>
      <c r="G98" s="71"/>
      <c r="H98" s="71"/>
      <c r="I98" s="71"/>
      <c r="J98" s="71"/>
      <c r="K98" s="71"/>
      <c r="L98" s="71"/>
      <c r="M98" s="71"/>
      <c r="N98" s="71"/>
      <c r="O98" s="78"/>
      <c r="P98" s="71"/>
      <c r="Q98" s="71"/>
      <c r="R98" s="71"/>
      <c r="S98" s="78"/>
      <c r="T98" s="78"/>
      <c r="U98" s="78"/>
      <c r="V98" s="78"/>
      <c r="W98" s="246"/>
      <c r="X98" s="246"/>
      <c r="Y98" s="1237"/>
      <c r="Z98" s="1237"/>
      <c r="AA98" s="246"/>
      <c r="AB98" s="246"/>
      <c r="AC98" s="246"/>
      <c r="AD98" s="246"/>
      <c r="AE98" s="246"/>
      <c r="AF98" s="246"/>
    </row>
    <row r="99" spans="1:39" s="149" customFormat="1">
      <c r="A99" s="72"/>
      <c r="B99" s="440"/>
      <c r="C99" s="71"/>
      <c r="D99" s="71"/>
      <c r="E99" s="71"/>
      <c r="F99" s="71"/>
      <c r="G99" s="71"/>
      <c r="H99" s="71"/>
      <c r="I99" s="71"/>
      <c r="J99" s="71"/>
      <c r="K99" s="71"/>
      <c r="L99" s="71"/>
      <c r="M99" s="71"/>
      <c r="N99" s="71"/>
      <c r="O99" s="78"/>
      <c r="P99" s="71"/>
      <c r="Q99" s="71"/>
      <c r="R99" s="71"/>
      <c r="S99" s="78"/>
      <c r="T99" s="78"/>
      <c r="U99" s="78"/>
      <c r="V99" s="78"/>
      <c r="W99" s="246"/>
      <c r="X99" s="246"/>
      <c r="Y99" s="1237"/>
      <c r="Z99" s="1237"/>
      <c r="AA99" s="246"/>
      <c r="AB99" s="246"/>
      <c r="AC99" s="246"/>
      <c r="AD99" s="246"/>
      <c r="AE99" s="246"/>
      <c r="AF99" s="246"/>
    </row>
    <row r="100" spans="1:39" s="149" customFormat="1">
      <c r="A100" s="72"/>
      <c r="B100" s="440"/>
      <c r="C100" s="71"/>
      <c r="D100" s="71"/>
      <c r="E100" s="71"/>
      <c r="F100" s="71"/>
      <c r="G100" s="71"/>
      <c r="H100" s="71"/>
      <c r="I100" s="71"/>
      <c r="J100" s="71"/>
      <c r="K100" s="71"/>
      <c r="L100" s="71"/>
      <c r="M100" s="71"/>
      <c r="N100" s="71"/>
      <c r="O100" s="78"/>
      <c r="P100" s="71"/>
      <c r="Q100" s="71"/>
      <c r="R100" s="71"/>
      <c r="S100" s="78"/>
      <c r="T100" s="78"/>
      <c r="U100" s="78"/>
      <c r="V100" s="78"/>
      <c r="W100" s="246"/>
      <c r="X100" s="246"/>
      <c r="Y100" s="1237"/>
      <c r="Z100" s="1237"/>
      <c r="AA100" s="246"/>
      <c r="AB100" s="246"/>
      <c r="AC100" s="246"/>
      <c r="AD100" s="246"/>
      <c r="AE100" s="246"/>
      <c r="AF100" s="246"/>
    </row>
    <row r="101" spans="1:39" s="149" customFormat="1">
      <c r="A101" s="72"/>
      <c r="B101" s="440"/>
      <c r="C101" s="71"/>
      <c r="D101" s="71"/>
      <c r="E101" s="71"/>
      <c r="F101" s="71"/>
      <c r="G101" s="71"/>
      <c r="H101" s="71"/>
      <c r="I101" s="71"/>
      <c r="J101" s="71"/>
      <c r="K101" s="71"/>
      <c r="L101" s="71"/>
      <c r="M101" s="71"/>
      <c r="N101" s="71"/>
      <c r="O101" s="78"/>
      <c r="P101" s="71"/>
      <c r="Q101" s="71"/>
      <c r="R101" s="71"/>
      <c r="S101" s="78"/>
      <c r="T101" s="78"/>
      <c r="U101" s="78"/>
      <c r="V101" s="78"/>
      <c r="W101" s="246"/>
      <c r="X101" s="246"/>
      <c r="Y101" s="1237"/>
      <c r="Z101" s="1237"/>
      <c r="AA101" s="246"/>
      <c r="AB101" s="246"/>
      <c r="AC101" s="246"/>
      <c r="AD101" s="246"/>
      <c r="AE101" s="246"/>
      <c r="AF101" s="246"/>
    </row>
    <row r="102" spans="1:39" s="149" customFormat="1">
      <c r="A102" s="72"/>
      <c r="B102" s="78"/>
      <c r="C102" s="71"/>
      <c r="D102" s="71"/>
      <c r="E102" s="71"/>
      <c r="F102" s="71"/>
      <c r="G102" s="71"/>
      <c r="H102" s="71"/>
      <c r="I102" s="71"/>
      <c r="J102" s="71"/>
      <c r="K102" s="71"/>
      <c r="L102" s="71"/>
      <c r="M102" s="71"/>
      <c r="N102" s="71"/>
      <c r="O102" s="78"/>
      <c r="P102" s="71"/>
      <c r="Q102" s="71"/>
      <c r="R102" s="71"/>
      <c r="S102" s="78"/>
      <c r="T102" s="78"/>
      <c r="U102" s="78"/>
      <c r="V102" s="78"/>
      <c r="W102" s="246"/>
      <c r="X102" s="246"/>
      <c r="Y102" s="1237"/>
      <c r="Z102" s="1237"/>
      <c r="AA102" s="246"/>
      <c r="AB102" s="246"/>
      <c r="AC102" s="246"/>
      <c r="AD102" s="246"/>
      <c r="AE102" s="246"/>
      <c r="AF102" s="246"/>
    </row>
    <row r="103" spans="1:39" s="149" customFormat="1">
      <c r="A103" s="72"/>
      <c r="B103" s="440"/>
      <c r="C103" s="71"/>
      <c r="D103" s="71"/>
      <c r="E103" s="71"/>
      <c r="F103" s="71"/>
      <c r="G103" s="71"/>
      <c r="H103" s="71"/>
      <c r="I103" s="71"/>
      <c r="J103" s="71"/>
      <c r="K103" s="71"/>
      <c r="L103" s="71"/>
      <c r="M103" s="71"/>
      <c r="N103" s="71"/>
      <c r="O103" s="78"/>
      <c r="P103" s="71"/>
      <c r="Q103" s="71"/>
      <c r="R103" s="71"/>
      <c r="S103" s="78"/>
      <c r="T103" s="78"/>
      <c r="U103" s="78"/>
      <c r="V103" s="78"/>
      <c r="W103" s="246"/>
      <c r="X103" s="246"/>
      <c r="Y103" s="1237"/>
      <c r="Z103" s="1237"/>
      <c r="AA103" s="246"/>
      <c r="AB103" s="246"/>
      <c r="AC103" s="246"/>
      <c r="AD103" s="246"/>
      <c r="AE103" s="246"/>
      <c r="AF103" s="246"/>
    </row>
    <row r="104" spans="1:39" s="149" customFormat="1">
      <c r="A104" s="72"/>
      <c r="B104" s="440"/>
      <c r="C104" s="71"/>
      <c r="D104" s="71"/>
      <c r="E104" s="71"/>
      <c r="F104" s="71"/>
      <c r="G104" s="71"/>
      <c r="H104" s="71"/>
      <c r="I104" s="71"/>
      <c r="J104" s="71"/>
      <c r="K104" s="71"/>
      <c r="L104" s="71"/>
      <c r="M104" s="71"/>
      <c r="N104" s="71"/>
      <c r="O104" s="78"/>
      <c r="P104" s="71"/>
      <c r="Q104" s="71"/>
      <c r="R104" s="71"/>
      <c r="S104" s="78"/>
      <c r="T104" s="78"/>
      <c r="U104" s="78"/>
      <c r="V104" s="78"/>
      <c r="W104" s="246"/>
      <c r="X104" s="246"/>
      <c r="Y104" s="1237"/>
      <c r="Z104" s="1237"/>
      <c r="AA104" s="246"/>
      <c r="AB104" s="246"/>
      <c r="AC104" s="246"/>
      <c r="AD104" s="246"/>
      <c r="AE104" s="246"/>
      <c r="AF104" s="246"/>
    </row>
    <row r="105" spans="1:39" s="149" customFormat="1">
      <c r="A105" s="72"/>
      <c r="B105" s="440"/>
      <c r="C105" s="71"/>
      <c r="D105" s="71"/>
      <c r="E105" s="71"/>
      <c r="F105" s="71"/>
      <c r="G105" s="71"/>
      <c r="H105" s="71"/>
      <c r="I105" s="71"/>
      <c r="J105" s="71"/>
      <c r="K105" s="71"/>
      <c r="L105" s="71"/>
      <c r="M105" s="71"/>
      <c r="N105" s="71"/>
      <c r="O105" s="78"/>
      <c r="P105" s="71"/>
      <c r="Q105" s="71"/>
      <c r="R105" s="71"/>
      <c r="S105" s="78"/>
      <c r="T105" s="78"/>
      <c r="U105" s="78"/>
      <c r="V105" s="78"/>
      <c r="W105" s="246"/>
      <c r="X105" s="246"/>
      <c r="Y105" s="1237"/>
      <c r="Z105" s="1237"/>
      <c r="AA105" s="246"/>
      <c r="AB105" s="246"/>
      <c r="AC105" s="246"/>
      <c r="AD105" s="246"/>
      <c r="AE105" s="246"/>
      <c r="AF105" s="246"/>
    </row>
    <row r="106" spans="1:39" s="149" customFormat="1">
      <c r="A106" s="72"/>
      <c r="B106" s="440"/>
      <c r="C106" s="71"/>
      <c r="D106" s="71"/>
      <c r="E106" s="71"/>
      <c r="F106" s="71"/>
      <c r="G106" s="71"/>
      <c r="H106" s="71"/>
      <c r="I106" s="71"/>
      <c r="J106" s="71"/>
      <c r="K106" s="71"/>
      <c r="L106" s="71"/>
      <c r="M106" s="71"/>
      <c r="N106" s="71"/>
      <c r="O106" s="78"/>
      <c r="P106" s="71"/>
      <c r="Q106" s="71"/>
      <c r="R106" s="71"/>
      <c r="S106" s="78"/>
      <c r="T106" s="78"/>
      <c r="U106" s="78"/>
      <c r="V106" s="78"/>
      <c r="W106" s="246"/>
      <c r="X106" s="246"/>
      <c r="Y106" s="1237"/>
      <c r="Z106" s="1237"/>
      <c r="AA106" s="246"/>
      <c r="AB106" s="246"/>
      <c r="AC106" s="246"/>
      <c r="AD106" s="246"/>
      <c r="AE106" s="246"/>
      <c r="AF106" s="246"/>
    </row>
    <row r="107" spans="1:39" s="149" customFormat="1">
      <c r="A107" s="72"/>
      <c r="B107" s="440"/>
      <c r="C107" s="71"/>
      <c r="D107" s="71"/>
      <c r="E107" s="71"/>
      <c r="F107" s="71"/>
      <c r="G107" s="71"/>
      <c r="H107" s="71"/>
      <c r="I107" s="71"/>
      <c r="J107" s="71"/>
      <c r="K107" s="71"/>
      <c r="L107" s="71"/>
      <c r="M107" s="71"/>
      <c r="N107" s="71"/>
      <c r="O107" s="78"/>
      <c r="P107" s="71"/>
      <c r="Q107" s="71"/>
      <c r="R107" s="71"/>
      <c r="S107" s="78"/>
      <c r="T107" s="78"/>
      <c r="U107" s="78"/>
      <c r="V107" s="78"/>
      <c r="W107" s="246"/>
      <c r="X107" s="246"/>
      <c r="Y107" s="1237"/>
      <c r="Z107" s="1237"/>
      <c r="AA107" s="246"/>
      <c r="AB107" s="246"/>
      <c r="AC107" s="246"/>
      <c r="AD107" s="246"/>
      <c r="AE107" s="246"/>
      <c r="AF107" s="246"/>
    </row>
    <row r="108" spans="1:39" s="238" customFormat="1">
      <c r="A108" s="72"/>
      <c r="B108" s="440"/>
      <c r="C108" s="71"/>
      <c r="D108" s="71"/>
      <c r="E108" s="71"/>
      <c r="F108" s="71"/>
      <c r="G108" s="71"/>
      <c r="H108" s="71"/>
      <c r="I108" s="71"/>
      <c r="J108" s="71"/>
      <c r="K108" s="71"/>
      <c r="L108" s="71"/>
      <c r="M108" s="71"/>
      <c r="N108" s="71"/>
      <c r="O108" s="78"/>
      <c r="P108" s="71"/>
      <c r="Q108" s="71"/>
      <c r="R108" s="71"/>
      <c r="S108" s="78"/>
      <c r="T108" s="78"/>
      <c r="U108" s="78"/>
      <c r="V108" s="78"/>
      <c r="W108" s="246"/>
      <c r="X108" s="246"/>
      <c r="Y108" s="1237"/>
      <c r="Z108" s="1237"/>
      <c r="AA108" s="246"/>
      <c r="AB108" s="246"/>
      <c r="AC108" s="246"/>
      <c r="AD108" s="246"/>
      <c r="AE108" s="246"/>
      <c r="AF108" s="246"/>
      <c r="AG108" s="441"/>
      <c r="AH108" s="441"/>
      <c r="AI108" s="441"/>
      <c r="AJ108" s="441"/>
      <c r="AK108" s="441"/>
      <c r="AL108" s="441"/>
      <c r="AM108" s="441"/>
    </row>
    <row r="109" spans="1:39" s="238" customFormat="1">
      <c r="A109" s="72"/>
      <c r="B109" s="440"/>
      <c r="C109" s="71"/>
      <c r="D109" s="71"/>
      <c r="E109" s="71"/>
      <c r="F109" s="71"/>
      <c r="G109" s="71"/>
      <c r="H109" s="71"/>
      <c r="I109" s="71"/>
      <c r="J109" s="71"/>
      <c r="K109" s="71"/>
      <c r="L109" s="71"/>
      <c r="M109" s="71"/>
      <c r="N109" s="71"/>
      <c r="O109" s="78"/>
      <c r="P109" s="71"/>
      <c r="Q109" s="71"/>
      <c r="R109" s="71"/>
      <c r="S109" s="78"/>
      <c r="T109" s="78"/>
      <c r="U109" s="78"/>
      <c r="V109" s="78"/>
      <c r="W109" s="246"/>
      <c r="X109" s="246"/>
      <c r="Y109" s="1237"/>
      <c r="Z109" s="1237"/>
      <c r="AA109" s="246"/>
      <c r="AB109" s="246"/>
      <c r="AC109" s="246"/>
      <c r="AD109" s="246"/>
      <c r="AE109" s="246"/>
      <c r="AF109" s="246"/>
      <c r="AG109" s="441"/>
      <c r="AH109" s="441"/>
      <c r="AI109" s="441"/>
      <c r="AJ109" s="441"/>
      <c r="AK109" s="441"/>
      <c r="AL109" s="441"/>
      <c r="AM109" s="441"/>
    </row>
    <row r="110" spans="1:39" s="238" customFormat="1">
      <c r="A110" s="72"/>
      <c r="B110" s="440"/>
      <c r="C110" s="71"/>
      <c r="D110" s="71"/>
      <c r="E110" s="71"/>
      <c r="F110" s="71"/>
      <c r="G110" s="71"/>
      <c r="H110" s="71"/>
      <c r="I110" s="71"/>
      <c r="J110" s="71"/>
      <c r="K110" s="71"/>
      <c r="L110" s="71"/>
      <c r="M110" s="71"/>
      <c r="N110" s="71"/>
      <c r="O110" s="78"/>
      <c r="P110" s="71"/>
      <c r="Q110" s="71"/>
      <c r="R110" s="71"/>
      <c r="S110" s="78"/>
      <c r="T110" s="78"/>
      <c r="U110" s="78"/>
      <c r="V110" s="78"/>
      <c r="W110" s="246"/>
      <c r="X110" s="246"/>
      <c r="Y110" s="1237"/>
      <c r="Z110" s="1237"/>
      <c r="AA110" s="246"/>
      <c r="AB110" s="246"/>
      <c r="AC110" s="246"/>
      <c r="AD110" s="246"/>
      <c r="AE110" s="246"/>
      <c r="AF110" s="246"/>
      <c r="AG110" s="441"/>
      <c r="AH110" s="441"/>
      <c r="AI110" s="441"/>
      <c r="AJ110" s="441"/>
      <c r="AK110" s="441"/>
      <c r="AL110" s="441"/>
      <c r="AM110" s="441"/>
    </row>
    <row r="111" spans="1:39" s="238" customFormat="1">
      <c r="A111" s="72"/>
      <c r="B111" s="440"/>
      <c r="C111" s="71"/>
      <c r="D111" s="71"/>
      <c r="E111" s="71"/>
      <c r="F111" s="71"/>
      <c r="G111" s="71"/>
      <c r="H111" s="71"/>
      <c r="I111" s="71"/>
      <c r="J111" s="71"/>
      <c r="K111" s="71"/>
      <c r="L111" s="71"/>
      <c r="M111" s="71"/>
      <c r="N111" s="71"/>
      <c r="O111" s="78"/>
      <c r="P111" s="71"/>
      <c r="Q111" s="71"/>
      <c r="R111" s="71"/>
      <c r="S111" s="78"/>
      <c r="T111" s="78"/>
      <c r="U111" s="78"/>
      <c r="V111" s="78"/>
      <c r="W111" s="246"/>
      <c r="X111" s="246"/>
      <c r="Y111" s="1237"/>
      <c r="Z111" s="1237"/>
      <c r="AA111" s="246"/>
      <c r="AB111" s="246"/>
      <c r="AC111" s="246"/>
      <c r="AD111" s="246"/>
      <c r="AE111" s="246"/>
      <c r="AF111" s="246"/>
      <c r="AG111" s="441"/>
      <c r="AH111" s="441"/>
      <c r="AI111" s="441"/>
      <c r="AJ111" s="441"/>
      <c r="AK111" s="441"/>
      <c r="AL111" s="441"/>
      <c r="AM111" s="441"/>
    </row>
    <row r="112" spans="1:39" s="238" customFormat="1">
      <c r="A112" s="72"/>
      <c r="B112" s="440"/>
      <c r="C112" s="71"/>
      <c r="D112" s="71"/>
      <c r="E112" s="71"/>
      <c r="F112" s="71"/>
      <c r="G112" s="71"/>
      <c r="H112" s="71"/>
      <c r="I112" s="71"/>
      <c r="J112" s="71"/>
      <c r="K112" s="71"/>
      <c r="L112" s="71"/>
      <c r="M112" s="71"/>
      <c r="N112" s="71"/>
      <c r="O112" s="78"/>
      <c r="P112" s="71"/>
      <c r="Q112" s="71"/>
      <c r="R112" s="71"/>
      <c r="S112" s="78"/>
      <c r="T112" s="78"/>
      <c r="U112" s="78"/>
      <c r="V112" s="78"/>
      <c r="W112" s="246"/>
      <c r="X112" s="246"/>
      <c r="Y112" s="1237"/>
      <c r="Z112" s="1237"/>
      <c r="AA112" s="246"/>
      <c r="AB112" s="246"/>
      <c r="AC112" s="246"/>
      <c r="AD112" s="246"/>
      <c r="AE112" s="246"/>
      <c r="AF112" s="246"/>
      <c r="AG112" s="441"/>
      <c r="AH112" s="441"/>
      <c r="AI112" s="441"/>
      <c r="AJ112" s="441"/>
      <c r="AK112" s="441"/>
      <c r="AL112" s="441"/>
      <c r="AM112" s="441"/>
    </row>
    <row r="113" spans="1:39" s="238" customFormat="1">
      <c r="A113" s="72"/>
      <c r="B113" s="440"/>
      <c r="C113" s="71"/>
      <c r="D113" s="71"/>
      <c r="E113" s="71"/>
      <c r="F113" s="71"/>
      <c r="G113" s="71"/>
      <c r="H113" s="71"/>
      <c r="I113" s="71"/>
      <c r="J113" s="71"/>
      <c r="K113" s="71"/>
      <c r="L113" s="71"/>
      <c r="M113" s="71"/>
      <c r="N113" s="71"/>
      <c r="O113" s="78"/>
      <c r="P113" s="71"/>
      <c r="Q113" s="71"/>
      <c r="R113" s="71"/>
      <c r="S113" s="78"/>
      <c r="T113" s="78"/>
      <c r="U113" s="78"/>
      <c r="V113" s="78"/>
      <c r="W113" s="246"/>
      <c r="X113" s="246"/>
      <c r="Y113" s="1237"/>
      <c r="Z113" s="1237"/>
      <c r="AA113" s="246"/>
      <c r="AB113" s="246"/>
      <c r="AC113" s="246"/>
      <c r="AD113" s="246"/>
      <c r="AE113" s="246"/>
      <c r="AF113" s="246"/>
      <c r="AG113" s="441"/>
      <c r="AH113" s="441"/>
      <c r="AI113" s="441"/>
      <c r="AJ113" s="441"/>
      <c r="AK113" s="441"/>
      <c r="AL113" s="441"/>
      <c r="AM113" s="441"/>
    </row>
    <row r="114" spans="1:39" s="238" customFormat="1">
      <c r="A114" s="72"/>
      <c r="B114" s="440"/>
      <c r="C114" s="71"/>
      <c r="D114" s="71"/>
      <c r="E114" s="71"/>
      <c r="F114" s="71"/>
      <c r="G114" s="71"/>
      <c r="H114" s="71"/>
      <c r="I114" s="71"/>
      <c r="J114" s="71"/>
      <c r="K114" s="71"/>
      <c r="L114" s="71"/>
      <c r="M114" s="71"/>
      <c r="N114" s="71"/>
      <c r="O114" s="78"/>
      <c r="P114" s="71"/>
      <c r="Q114" s="71"/>
      <c r="R114" s="71"/>
      <c r="S114" s="78"/>
      <c r="T114" s="78"/>
      <c r="U114" s="78"/>
      <c r="V114" s="78"/>
      <c r="W114" s="246"/>
      <c r="X114" s="246"/>
      <c r="Y114" s="1237"/>
      <c r="Z114" s="1237"/>
      <c r="AA114" s="246"/>
      <c r="AB114" s="246"/>
      <c r="AC114" s="246"/>
      <c r="AD114" s="246"/>
      <c r="AE114" s="246"/>
      <c r="AF114" s="246"/>
      <c r="AG114" s="441"/>
      <c r="AH114" s="441"/>
      <c r="AI114" s="441"/>
      <c r="AJ114" s="441"/>
      <c r="AK114" s="441"/>
      <c r="AL114" s="441"/>
      <c r="AM114" s="441"/>
    </row>
    <row r="115" spans="1:39" s="238" customFormat="1">
      <c r="A115" s="72"/>
      <c r="B115" s="440"/>
      <c r="C115" s="71"/>
      <c r="D115" s="71"/>
      <c r="E115" s="71"/>
      <c r="F115" s="71"/>
      <c r="G115" s="71"/>
      <c r="H115" s="71"/>
      <c r="I115" s="71"/>
      <c r="J115" s="71"/>
      <c r="K115" s="71"/>
      <c r="L115" s="71"/>
      <c r="M115" s="71"/>
      <c r="N115" s="71"/>
      <c r="O115" s="78"/>
      <c r="P115" s="71"/>
      <c r="Q115" s="71"/>
      <c r="R115" s="71"/>
      <c r="S115" s="78"/>
      <c r="T115" s="78"/>
      <c r="U115" s="78"/>
      <c r="V115" s="78"/>
      <c r="W115" s="246"/>
      <c r="X115" s="246"/>
      <c r="Y115" s="1237"/>
      <c r="Z115" s="1237"/>
      <c r="AA115" s="246"/>
      <c r="AB115" s="246"/>
      <c r="AC115" s="246"/>
      <c r="AD115" s="246"/>
      <c r="AE115" s="246"/>
      <c r="AF115" s="246"/>
      <c r="AG115" s="441"/>
      <c r="AH115" s="441"/>
      <c r="AI115" s="441"/>
      <c r="AJ115" s="441"/>
      <c r="AK115" s="441"/>
      <c r="AL115" s="441"/>
      <c r="AM115" s="441"/>
    </row>
    <row r="116" spans="1:39" s="238" customFormat="1">
      <c r="A116" s="72"/>
      <c r="B116" s="440"/>
      <c r="C116" s="71"/>
      <c r="D116" s="71"/>
      <c r="E116" s="71"/>
      <c r="F116" s="71"/>
      <c r="G116" s="71"/>
      <c r="H116" s="71"/>
      <c r="I116" s="71"/>
      <c r="J116" s="71"/>
      <c r="K116" s="71"/>
      <c r="L116" s="71"/>
      <c r="M116" s="71"/>
      <c r="N116" s="71"/>
      <c r="O116" s="78"/>
      <c r="P116" s="71"/>
      <c r="Q116" s="71"/>
      <c r="R116" s="71"/>
      <c r="S116" s="78"/>
      <c r="T116" s="78"/>
      <c r="U116" s="78"/>
      <c r="V116" s="78"/>
      <c r="W116" s="246"/>
      <c r="X116" s="246"/>
      <c r="Y116" s="1237"/>
      <c r="Z116" s="1237"/>
      <c r="AA116" s="246"/>
      <c r="AB116" s="246"/>
      <c r="AC116" s="246"/>
      <c r="AD116" s="246"/>
      <c r="AE116" s="246"/>
      <c r="AF116" s="246"/>
      <c r="AG116" s="441"/>
      <c r="AH116" s="441"/>
      <c r="AI116" s="441"/>
      <c r="AJ116" s="441"/>
      <c r="AK116" s="441"/>
      <c r="AL116" s="441"/>
      <c r="AM116" s="441"/>
    </row>
    <row r="117" spans="1:39" s="238" customFormat="1">
      <c r="A117" s="72"/>
      <c r="B117" s="440"/>
      <c r="C117" s="71"/>
      <c r="D117" s="71"/>
      <c r="E117" s="71"/>
      <c r="F117" s="71"/>
      <c r="G117" s="71"/>
      <c r="H117" s="71"/>
      <c r="I117" s="71"/>
      <c r="J117" s="71"/>
      <c r="K117" s="71"/>
      <c r="L117" s="71"/>
      <c r="M117" s="71"/>
      <c r="N117" s="71"/>
      <c r="O117" s="78"/>
      <c r="P117" s="71"/>
      <c r="Q117" s="71"/>
      <c r="R117" s="71"/>
      <c r="S117" s="78"/>
      <c r="T117" s="78"/>
      <c r="U117" s="78"/>
      <c r="V117" s="78"/>
      <c r="W117" s="246"/>
      <c r="X117" s="246"/>
      <c r="Y117" s="1237"/>
      <c r="Z117" s="1237"/>
      <c r="AA117" s="246"/>
      <c r="AB117" s="246"/>
      <c r="AC117" s="246"/>
      <c r="AD117" s="246"/>
      <c r="AE117" s="246"/>
      <c r="AF117" s="246"/>
      <c r="AG117" s="441"/>
      <c r="AH117" s="441"/>
      <c r="AI117" s="441"/>
      <c r="AJ117" s="441"/>
      <c r="AK117" s="441"/>
      <c r="AL117" s="441"/>
      <c r="AM117" s="441"/>
    </row>
    <row r="118" spans="1:39" s="238" customFormat="1">
      <c r="A118" s="72"/>
      <c r="B118" s="440"/>
      <c r="C118" s="71"/>
      <c r="D118" s="71"/>
      <c r="E118" s="71"/>
      <c r="F118" s="71"/>
      <c r="G118" s="71"/>
      <c r="H118" s="71"/>
      <c r="I118" s="71"/>
      <c r="J118" s="71"/>
      <c r="K118" s="71"/>
      <c r="L118" s="71"/>
      <c r="M118" s="71"/>
      <c r="N118" s="71"/>
      <c r="O118" s="78"/>
      <c r="P118" s="71"/>
      <c r="Q118" s="71"/>
      <c r="R118" s="71"/>
      <c r="S118" s="78"/>
      <c r="T118" s="78"/>
      <c r="U118" s="78"/>
      <c r="V118" s="78"/>
      <c r="W118" s="246"/>
      <c r="X118" s="246"/>
      <c r="Y118" s="1237"/>
      <c r="Z118" s="1237"/>
      <c r="AA118" s="246"/>
      <c r="AB118" s="246"/>
      <c r="AC118" s="246"/>
      <c r="AD118" s="246"/>
      <c r="AE118" s="246"/>
      <c r="AF118" s="246"/>
      <c r="AG118" s="441"/>
      <c r="AH118" s="441"/>
      <c r="AI118" s="441"/>
      <c r="AJ118" s="441"/>
      <c r="AK118" s="441"/>
      <c r="AL118" s="441"/>
      <c r="AM118" s="441"/>
    </row>
    <row r="119" spans="1:39" s="238" customFormat="1">
      <c r="A119" s="72"/>
      <c r="B119" s="440"/>
      <c r="C119" s="71"/>
      <c r="D119" s="71"/>
      <c r="E119" s="71"/>
      <c r="F119" s="71"/>
      <c r="G119" s="71"/>
      <c r="H119" s="71"/>
      <c r="I119" s="71"/>
      <c r="J119" s="71"/>
      <c r="K119" s="71"/>
      <c r="L119" s="71"/>
      <c r="M119" s="71"/>
      <c r="N119" s="71"/>
      <c r="O119" s="78"/>
      <c r="P119" s="71"/>
      <c r="Q119" s="71"/>
      <c r="R119" s="71"/>
      <c r="S119" s="78"/>
      <c r="T119" s="78"/>
      <c r="U119" s="78"/>
      <c r="V119" s="78"/>
      <c r="W119" s="246"/>
      <c r="X119" s="246"/>
      <c r="Y119" s="1237"/>
      <c r="Z119" s="1237"/>
      <c r="AA119" s="246"/>
      <c r="AB119" s="246"/>
      <c r="AC119" s="246"/>
      <c r="AD119" s="246"/>
      <c r="AE119" s="246"/>
      <c r="AF119" s="246"/>
      <c r="AG119" s="441"/>
      <c r="AH119" s="441"/>
      <c r="AI119" s="441"/>
      <c r="AJ119" s="441"/>
      <c r="AK119" s="441"/>
      <c r="AL119" s="441"/>
      <c r="AM119" s="441"/>
    </row>
    <row r="120" spans="1:39" s="238" customFormat="1">
      <c r="A120" s="72"/>
      <c r="B120" s="440"/>
      <c r="C120" s="71"/>
      <c r="D120" s="71"/>
      <c r="E120" s="71"/>
      <c r="F120" s="71"/>
      <c r="G120" s="71"/>
      <c r="H120" s="71"/>
      <c r="I120" s="71"/>
      <c r="J120" s="71"/>
      <c r="K120" s="71"/>
      <c r="L120" s="71"/>
      <c r="M120" s="71"/>
      <c r="N120" s="71"/>
      <c r="O120" s="78"/>
      <c r="P120" s="71"/>
      <c r="Q120" s="71"/>
      <c r="R120" s="71"/>
      <c r="S120" s="78"/>
      <c r="T120" s="78"/>
      <c r="U120" s="78"/>
      <c r="V120" s="78"/>
      <c r="W120" s="246"/>
      <c r="X120" s="246"/>
      <c r="Y120" s="1237"/>
      <c r="Z120" s="1237"/>
      <c r="AA120" s="246"/>
      <c r="AB120" s="246"/>
      <c r="AC120" s="246"/>
      <c r="AD120" s="246"/>
      <c r="AE120" s="246"/>
      <c r="AF120" s="246"/>
      <c r="AG120" s="441"/>
      <c r="AH120" s="441"/>
      <c r="AI120" s="441"/>
      <c r="AJ120" s="441"/>
      <c r="AK120" s="441"/>
      <c r="AL120" s="441"/>
      <c r="AM120" s="441"/>
    </row>
    <row r="121" spans="1:39" s="238" customFormat="1">
      <c r="A121" s="72"/>
      <c r="B121" s="440"/>
      <c r="C121" s="71"/>
      <c r="D121" s="71"/>
      <c r="E121" s="71"/>
      <c r="F121" s="71"/>
      <c r="G121" s="71"/>
      <c r="H121" s="71"/>
      <c r="I121" s="71"/>
      <c r="J121" s="71"/>
      <c r="K121" s="71"/>
      <c r="L121" s="71"/>
      <c r="M121" s="71"/>
      <c r="N121" s="71"/>
      <c r="O121" s="78"/>
      <c r="P121" s="71"/>
      <c r="Q121" s="71"/>
      <c r="R121" s="71"/>
      <c r="S121" s="78"/>
      <c r="T121" s="78"/>
      <c r="U121" s="78"/>
      <c r="V121" s="78"/>
      <c r="W121" s="246"/>
      <c r="X121" s="246"/>
      <c r="Y121" s="1237"/>
      <c r="Z121" s="1237"/>
      <c r="AA121" s="246"/>
      <c r="AB121" s="246"/>
      <c r="AC121" s="246"/>
      <c r="AD121" s="246"/>
      <c r="AE121" s="246"/>
      <c r="AF121" s="246"/>
      <c r="AG121" s="441"/>
      <c r="AH121" s="441"/>
      <c r="AI121" s="441"/>
      <c r="AJ121" s="441"/>
      <c r="AK121" s="441"/>
      <c r="AL121" s="441"/>
      <c r="AM121" s="441"/>
    </row>
    <row r="122" spans="1:39" s="238" customFormat="1">
      <c r="A122" s="72"/>
      <c r="B122" s="440"/>
      <c r="C122" s="71"/>
      <c r="D122" s="71"/>
      <c r="E122" s="71"/>
      <c r="F122" s="71"/>
      <c r="G122" s="71"/>
      <c r="H122" s="71"/>
      <c r="I122" s="71"/>
      <c r="J122" s="71"/>
      <c r="K122" s="71"/>
      <c r="L122" s="71"/>
      <c r="M122" s="71"/>
      <c r="N122" s="71"/>
      <c r="O122" s="78"/>
      <c r="P122" s="71"/>
      <c r="Q122" s="71"/>
      <c r="R122" s="71"/>
      <c r="S122" s="78"/>
      <c r="T122" s="78"/>
      <c r="U122" s="78"/>
      <c r="V122" s="78"/>
      <c r="W122" s="246"/>
      <c r="X122" s="246"/>
      <c r="Y122" s="1237"/>
      <c r="Z122" s="1237"/>
      <c r="AA122" s="246"/>
      <c r="AB122" s="246"/>
      <c r="AC122" s="246"/>
      <c r="AD122" s="246"/>
      <c r="AE122" s="246"/>
      <c r="AF122" s="246"/>
      <c r="AG122" s="441"/>
      <c r="AH122" s="441"/>
      <c r="AI122" s="441"/>
      <c r="AJ122" s="441"/>
      <c r="AK122" s="441"/>
      <c r="AL122" s="441"/>
      <c r="AM122" s="441"/>
    </row>
    <row r="123" spans="1:39" s="238" customFormat="1">
      <c r="A123" s="72"/>
      <c r="B123" s="440"/>
      <c r="C123" s="71"/>
      <c r="D123" s="71"/>
      <c r="E123" s="71"/>
      <c r="F123" s="71"/>
      <c r="G123" s="71"/>
      <c r="H123" s="71"/>
      <c r="I123" s="71"/>
      <c r="J123" s="71"/>
      <c r="K123" s="71"/>
      <c r="L123" s="71"/>
      <c r="M123" s="71"/>
      <c r="N123" s="71"/>
      <c r="O123" s="78"/>
      <c r="P123" s="71"/>
      <c r="Q123" s="71"/>
      <c r="R123" s="71"/>
      <c r="S123" s="78"/>
      <c r="T123" s="78"/>
      <c r="U123" s="78"/>
      <c r="V123" s="78"/>
      <c r="W123" s="246"/>
      <c r="X123" s="246"/>
      <c r="Y123" s="1237"/>
      <c r="Z123" s="1237"/>
      <c r="AA123" s="246"/>
      <c r="AB123" s="246"/>
      <c r="AC123" s="246"/>
      <c r="AD123" s="246"/>
      <c r="AE123" s="246"/>
      <c r="AF123" s="246"/>
      <c r="AG123" s="441"/>
      <c r="AH123" s="441"/>
      <c r="AI123" s="441"/>
      <c r="AJ123" s="441"/>
      <c r="AK123" s="441"/>
      <c r="AL123" s="441"/>
      <c r="AM123" s="441"/>
    </row>
    <row r="124" spans="1:39" s="238" customFormat="1">
      <c r="A124" s="72"/>
      <c r="B124" s="440"/>
      <c r="C124" s="71"/>
      <c r="D124" s="71"/>
      <c r="E124" s="71"/>
      <c r="F124" s="71"/>
      <c r="G124" s="71"/>
      <c r="H124" s="71"/>
      <c r="I124" s="71"/>
      <c r="J124" s="71"/>
      <c r="K124" s="71"/>
      <c r="L124" s="71"/>
      <c r="M124" s="71"/>
      <c r="N124" s="71"/>
      <c r="O124" s="78"/>
      <c r="P124" s="71"/>
      <c r="Q124" s="71"/>
      <c r="R124" s="71"/>
      <c r="S124" s="78"/>
      <c r="T124" s="78"/>
      <c r="U124" s="78"/>
      <c r="V124" s="78"/>
      <c r="W124" s="246"/>
      <c r="X124" s="246"/>
      <c r="Y124" s="1237"/>
      <c r="Z124" s="1237"/>
      <c r="AA124" s="246"/>
      <c r="AB124" s="246"/>
      <c r="AC124" s="246"/>
      <c r="AD124" s="246"/>
      <c r="AE124" s="246"/>
      <c r="AF124" s="246"/>
      <c r="AG124" s="441"/>
      <c r="AH124" s="441"/>
      <c r="AI124" s="441"/>
      <c r="AJ124" s="441"/>
      <c r="AK124" s="441"/>
      <c r="AL124" s="441"/>
      <c r="AM124" s="441"/>
    </row>
    <row r="125" spans="1:39" s="238" customFormat="1">
      <c r="A125" s="72"/>
      <c r="B125" s="440"/>
      <c r="C125" s="71"/>
      <c r="D125" s="71"/>
      <c r="E125" s="71"/>
      <c r="F125" s="71"/>
      <c r="G125" s="71"/>
      <c r="H125" s="71"/>
      <c r="I125" s="71"/>
      <c r="J125" s="71"/>
      <c r="K125" s="71"/>
      <c r="L125" s="71"/>
      <c r="M125" s="71"/>
      <c r="N125" s="71"/>
      <c r="O125" s="78"/>
      <c r="P125" s="71"/>
      <c r="Q125" s="71"/>
      <c r="R125" s="71"/>
      <c r="S125" s="78"/>
      <c r="T125" s="78"/>
      <c r="U125" s="78"/>
      <c r="V125" s="78"/>
      <c r="W125" s="246"/>
      <c r="X125" s="246"/>
      <c r="Y125" s="1237"/>
      <c r="Z125" s="1237"/>
      <c r="AA125" s="246"/>
      <c r="AB125" s="246"/>
      <c r="AC125" s="246"/>
      <c r="AD125" s="246"/>
      <c r="AE125" s="246"/>
      <c r="AF125" s="246"/>
      <c r="AG125" s="441"/>
      <c r="AH125" s="441"/>
      <c r="AI125" s="441"/>
      <c r="AJ125" s="441"/>
      <c r="AK125" s="441"/>
      <c r="AL125" s="441"/>
      <c r="AM125" s="441"/>
    </row>
    <row r="126" spans="1:39" s="238" customFormat="1">
      <c r="A126" s="72"/>
      <c r="B126" s="440"/>
      <c r="C126" s="71"/>
      <c r="D126" s="71"/>
      <c r="E126" s="71"/>
      <c r="F126" s="71"/>
      <c r="G126" s="71"/>
      <c r="H126" s="71"/>
      <c r="I126" s="71"/>
      <c r="J126" s="71"/>
      <c r="K126" s="71"/>
      <c r="L126" s="71"/>
      <c r="M126" s="71"/>
      <c r="N126" s="71"/>
      <c r="O126" s="78"/>
      <c r="P126" s="71"/>
      <c r="Q126" s="71"/>
      <c r="R126" s="71"/>
      <c r="S126" s="78"/>
      <c r="T126" s="78"/>
      <c r="U126" s="78"/>
      <c r="V126" s="78"/>
      <c r="W126" s="246"/>
      <c r="X126" s="246"/>
      <c r="Y126" s="1237"/>
      <c r="Z126" s="1237"/>
      <c r="AA126" s="246"/>
      <c r="AB126" s="246"/>
      <c r="AC126" s="246"/>
      <c r="AD126" s="246"/>
      <c r="AE126" s="246"/>
      <c r="AF126" s="246"/>
      <c r="AG126" s="441"/>
      <c r="AH126" s="441"/>
      <c r="AI126" s="441"/>
      <c r="AJ126" s="441"/>
      <c r="AK126" s="441"/>
      <c r="AL126" s="441"/>
      <c r="AM126" s="441"/>
    </row>
    <row r="127" spans="1:39" s="238" customFormat="1">
      <c r="A127" s="72"/>
      <c r="B127" s="440"/>
      <c r="C127" s="71"/>
      <c r="D127" s="71"/>
      <c r="E127" s="71"/>
      <c r="F127" s="71"/>
      <c r="G127" s="71"/>
      <c r="H127" s="71"/>
      <c r="I127" s="71"/>
      <c r="J127" s="71"/>
      <c r="K127" s="71"/>
      <c r="L127" s="71"/>
      <c r="M127" s="71"/>
      <c r="N127" s="71"/>
      <c r="O127" s="78"/>
      <c r="P127" s="71"/>
      <c r="Q127" s="71"/>
      <c r="R127" s="71"/>
      <c r="S127" s="78"/>
      <c r="T127" s="78"/>
      <c r="U127" s="78"/>
      <c r="V127" s="78"/>
      <c r="W127" s="246"/>
      <c r="X127" s="246"/>
      <c r="Y127" s="1237"/>
      <c r="Z127" s="1237"/>
      <c r="AA127" s="246"/>
      <c r="AB127" s="246"/>
      <c r="AC127" s="246"/>
      <c r="AD127" s="246"/>
      <c r="AE127" s="246"/>
      <c r="AF127" s="246"/>
      <c r="AG127" s="441"/>
      <c r="AH127" s="441"/>
      <c r="AI127" s="441"/>
      <c r="AJ127" s="441"/>
      <c r="AK127" s="441"/>
      <c r="AL127" s="441"/>
      <c r="AM127" s="441"/>
    </row>
    <row r="128" spans="1:39" s="238" customFormat="1">
      <c r="A128" s="72"/>
      <c r="B128" s="440"/>
      <c r="C128" s="71"/>
      <c r="D128" s="71"/>
      <c r="E128" s="71"/>
      <c r="F128" s="71"/>
      <c r="G128" s="71"/>
      <c r="H128" s="71"/>
      <c r="I128" s="71"/>
      <c r="J128" s="71"/>
      <c r="K128" s="71"/>
      <c r="L128" s="71"/>
      <c r="M128" s="71"/>
      <c r="N128" s="71"/>
      <c r="O128" s="78"/>
      <c r="P128" s="71"/>
      <c r="Q128" s="71"/>
      <c r="R128" s="71"/>
      <c r="S128" s="78"/>
      <c r="T128" s="78"/>
      <c r="U128" s="78"/>
      <c r="V128" s="78"/>
      <c r="W128" s="246"/>
      <c r="X128" s="246"/>
      <c r="Y128" s="1237"/>
      <c r="Z128" s="1237"/>
      <c r="AA128" s="246"/>
      <c r="AB128" s="246"/>
      <c r="AC128" s="246"/>
      <c r="AD128" s="246"/>
      <c r="AE128" s="246"/>
      <c r="AF128" s="246"/>
      <c r="AG128" s="441"/>
      <c r="AH128" s="441"/>
      <c r="AI128" s="441"/>
      <c r="AJ128" s="441"/>
      <c r="AK128" s="441"/>
      <c r="AL128" s="441"/>
      <c r="AM128" s="441"/>
    </row>
    <row r="129" spans="1:39" s="238" customFormat="1">
      <c r="A129" s="72"/>
      <c r="B129" s="440"/>
      <c r="C129" s="71"/>
      <c r="D129" s="71"/>
      <c r="E129" s="71"/>
      <c r="F129" s="71"/>
      <c r="G129" s="71"/>
      <c r="H129" s="71"/>
      <c r="I129" s="71"/>
      <c r="J129" s="71"/>
      <c r="K129" s="71"/>
      <c r="L129" s="71"/>
      <c r="M129" s="71"/>
      <c r="N129" s="71"/>
      <c r="O129" s="78"/>
      <c r="P129" s="71"/>
      <c r="Q129" s="71"/>
      <c r="R129" s="71"/>
      <c r="S129" s="78"/>
      <c r="T129" s="78"/>
      <c r="U129" s="78"/>
      <c r="V129" s="78"/>
      <c r="W129" s="246"/>
      <c r="X129" s="246"/>
      <c r="Y129" s="1237"/>
      <c r="Z129" s="1237"/>
      <c r="AA129" s="246"/>
      <c r="AB129" s="246"/>
      <c r="AC129" s="246"/>
      <c r="AD129" s="246"/>
      <c r="AE129" s="246"/>
      <c r="AF129" s="246"/>
      <c r="AG129" s="441"/>
      <c r="AH129" s="441"/>
      <c r="AI129" s="441"/>
      <c r="AJ129" s="441"/>
      <c r="AK129" s="441"/>
      <c r="AL129" s="441"/>
      <c r="AM129" s="441"/>
    </row>
    <row r="130" spans="1:39" s="238" customFormat="1">
      <c r="A130" s="72"/>
      <c r="B130" s="440"/>
      <c r="C130" s="71"/>
      <c r="D130" s="71"/>
      <c r="E130" s="71"/>
      <c r="F130" s="71"/>
      <c r="G130" s="71"/>
      <c r="H130" s="71"/>
      <c r="I130" s="71"/>
      <c r="J130" s="71"/>
      <c r="K130" s="71"/>
      <c r="L130" s="71"/>
      <c r="M130" s="71"/>
      <c r="N130" s="71"/>
      <c r="O130" s="78"/>
      <c r="P130" s="71"/>
      <c r="Q130" s="71"/>
      <c r="R130" s="71"/>
      <c r="S130" s="78"/>
      <c r="T130" s="78"/>
      <c r="U130" s="78"/>
      <c r="V130" s="78"/>
      <c r="W130" s="246"/>
      <c r="X130" s="246"/>
      <c r="Y130" s="1237"/>
      <c r="Z130" s="1237"/>
      <c r="AA130" s="246"/>
      <c r="AB130" s="246"/>
      <c r="AC130" s="246"/>
      <c r="AD130" s="246"/>
      <c r="AE130" s="246"/>
      <c r="AF130" s="246"/>
      <c r="AG130" s="441"/>
      <c r="AH130" s="441"/>
      <c r="AI130" s="441"/>
      <c r="AJ130" s="441"/>
      <c r="AK130" s="441"/>
      <c r="AL130" s="441"/>
      <c r="AM130" s="441"/>
    </row>
    <row r="131" spans="1:39" s="238" customFormat="1">
      <c r="A131" s="72"/>
      <c r="B131" s="440"/>
      <c r="C131" s="71"/>
      <c r="D131" s="71"/>
      <c r="E131" s="71"/>
      <c r="F131" s="71"/>
      <c r="G131" s="71"/>
      <c r="H131" s="71"/>
      <c r="I131" s="71"/>
      <c r="J131" s="71"/>
      <c r="K131" s="71"/>
      <c r="L131" s="71"/>
      <c r="M131" s="71"/>
      <c r="N131" s="71"/>
      <c r="O131" s="78"/>
      <c r="P131" s="71"/>
      <c r="Q131" s="71"/>
      <c r="R131" s="71"/>
      <c r="S131" s="78"/>
      <c r="T131" s="78"/>
      <c r="U131" s="78"/>
      <c r="V131" s="78"/>
      <c r="W131" s="246"/>
      <c r="X131" s="246"/>
      <c r="Y131" s="1237"/>
      <c r="Z131" s="1237"/>
      <c r="AA131" s="246"/>
      <c r="AB131" s="246"/>
      <c r="AC131" s="246"/>
      <c r="AD131" s="246"/>
      <c r="AE131" s="246"/>
      <c r="AF131" s="246"/>
      <c r="AG131" s="441"/>
      <c r="AH131" s="441"/>
      <c r="AI131" s="441"/>
      <c r="AJ131" s="441"/>
      <c r="AK131" s="441"/>
      <c r="AL131" s="441"/>
      <c r="AM131" s="441"/>
    </row>
    <row r="132" spans="1:39" s="238" customFormat="1">
      <c r="A132" s="72"/>
      <c r="B132" s="440"/>
      <c r="C132" s="71"/>
      <c r="D132" s="71"/>
      <c r="E132" s="71"/>
      <c r="F132" s="71"/>
      <c r="G132" s="71"/>
      <c r="H132" s="71"/>
      <c r="I132" s="71"/>
      <c r="J132" s="71"/>
      <c r="K132" s="71"/>
      <c r="L132" s="71"/>
      <c r="M132" s="71"/>
      <c r="N132" s="71"/>
      <c r="O132" s="78"/>
      <c r="P132" s="71"/>
      <c r="Q132" s="71"/>
      <c r="R132" s="71"/>
      <c r="S132" s="78"/>
      <c r="T132" s="78"/>
      <c r="U132" s="78"/>
      <c r="V132" s="78"/>
      <c r="W132" s="246"/>
      <c r="X132" s="246"/>
      <c r="Y132" s="1237"/>
      <c r="Z132" s="1237"/>
      <c r="AA132" s="246"/>
      <c r="AB132" s="246"/>
      <c r="AC132" s="246"/>
      <c r="AD132" s="246"/>
      <c r="AE132" s="246"/>
      <c r="AF132" s="246"/>
      <c r="AG132" s="441"/>
      <c r="AH132" s="441"/>
      <c r="AI132" s="441"/>
      <c r="AJ132" s="441"/>
      <c r="AK132" s="441"/>
      <c r="AL132" s="441"/>
      <c r="AM132" s="441"/>
    </row>
    <row r="133" spans="1:39" s="238" customFormat="1">
      <c r="A133" s="72"/>
      <c r="B133" s="440"/>
      <c r="C133" s="71"/>
      <c r="D133" s="71"/>
      <c r="E133" s="71"/>
      <c r="F133" s="71"/>
      <c r="G133" s="71"/>
      <c r="H133" s="71"/>
      <c r="I133" s="71"/>
      <c r="J133" s="71"/>
      <c r="K133" s="71"/>
      <c r="L133" s="71"/>
      <c r="M133" s="71"/>
      <c r="N133" s="71"/>
      <c r="O133" s="78"/>
      <c r="P133" s="71"/>
      <c r="Q133" s="71"/>
      <c r="R133" s="71"/>
      <c r="S133" s="78"/>
      <c r="T133" s="78"/>
      <c r="U133" s="78"/>
      <c r="V133" s="78"/>
      <c r="W133" s="246"/>
      <c r="X133" s="246"/>
      <c r="Y133" s="1237"/>
      <c r="Z133" s="1237"/>
      <c r="AA133" s="246"/>
      <c r="AB133" s="246"/>
      <c r="AC133" s="246"/>
      <c r="AD133" s="246"/>
      <c r="AE133" s="246"/>
      <c r="AF133" s="246"/>
      <c r="AG133" s="441"/>
      <c r="AH133" s="441"/>
      <c r="AI133" s="441"/>
      <c r="AJ133" s="441"/>
      <c r="AK133" s="441"/>
      <c r="AL133" s="441"/>
      <c r="AM133" s="441"/>
    </row>
    <row r="134" spans="1:39" s="238" customFormat="1">
      <c r="A134" s="72"/>
      <c r="B134" s="440"/>
      <c r="C134" s="71"/>
      <c r="D134" s="71"/>
      <c r="E134" s="71"/>
      <c r="F134" s="71"/>
      <c r="G134" s="71"/>
      <c r="H134" s="71"/>
      <c r="I134" s="71"/>
      <c r="J134" s="71"/>
      <c r="K134" s="71"/>
      <c r="L134" s="71"/>
      <c r="M134" s="71"/>
      <c r="N134" s="71"/>
      <c r="O134" s="78"/>
      <c r="P134" s="71"/>
      <c r="Q134" s="71"/>
      <c r="R134" s="71"/>
      <c r="S134" s="78"/>
      <c r="T134" s="78"/>
      <c r="U134" s="78"/>
      <c r="V134" s="78"/>
      <c r="W134" s="246"/>
      <c r="X134" s="246"/>
      <c r="Y134" s="1237"/>
      <c r="Z134" s="1237"/>
      <c r="AA134" s="246"/>
      <c r="AB134" s="246"/>
      <c r="AC134" s="246"/>
      <c r="AD134" s="246"/>
      <c r="AE134" s="246"/>
      <c r="AF134" s="246"/>
      <c r="AG134" s="441"/>
      <c r="AH134" s="441"/>
      <c r="AI134" s="441"/>
      <c r="AJ134" s="441"/>
      <c r="AK134" s="441"/>
      <c r="AL134" s="441"/>
      <c r="AM134" s="441"/>
    </row>
    <row r="135" spans="1:39" s="238" customFormat="1">
      <c r="A135" s="72"/>
      <c r="B135" s="440"/>
      <c r="C135" s="71"/>
      <c r="D135" s="71"/>
      <c r="E135" s="71"/>
      <c r="F135" s="71"/>
      <c r="G135" s="71"/>
      <c r="H135" s="71"/>
      <c r="I135" s="71"/>
      <c r="J135" s="71"/>
      <c r="K135" s="71"/>
      <c r="L135" s="71"/>
      <c r="M135" s="71"/>
      <c r="N135" s="71"/>
      <c r="O135" s="78"/>
      <c r="P135" s="71"/>
      <c r="Q135" s="71"/>
      <c r="R135" s="71"/>
      <c r="S135" s="78"/>
      <c r="T135" s="78"/>
      <c r="U135" s="78"/>
      <c r="V135" s="78"/>
      <c r="W135" s="246"/>
      <c r="X135" s="246"/>
      <c r="Y135" s="1237"/>
      <c r="Z135" s="1237"/>
      <c r="AA135" s="246"/>
      <c r="AB135" s="246"/>
      <c r="AC135" s="246"/>
      <c r="AD135" s="246"/>
      <c r="AE135" s="246"/>
      <c r="AF135" s="246"/>
      <c r="AG135" s="441"/>
      <c r="AH135" s="441"/>
      <c r="AI135" s="441"/>
      <c r="AJ135" s="441"/>
      <c r="AK135" s="441"/>
      <c r="AL135" s="441"/>
      <c r="AM135" s="441"/>
    </row>
    <row r="136" spans="1:39" s="238" customFormat="1">
      <c r="A136" s="72"/>
      <c r="B136" s="440"/>
      <c r="C136" s="71"/>
      <c r="D136" s="71"/>
      <c r="E136" s="71"/>
      <c r="F136" s="71"/>
      <c r="G136" s="71"/>
      <c r="H136" s="71"/>
      <c r="I136" s="71"/>
      <c r="J136" s="71"/>
      <c r="K136" s="71"/>
      <c r="L136" s="71"/>
      <c r="M136" s="71"/>
      <c r="N136" s="71"/>
      <c r="O136" s="78"/>
      <c r="P136" s="71"/>
      <c r="Q136" s="71"/>
      <c r="R136" s="71"/>
      <c r="S136" s="78"/>
      <c r="T136" s="78"/>
      <c r="U136" s="78"/>
      <c r="V136" s="78"/>
      <c r="W136" s="246"/>
      <c r="X136" s="246"/>
      <c r="Y136" s="1237"/>
      <c r="Z136" s="1237"/>
      <c r="AA136" s="246"/>
      <c r="AB136" s="246"/>
      <c r="AC136" s="246"/>
      <c r="AD136" s="246"/>
      <c r="AE136" s="246"/>
      <c r="AF136" s="246"/>
      <c r="AG136" s="441"/>
      <c r="AH136" s="441"/>
      <c r="AI136" s="441"/>
      <c r="AJ136" s="441"/>
      <c r="AK136" s="441"/>
      <c r="AL136" s="441"/>
      <c r="AM136" s="441"/>
    </row>
    <row r="137" spans="1:39" s="238" customFormat="1">
      <c r="A137" s="72"/>
      <c r="B137" s="440"/>
      <c r="C137" s="71"/>
      <c r="D137" s="71"/>
      <c r="E137" s="71"/>
      <c r="F137" s="71"/>
      <c r="G137" s="71"/>
      <c r="H137" s="71"/>
      <c r="I137" s="71"/>
      <c r="J137" s="71"/>
      <c r="K137" s="71"/>
      <c r="L137" s="71"/>
      <c r="M137" s="71"/>
      <c r="N137" s="71"/>
      <c r="O137" s="78"/>
      <c r="P137" s="71"/>
      <c r="Q137" s="71"/>
      <c r="R137" s="71"/>
      <c r="S137" s="78"/>
      <c r="T137" s="78"/>
      <c r="U137" s="78"/>
      <c r="V137" s="78"/>
      <c r="W137" s="246"/>
      <c r="X137" s="246"/>
      <c r="Y137" s="1237"/>
      <c r="Z137" s="1237"/>
      <c r="AA137" s="246"/>
      <c r="AB137" s="246"/>
      <c r="AC137" s="246"/>
      <c r="AD137" s="246"/>
      <c r="AE137" s="246"/>
      <c r="AF137" s="246"/>
      <c r="AG137" s="441"/>
      <c r="AH137" s="441"/>
      <c r="AI137" s="441"/>
      <c r="AJ137" s="441"/>
      <c r="AK137" s="441"/>
      <c r="AL137" s="441"/>
      <c r="AM137" s="441"/>
    </row>
    <row r="138" spans="1:39" s="238" customFormat="1">
      <c r="A138" s="72"/>
      <c r="B138" s="440"/>
      <c r="C138" s="71"/>
      <c r="D138" s="71"/>
      <c r="E138" s="71"/>
      <c r="F138" s="71"/>
      <c r="G138" s="71"/>
      <c r="H138" s="71"/>
      <c r="I138" s="71"/>
      <c r="J138" s="71"/>
      <c r="K138" s="71"/>
      <c r="L138" s="71"/>
      <c r="M138" s="71"/>
      <c r="N138" s="71"/>
      <c r="O138" s="78"/>
      <c r="P138" s="71"/>
      <c r="Q138" s="71"/>
      <c r="R138" s="71"/>
      <c r="S138" s="78"/>
      <c r="T138" s="78"/>
      <c r="U138" s="78"/>
      <c r="V138" s="78"/>
      <c r="W138" s="246"/>
      <c r="X138" s="246"/>
      <c r="Y138" s="1237"/>
      <c r="Z138" s="1237"/>
      <c r="AA138" s="246"/>
      <c r="AB138" s="246"/>
      <c r="AC138" s="246"/>
      <c r="AD138" s="246"/>
      <c r="AE138" s="246"/>
      <c r="AF138" s="246"/>
      <c r="AG138" s="441"/>
      <c r="AH138" s="441"/>
      <c r="AI138" s="441"/>
      <c r="AJ138" s="441"/>
      <c r="AK138" s="441"/>
      <c r="AL138" s="441"/>
      <c r="AM138" s="441"/>
    </row>
    <row r="139" spans="1:39" s="238" customFormat="1">
      <c r="A139" s="72"/>
      <c r="B139" s="440"/>
      <c r="C139" s="71"/>
      <c r="D139" s="71"/>
      <c r="E139" s="71"/>
      <c r="F139" s="71"/>
      <c r="G139" s="71"/>
      <c r="H139" s="71"/>
      <c r="I139" s="71"/>
      <c r="J139" s="71"/>
      <c r="K139" s="71"/>
      <c r="L139" s="71"/>
      <c r="M139" s="71"/>
      <c r="N139" s="71"/>
      <c r="O139" s="78"/>
      <c r="P139" s="71"/>
      <c r="Q139" s="71"/>
      <c r="R139" s="71"/>
      <c r="S139" s="78"/>
      <c r="T139" s="78"/>
      <c r="U139" s="78"/>
      <c r="V139" s="78"/>
      <c r="W139" s="246"/>
      <c r="X139" s="246"/>
      <c r="Y139" s="1237"/>
      <c r="Z139" s="1237"/>
      <c r="AA139" s="246"/>
      <c r="AB139" s="246"/>
      <c r="AC139" s="246"/>
      <c r="AD139" s="246"/>
      <c r="AE139" s="246"/>
      <c r="AF139" s="246"/>
      <c r="AG139" s="441"/>
      <c r="AH139" s="441"/>
      <c r="AI139" s="441"/>
      <c r="AJ139" s="441"/>
      <c r="AK139" s="441"/>
      <c r="AL139" s="441"/>
      <c r="AM139" s="441"/>
    </row>
    <row r="140" spans="1:39" s="238" customFormat="1">
      <c r="A140" s="72"/>
      <c r="B140" s="440"/>
      <c r="C140" s="71"/>
      <c r="D140" s="71"/>
      <c r="E140" s="71"/>
      <c r="F140" s="71"/>
      <c r="G140" s="71"/>
      <c r="H140" s="71"/>
      <c r="I140" s="71"/>
      <c r="J140" s="71"/>
      <c r="K140" s="71"/>
      <c r="L140" s="71"/>
      <c r="M140" s="71"/>
      <c r="N140" s="71"/>
      <c r="O140" s="78"/>
      <c r="P140" s="71"/>
      <c r="Q140" s="71"/>
      <c r="R140" s="71"/>
      <c r="S140" s="78"/>
      <c r="T140" s="78"/>
      <c r="U140" s="78"/>
      <c r="V140" s="78"/>
      <c r="W140" s="246"/>
      <c r="X140" s="246"/>
      <c r="Y140" s="1237"/>
      <c r="Z140" s="1237"/>
      <c r="AA140" s="246"/>
      <c r="AB140" s="246"/>
      <c r="AC140" s="246"/>
      <c r="AD140" s="246"/>
      <c r="AE140" s="246"/>
      <c r="AF140" s="246"/>
      <c r="AG140" s="441"/>
      <c r="AH140" s="441"/>
      <c r="AI140" s="441"/>
      <c r="AJ140" s="441"/>
      <c r="AK140" s="441"/>
      <c r="AL140" s="441"/>
      <c r="AM140" s="441"/>
    </row>
    <row r="141" spans="1:39" s="238" customFormat="1">
      <c r="A141" s="72"/>
      <c r="B141" s="440"/>
      <c r="C141" s="71"/>
      <c r="D141" s="71"/>
      <c r="E141" s="71"/>
      <c r="F141" s="71"/>
      <c r="G141" s="71"/>
      <c r="H141" s="71"/>
      <c r="I141" s="71"/>
      <c r="J141" s="71"/>
      <c r="K141" s="71"/>
      <c r="L141" s="71"/>
      <c r="M141" s="71"/>
      <c r="N141" s="71"/>
      <c r="O141" s="78"/>
      <c r="P141" s="71"/>
      <c r="Q141" s="71"/>
      <c r="R141" s="71"/>
      <c r="S141" s="78"/>
      <c r="T141" s="78"/>
      <c r="U141" s="78"/>
      <c r="V141" s="78"/>
      <c r="W141" s="246"/>
      <c r="X141" s="246"/>
      <c r="Y141" s="1237"/>
      <c r="Z141" s="1237"/>
      <c r="AA141" s="246"/>
      <c r="AB141" s="246"/>
      <c r="AC141" s="246"/>
      <c r="AD141" s="246"/>
      <c r="AE141" s="246"/>
      <c r="AF141" s="246"/>
      <c r="AG141" s="441"/>
      <c r="AH141" s="441"/>
      <c r="AI141" s="441"/>
      <c r="AJ141" s="441"/>
      <c r="AK141" s="441"/>
      <c r="AL141" s="441"/>
      <c r="AM141" s="441"/>
    </row>
    <row r="142" spans="1:39" s="238" customFormat="1">
      <c r="A142" s="72"/>
      <c r="B142" s="440"/>
      <c r="C142" s="71"/>
      <c r="D142" s="71"/>
      <c r="E142" s="71"/>
      <c r="F142" s="71"/>
      <c r="G142" s="71"/>
      <c r="H142" s="71"/>
      <c r="I142" s="71"/>
      <c r="J142" s="71"/>
      <c r="K142" s="71"/>
      <c r="L142" s="71"/>
      <c r="M142" s="71"/>
      <c r="N142" s="71"/>
      <c r="O142" s="78"/>
      <c r="P142" s="71"/>
      <c r="Q142" s="71"/>
      <c r="R142" s="71"/>
      <c r="S142" s="78"/>
      <c r="T142" s="78"/>
      <c r="U142" s="78"/>
      <c r="V142" s="78"/>
      <c r="W142" s="246"/>
      <c r="X142" s="246"/>
      <c r="Y142" s="1237"/>
      <c r="Z142" s="1237"/>
      <c r="AA142" s="246"/>
      <c r="AB142" s="246"/>
      <c r="AC142" s="246"/>
      <c r="AD142" s="246"/>
      <c r="AE142" s="246"/>
      <c r="AF142" s="246"/>
      <c r="AG142" s="441"/>
      <c r="AH142" s="441"/>
      <c r="AI142" s="441"/>
      <c r="AJ142" s="441"/>
      <c r="AK142" s="441"/>
      <c r="AL142" s="441"/>
      <c r="AM142" s="441"/>
    </row>
    <row r="143" spans="1:39" s="238" customFormat="1">
      <c r="A143" s="72"/>
      <c r="B143" s="440"/>
      <c r="C143" s="71"/>
      <c r="D143" s="71"/>
      <c r="E143" s="71"/>
      <c r="F143" s="71"/>
      <c r="G143" s="71"/>
      <c r="H143" s="71"/>
      <c r="I143" s="71"/>
      <c r="J143" s="71"/>
      <c r="K143" s="71"/>
      <c r="L143" s="71"/>
      <c r="M143" s="71"/>
      <c r="N143" s="71"/>
      <c r="O143" s="78"/>
      <c r="P143" s="71"/>
      <c r="Q143" s="71"/>
      <c r="R143" s="71"/>
      <c r="S143" s="78"/>
      <c r="T143" s="78"/>
      <c r="U143" s="78"/>
      <c r="V143" s="78"/>
      <c r="W143" s="246"/>
      <c r="X143" s="246"/>
      <c r="Y143" s="1237"/>
      <c r="Z143" s="1237"/>
      <c r="AA143" s="246"/>
      <c r="AB143" s="246"/>
      <c r="AC143" s="246"/>
      <c r="AD143" s="246"/>
      <c r="AE143" s="246"/>
      <c r="AF143" s="246"/>
      <c r="AG143" s="441"/>
      <c r="AH143" s="441"/>
      <c r="AI143" s="441"/>
      <c r="AJ143" s="441"/>
      <c r="AK143" s="441"/>
      <c r="AL143" s="441"/>
      <c r="AM143" s="441"/>
    </row>
    <row r="144" spans="1:39" s="238" customFormat="1">
      <c r="A144" s="72"/>
      <c r="B144" s="440"/>
      <c r="C144" s="71"/>
      <c r="D144" s="71"/>
      <c r="E144" s="71"/>
      <c r="F144" s="71"/>
      <c r="G144" s="71"/>
      <c r="H144" s="71"/>
      <c r="I144" s="71"/>
      <c r="J144" s="71"/>
      <c r="K144" s="71"/>
      <c r="L144" s="71"/>
      <c r="M144" s="71"/>
      <c r="N144" s="71"/>
      <c r="O144" s="78"/>
      <c r="P144" s="71"/>
      <c r="Q144" s="71"/>
      <c r="R144" s="71"/>
      <c r="S144" s="78"/>
      <c r="T144" s="78"/>
      <c r="U144" s="78"/>
      <c r="V144" s="78"/>
      <c r="W144" s="246"/>
      <c r="X144" s="246"/>
      <c r="Y144" s="1237"/>
      <c r="Z144" s="1237"/>
      <c r="AA144" s="246"/>
      <c r="AB144" s="246"/>
      <c r="AC144" s="246"/>
      <c r="AD144" s="246"/>
      <c r="AE144" s="246"/>
      <c r="AF144" s="246"/>
      <c r="AG144" s="441"/>
      <c r="AH144" s="441"/>
      <c r="AI144" s="441"/>
      <c r="AJ144" s="441"/>
      <c r="AK144" s="441"/>
      <c r="AL144" s="441"/>
      <c r="AM144" s="441"/>
    </row>
    <row r="145" spans="1:39" s="238" customFormat="1">
      <c r="A145" s="72"/>
      <c r="B145" s="440"/>
      <c r="C145" s="71"/>
      <c r="D145" s="71"/>
      <c r="E145" s="71"/>
      <c r="F145" s="71"/>
      <c r="G145" s="71"/>
      <c r="H145" s="71"/>
      <c r="I145" s="71"/>
      <c r="J145" s="71"/>
      <c r="K145" s="71"/>
      <c r="L145" s="71"/>
      <c r="M145" s="71"/>
      <c r="N145" s="71"/>
      <c r="O145" s="78"/>
      <c r="P145" s="71"/>
      <c r="Q145" s="71"/>
      <c r="R145" s="71"/>
      <c r="S145" s="78"/>
      <c r="T145" s="78"/>
      <c r="U145" s="78"/>
      <c r="V145" s="78"/>
      <c r="W145" s="246"/>
      <c r="X145" s="246"/>
      <c r="Y145" s="1237"/>
      <c r="Z145" s="1237"/>
      <c r="AA145" s="246"/>
      <c r="AB145" s="246"/>
      <c r="AC145" s="246"/>
      <c r="AD145" s="246"/>
      <c r="AE145" s="246"/>
      <c r="AF145" s="246"/>
      <c r="AG145" s="441"/>
      <c r="AH145" s="441"/>
      <c r="AI145" s="441"/>
      <c r="AJ145" s="441"/>
      <c r="AK145" s="441"/>
      <c r="AL145" s="441"/>
      <c r="AM145" s="441"/>
    </row>
    <row r="146" spans="1:39" s="238" customFormat="1">
      <c r="A146" s="72"/>
      <c r="B146" s="440"/>
      <c r="C146" s="71"/>
      <c r="D146" s="71"/>
      <c r="E146" s="71"/>
      <c r="F146" s="71"/>
      <c r="G146" s="71"/>
      <c r="H146" s="71"/>
      <c r="I146" s="71"/>
      <c r="J146" s="71"/>
      <c r="K146" s="71"/>
      <c r="L146" s="71"/>
      <c r="M146" s="71"/>
      <c r="N146" s="71"/>
      <c r="O146" s="78"/>
      <c r="P146" s="71"/>
      <c r="Q146" s="71"/>
      <c r="R146" s="71"/>
      <c r="S146" s="78"/>
      <c r="T146" s="78"/>
      <c r="U146" s="78"/>
      <c r="V146" s="78"/>
      <c r="W146" s="246"/>
      <c r="X146" s="246"/>
      <c r="Y146" s="1237"/>
      <c r="Z146" s="1237"/>
      <c r="AA146" s="246"/>
      <c r="AB146" s="246"/>
      <c r="AC146" s="246"/>
      <c r="AD146" s="246"/>
      <c r="AE146" s="246"/>
      <c r="AF146" s="246"/>
      <c r="AG146" s="441"/>
      <c r="AH146" s="441"/>
      <c r="AI146" s="441"/>
      <c r="AJ146" s="441"/>
      <c r="AK146" s="441"/>
      <c r="AL146" s="441"/>
      <c r="AM146" s="441"/>
    </row>
    <row r="147" spans="1:39" s="238" customFormat="1">
      <c r="A147" s="72"/>
      <c r="B147" s="440"/>
      <c r="C147" s="71"/>
      <c r="D147" s="71"/>
      <c r="E147" s="71"/>
      <c r="F147" s="71"/>
      <c r="G147" s="71"/>
      <c r="H147" s="71"/>
      <c r="I147" s="71"/>
      <c r="J147" s="71"/>
      <c r="K147" s="71"/>
      <c r="L147" s="71"/>
      <c r="M147" s="71"/>
      <c r="N147" s="71"/>
      <c r="O147" s="78"/>
      <c r="P147" s="71"/>
      <c r="Q147" s="71"/>
      <c r="R147" s="71"/>
      <c r="S147" s="78"/>
      <c r="T147" s="78"/>
      <c r="U147" s="78"/>
      <c r="V147" s="78"/>
      <c r="W147" s="246"/>
      <c r="X147" s="246"/>
      <c r="Y147" s="1237"/>
      <c r="Z147" s="1237"/>
      <c r="AA147" s="246"/>
      <c r="AB147" s="246"/>
      <c r="AC147" s="246"/>
      <c r="AD147" s="246"/>
      <c r="AE147" s="246"/>
      <c r="AF147" s="246"/>
      <c r="AG147" s="441"/>
      <c r="AH147" s="441"/>
      <c r="AI147" s="441"/>
      <c r="AJ147" s="441"/>
      <c r="AK147" s="441"/>
      <c r="AL147" s="441"/>
      <c r="AM147" s="441"/>
    </row>
    <row r="148" spans="1:39" s="238" customFormat="1">
      <c r="A148" s="72"/>
      <c r="B148" s="440"/>
      <c r="C148" s="71"/>
      <c r="D148" s="71"/>
      <c r="E148" s="71"/>
      <c r="F148" s="71"/>
      <c r="G148" s="71"/>
      <c r="H148" s="71"/>
      <c r="I148" s="71"/>
      <c r="J148" s="71"/>
      <c r="K148" s="71"/>
      <c r="L148" s="71"/>
      <c r="M148" s="71"/>
      <c r="N148" s="71"/>
      <c r="O148" s="78"/>
      <c r="P148" s="71"/>
      <c r="Q148" s="71"/>
      <c r="R148" s="71"/>
      <c r="S148" s="78"/>
      <c r="T148" s="78"/>
      <c r="U148" s="78"/>
      <c r="V148" s="78"/>
      <c r="W148" s="246"/>
      <c r="X148" s="246"/>
      <c r="Y148" s="1237"/>
      <c r="Z148" s="1237"/>
      <c r="AA148" s="246"/>
      <c r="AB148" s="246"/>
      <c r="AC148" s="246"/>
      <c r="AD148" s="246"/>
      <c r="AE148" s="246"/>
      <c r="AF148" s="246"/>
      <c r="AG148" s="441"/>
      <c r="AH148" s="441"/>
      <c r="AI148" s="441"/>
      <c r="AJ148" s="441"/>
      <c r="AK148" s="441"/>
      <c r="AL148" s="441"/>
      <c r="AM148" s="441"/>
    </row>
    <row r="149" spans="1:39" s="238" customFormat="1">
      <c r="A149" s="72"/>
      <c r="B149" s="440"/>
      <c r="C149" s="71"/>
      <c r="D149" s="71"/>
      <c r="E149" s="71"/>
      <c r="F149" s="71"/>
      <c r="G149" s="71"/>
      <c r="H149" s="71"/>
      <c r="I149" s="71"/>
      <c r="J149" s="71"/>
      <c r="K149" s="71"/>
      <c r="L149" s="71"/>
      <c r="M149" s="71"/>
      <c r="N149" s="71"/>
      <c r="O149" s="78"/>
      <c r="P149" s="71"/>
      <c r="Q149" s="71"/>
      <c r="R149" s="71"/>
      <c r="S149" s="78"/>
      <c r="T149" s="78"/>
      <c r="U149" s="78"/>
      <c r="V149" s="78"/>
      <c r="W149" s="246"/>
      <c r="X149" s="246"/>
      <c r="Y149" s="1237"/>
      <c r="Z149" s="1237"/>
      <c r="AA149" s="246"/>
      <c r="AB149" s="246"/>
      <c r="AC149" s="246"/>
      <c r="AD149" s="246"/>
      <c r="AE149" s="246"/>
      <c r="AF149" s="246"/>
      <c r="AG149" s="441"/>
      <c r="AH149" s="441"/>
      <c r="AI149" s="441"/>
      <c r="AJ149" s="441"/>
      <c r="AK149" s="441"/>
      <c r="AL149" s="441"/>
      <c r="AM149" s="441"/>
    </row>
    <row r="150" spans="1:39" s="238" customFormat="1">
      <c r="A150" s="72"/>
      <c r="B150" s="440"/>
      <c r="C150" s="71"/>
      <c r="D150" s="71"/>
      <c r="E150" s="71"/>
      <c r="F150" s="71"/>
      <c r="G150" s="71"/>
      <c r="H150" s="71"/>
      <c r="I150" s="71"/>
      <c r="J150" s="71"/>
      <c r="K150" s="71"/>
      <c r="L150" s="71"/>
      <c r="M150" s="71"/>
      <c r="N150" s="71"/>
      <c r="O150" s="78"/>
      <c r="P150" s="71"/>
      <c r="Q150" s="71"/>
      <c r="R150" s="71"/>
      <c r="S150" s="78"/>
      <c r="T150" s="78"/>
      <c r="U150" s="78"/>
      <c r="V150" s="78"/>
      <c r="W150" s="246"/>
      <c r="X150" s="246"/>
      <c r="Y150" s="1237"/>
      <c r="Z150" s="1237"/>
      <c r="AA150" s="246"/>
      <c r="AB150" s="246"/>
      <c r="AC150" s="246"/>
      <c r="AD150" s="246"/>
      <c r="AE150" s="246"/>
      <c r="AF150" s="246"/>
      <c r="AG150" s="441"/>
      <c r="AH150" s="441"/>
      <c r="AI150" s="441"/>
      <c r="AJ150" s="441"/>
      <c r="AK150" s="441"/>
      <c r="AL150" s="441"/>
      <c r="AM150" s="441"/>
    </row>
    <row r="151" spans="1:39" s="238" customFormat="1">
      <c r="A151" s="72"/>
      <c r="B151" s="440"/>
      <c r="C151" s="71"/>
      <c r="D151" s="71"/>
      <c r="E151" s="71"/>
      <c r="F151" s="71"/>
      <c r="G151" s="71"/>
      <c r="H151" s="71"/>
      <c r="I151" s="71"/>
      <c r="J151" s="71"/>
      <c r="K151" s="71"/>
      <c r="L151" s="71"/>
      <c r="M151" s="71"/>
      <c r="N151" s="71"/>
      <c r="O151" s="78"/>
      <c r="P151" s="71"/>
      <c r="Q151" s="71"/>
      <c r="R151" s="71"/>
      <c r="S151" s="78"/>
      <c r="T151" s="78"/>
      <c r="U151" s="78"/>
      <c r="V151" s="78"/>
      <c r="W151" s="246"/>
      <c r="X151" s="246"/>
      <c r="Y151" s="1237"/>
      <c r="Z151" s="1237"/>
      <c r="AA151" s="246"/>
      <c r="AB151" s="246"/>
      <c r="AC151" s="246"/>
      <c r="AD151" s="246"/>
      <c r="AE151" s="246"/>
      <c r="AF151" s="246"/>
      <c r="AG151" s="441"/>
      <c r="AH151" s="441"/>
      <c r="AI151" s="441"/>
      <c r="AJ151" s="441"/>
      <c r="AK151" s="441"/>
      <c r="AL151" s="441"/>
      <c r="AM151" s="441"/>
    </row>
    <row r="152" spans="1:39" s="238" customFormat="1">
      <c r="A152" s="72"/>
      <c r="B152" s="440"/>
      <c r="C152" s="71"/>
      <c r="D152" s="71"/>
      <c r="E152" s="71"/>
      <c r="F152" s="71"/>
      <c r="G152" s="71"/>
      <c r="H152" s="71"/>
      <c r="I152" s="71"/>
      <c r="J152" s="71"/>
      <c r="K152" s="71"/>
      <c r="L152" s="71"/>
      <c r="M152" s="71"/>
      <c r="N152" s="71"/>
      <c r="O152" s="78"/>
      <c r="P152" s="71"/>
      <c r="Q152" s="71"/>
      <c r="R152" s="71"/>
      <c r="S152" s="78"/>
      <c r="T152" s="78"/>
      <c r="U152" s="78"/>
      <c r="V152" s="78"/>
      <c r="W152" s="246"/>
      <c r="X152" s="246"/>
      <c r="Y152" s="1237"/>
      <c r="Z152" s="1237"/>
      <c r="AA152" s="246"/>
      <c r="AB152" s="246"/>
      <c r="AC152" s="246"/>
      <c r="AD152" s="246"/>
      <c r="AE152" s="246"/>
      <c r="AF152" s="246"/>
      <c r="AG152" s="441"/>
      <c r="AH152" s="441"/>
      <c r="AI152" s="441"/>
      <c r="AJ152" s="441"/>
      <c r="AK152" s="441"/>
      <c r="AL152" s="441"/>
      <c r="AM152" s="441"/>
    </row>
    <row r="153" spans="1:39" s="238" customFormat="1">
      <c r="A153" s="72"/>
      <c r="B153" s="440"/>
      <c r="C153" s="71"/>
      <c r="D153" s="71"/>
      <c r="E153" s="71"/>
      <c r="F153" s="71"/>
      <c r="G153" s="71"/>
      <c r="H153" s="71"/>
      <c r="I153" s="71"/>
      <c r="J153" s="71"/>
      <c r="K153" s="71"/>
      <c r="L153" s="71"/>
      <c r="M153" s="71"/>
      <c r="N153" s="71"/>
      <c r="O153" s="78"/>
      <c r="P153" s="71"/>
      <c r="Q153" s="71"/>
      <c r="R153" s="71"/>
      <c r="S153" s="78"/>
      <c r="T153" s="78"/>
      <c r="U153" s="78"/>
      <c r="V153" s="78"/>
      <c r="W153" s="246"/>
      <c r="X153" s="246"/>
      <c r="Y153" s="1237"/>
      <c r="Z153" s="1237"/>
      <c r="AA153" s="246"/>
      <c r="AB153" s="246"/>
      <c r="AC153" s="246"/>
      <c r="AD153" s="246"/>
      <c r="AE153" s="246"/>
      <c r="AF153" s="246"/>
      <c r="AG153" s="441"/>
      <c r="AH153" s="441"/>
      <c r="AI153" s="441"/>
      <c r="AJ153" s="441"/>
      <c r="AK153" s="441"/>
      <c r="AL153" s="441"/>
      <c r="AM153" s="441"/>
    </row>
    <row r="154" spans="1:39" s="238" customFormat="1">
      <c r="A154" s="72"/>
      <c r="B154" s="440"/>
      <c r="C154" s="71"/>
      <c r="D154" s="71"/>
      <c r="E154" s="71"/>
      <c r="F154" s="71"/>
      <c r="G154" s="71"/>
      <c r="H154" s="71"/>
      <c r="I154" s="71"/>
      <c r="J154" s="71"/>
      <c r="K154" s="71"/>
      <c r="L154" s="71"/>
      <c r="M154" s="71"/>
      <c r="N154" s="71"/>
      <c r="O154" s="78"/>
      <c r="P154" s="71"/>
      <c r="Q154" s="71"/>
      <c r="R154" s="71"/>
      <c r="S154" s="78"/>
      <c r="T154" s="78"/>
      <c r="U154" s="78"/>
      <c r="V154" s="78"/>
      <c r="W154" s="246"/>
      <c r="X154" s="246"/>
      <c r="Y154" s="1237"/>
      <c r="Z154" s="1237"/>
      <c r="AA154" s="246"/>
      <c r="AB154" s="246"/>
      <c r="AC154" s="246"/>
      <c r="AD154" s="246"/>
      <c r="AE154" s="246"/>
      <c r="AF154" s="246"/>
      <c r="AG154" s="441"/>
      <c r="AH154" s="441"/>
      <c r="AI154" s="441"/>
      <c r="AJ154" s="441"/>
      <c r="AK154" s="441"/>
      <c r="AL154" s="441"/>
      <c r="AM154" s="441"/>
    </row>
    <row r="155" spans="1:39" s="238" customFormat="1">
      <c r="A155" s="72"/>
      <c r="B155" s="440"/>
      <c r="C155" s="71"/>
      <c r="D155" s="71"/>
      <c r="E155" s="71"/>
      <c r="F155" s="71"/>
      <c r="G155" s="71"/>
      <c r="H155" s="71"/>
      <c r="I155" s="71"/>
      <c r="J155" s="71"/>
      <c r="K155" s="71"/>
      <c r="L155" s="71"/>
      <c r="M155" s="71"/>
      <c r="N155" s="71"/>
      <c r="O155" s="78"/>
      <c r="P155" s="71"/>
      <c r="Q155" s="71"/>
      <c r="R155" s="71"/>
      <c r="S155" s="78"/>
      <c r="T155" s="78"/>
      <c r="U155" s="78"/>
      <c r="V155" s="78"/>
      <c r="W155" s="246"/>
      <c r="X155" s="246"/>
      <c r="Y155" s="1237"/>
      <c r="Z155" s="1237"/>
      <c r="AA155" s="246"/>
      <c r="AB155" s="246"/>
      <c r="AC155" s="246"/>
      <c r="AD155" s="246"/>
      <c r="AE155" s="246"/>
      <c r="AF155" s="246"/>
      <c r="AG155" s="441"/>
      <c r="AH155" s="441"/>
      <c r="AI155" s="441"/>
      <c r="AJ155" s="441"/>
      <c r="AK155" s="441"/>
      <c r="AL155" s="441"/>
      <c r="AM155" s="441"/>
    </row>
    <row r="156" spans="1:39" s="238" customFormat="1">
      <c r="A156" s="72"/>
      <c r="B156" s="440"/>
      <c r="C156" s="71"/>
      <c r="D156" s="71"/>
      <c r="E156" s="71"/>
      <c r="F156" s="71"/>
      <c r="G156" s="71"/>
      <c r="H156" s="71"/>
      <c r="I156" s="71"/>
      <c r="J156" s="71"/>
      <c r="K156" s="71"/>
      <c r="L156" s="71"/>
      <c r="M156" s="71"/>
      <c r="N156" s="71"/>
      <c r="O156" s="78"/>
      <c r="P156" s="71"/>
      <c r="Q156" s="71"/>
      <c r="R156" s="71"/>
      <c r="S156" s="78"/>
      <c r="T156" s="78"/>
      <c r="U156" s="78"/>
      <c r="V156" s="78"/>
      <c r="W156" s="246"/>
      <c r="X156" s="246"/>
      <c r="Y156" s="1237"/>
      <c r="Z156" s="1237"/>
      <c r="AA156" s="246"/>
      <c r="AB156" s="246"/>
      <c r="AC156" s="246"/>
      <c r="AD156" s="246"/>
      <c r="AE156" s="246"/>
      <c r="AF156" s="246"/>
      <c r="AG156" s="441"/>
      <c r="AH156" s="441"/>
      <c r="AI156" s="441"/>
      <c r="AJ156" s="441"/>
      <c r="AK156" s="441"/>
      <c r="AL156" s="441"/>
      <c r="AM156" s="441"/>
    </row>
    <row r="157" spans="1:39" s="238" customFormat="1">
      <c r="A157" s="72"/>
      <c r="B157" s="440"/>
      <c r="C157" s="71"/>
      <c r="D157" s="71"/>
      <c r="E157" s="71"/>
      <c r="F157" s="71"/>
      <c r="G157" s="71"/>
      <c r="H157" s="71"/>
      <c r="I157" s="71"/>
      <c r="J157" s="71"/>
      <c r="K157" s="71"/>
      <c r="L157" s="71"/>
      <c r="M157" s="71"/>
      <c r="N157" s="71"/>
      <c r="O157" s="78"/>
      <c r="P157" s="71"/>
      <c r="Q157" s="71"/>
      <c r="R157" s="71"/>
      <c r="S157" s="78"/>
      <c r="T157" s="78"/>
      <c r="U157" s="78"/>
      <c r="V157" s="78"/>
      <c r="W157" s="246"/>
      <c r="X157" s="246"/>
      <c r="Y157" s="1237"/>
      <c r="Z157" s="1237"/>
      <c r="AA157" s="246"/>
      <c r="AB157" s="246"/>
      <c r="AC157" s="246"/>
      <c r="AD157" s="246"/>
      <c r="AE157" s="246"/>
      <c r="AF157" s="246"/>
      <c r="AG157" s="441"/>
      <c r="AH157" s="441"/>
      <c r="AI157" s="441"/>
      <c r="AJ157" s="441"/>
      <c r="AK157" s="441"/>
      <c r="AL157" s="441"/>
      <c r="AM157" s="441"/>
    </row>
    <row r="158" spans="1:39" s="238" customFormat="1">
      <c r="A158" s="72"/>
      <c r="B158" s="440"/>
      <c r="C158" s="71"/>
      <c r="D158" s="71"/>
      <c r="E158" s="71"/>
      <c r="F158" s="71"/>
      <c r="G158" s="71"/>
      <c r="H158" s="71"/>
      <c r="I158" s="71"/>
      <c r="J158" s="71"/>
      <c r="K158" s="71"/>
      <c r="L158" s="71"/>
      <c r="M158" s="71"/>
      <c r="N158" s="71"/>
      <c r="O158" s="78"/>
      <c r="P158" s="71"/>
      <c r="Q158" s="71"/>
      <c r="R158" s="71"/>
      <c r="S158" s="78"/>
      <c r="T158" s="78"/>
      <c r="U158" s="78"/>
      <c r="V158" s="78"/>
      <c r="W158" s="246"/>
      <c r="X158" s="246"/>
      <c r="Y158" s="1237"/>
      <c r="Z158" s="1237"/>
      <c r="AA158" s="246"/>
      <c r="AB158" s="246"/>
      <c r="AC158" s="246"/>
      <c r="AD158" s="246"/>
      <c r="AE158" s="246"/>
      <c r="AF158" s="246"/>
      <c r="AG158" s="441"/>
      <c r="AH158" s="441"/>
      <c r="AI158" s="441"/>
      <c r="AJ158" s="441"/>
      <c r="AK158" s="441"/>
      <c r="AL158" s="441"/>
      <c r="AM158" s="441"/>
    </row>
    <row r="159" spans="1:39" s="238" customFormat="1">
      <c r="A159" s="72"/>
      <c r="B159" s="440"/>
      <c r="C159" s="71"/>
      <c r="D159" s="71"/>
      <c r="E159" s="71"/>
      <c r="F159" s="71"/>
      <c r="G159" s="71"/>
      <c r="H159" s="71"/>
      <c r="I159" s="71"/>
      <c r="J159" s="71"/>
      <c r="K159" s="71"/>
      <c r="L159" s="71"/>
      <c r="M159" s="71"/>
      <c r="N159" s="71"/>
      <c r="O159" s="78"/>
      <c r="P159" s="71"/>
      <c r="Q159" s="71"/>
      <c r="R159" s="71"/>
      <c r="S159" s="78"/>
      <c r="T159" s="78"/>
      <c r="U159" s="78"/>
      <c r="V159" s="78"/>
      <c r="W159" s="246"/>
      <c r="X159" s="246"/>
      <c r="Y159" s="1237"/>
      <c r="Z159" s="1237"/>
      <c r="AA159" s="246"/>
      <c r="AB159" s="246"/>
      <c r="AC159" s="246"/>
      <c r="AD159" s="246"/>
      <c r="AE159" s="246"/>
      <c r="AF159" s="246"/>
      <c r="AG159" s="441"/>
      <c r="AH159" s="441"/>
      <c r="AI159" s="441"/>
      <c r="AJ159" s="441"/>
      <c r="AK159" s="441"/>
      <c r="AL159" s="441"/>
      <c r="AM159" s="441"/>
    </row>
    <row r="160" spans="1:39" s="238" customFormat="1">
      <c r="A160" s="72"/>
      <c r="B160" s="440"/>
      <c r="C160" s="71"/>
      <c r="D160" s="71"/>
      <c r="E160" s="71"/>
      <c r="F160" s="71"/>
      <c r="G160" s="71"/>
      <c r="H160" s="71"/>
      <c r="I160" s="71"/>
      <c r="J160" s="71"/>
      <c r="K160" s="71"/>
      <c r="L160" s="71"/>
      <c r="M160" s="71"/>
      <c r="N160" s="71"/>
      <c r="O160" s="78"/>
      <c r="P160" s="71"/>
      <c r="Q160" s="71"/>
      <c r="R160" s="71"/>
      <c r="S160" s="78"/>
      <c r="T160" s="78"/>
      <c r="U160" s="78"/>
      <c r="V160" s="78"/>
      <c r="W160" s="246"/>
      <c r="X160" s="246"/>
      <c r="Y160" s="1237"/>
      <c r="Z160" s="1237"/>
      <c r="AA160" s="246"/>
      <c r="AB160" s="246"/>
      <c r="AC160" s="246"/>
      <c r="AD160" s="246"/>
      <c r="AE160" s="246"/>
      <c r="AF160" s="246"/>
      <c r="AG160" s="441"/>
      <c r="AH160" s="441"/>
      <c r="AI160" s="441"/>
      <c r="AJ160" s="441"/>
      <c r="AK160" s="441"/>
      <c r="AL160" s="441"/>
      <c r="AM160" s="441"/>
    </row>
    <row r="161" spans="1:39" s="238" customFormat="1">
      <c r="A161" s="72"/>
      <c r="B161" s="440"/>
      <c r="C161" s="71"/>
      <c r="D161" s="71"/>
      <c r="E161" s="71"/>
      <c r="F161" s="71"/>
      <c r="G161" s="71"/>
      <c r="H161" s="71"/>
      <c r="I161" s="71"/>
      <c r="J161" s="71"/>
      <c r="K161" s="71"/>
      <c r="L161" s="71"/>
      <c r="M161" s="71"/>
      <c r="N161" s="71"/>
      <c r="O161" s="78"/>
      <c r="P161" s="71"/>
      <c r="Q161" s="71"/>
      <c r="R161" s="71"/>
      <c r="S161" s="78"/>
      <c r="T161" s="78"/>
      <c r="U161" s="78"/>
      <c r="V161" s="78"/>
      <c r="W161" s="246"/>
      <c r="X161" s="246"/>
      <c r="Y161" s="1237"/>
      <c r="Z161" s="1237"/>
      <c r="AA161" s="246"/>
      <c r="AB161" s="246"/>
      <c r="AC161" s="246"/>
      <c r="AD161" s="246"/>
      <c r="AE161" s="246"/>
      <c r="AF161" s="246"/>
      <c r="AG161" s="441"/>
      <c r="AH161" s="441"/>
      <c r="AI161" s="441"/>
      <c r="AJ161" s="441"/>
      <c r="AK161" s="441"/>
      <c r="AL161" s="441"/>
      <c r="AM161" s="441"/>
    </row>
    <row r="162" spans="1:39" s="238" customFormat="1">
      <c r="A162" s="72"/>
      <c r="B162" s="440"/>
      <c r="C162" s="71"/>
      <c r="D162" s="71"/>
      <c r="E162" s="71"/>
      <c r="F162" s="71"/>
      <c r="G162" s="71"/>
      <c r="H162" s="71"/>
      <c r="I162" s="71"/>
      <c r="J162" s="71"/>
      <c r="K162" s="71"/>
      <c r="L162" s="71"/>
      <c r="M162" s="71"/>
      <c r="N162" s="71"/>
      <c r="O162" s="78"/>
      <c r="P162" s="71"/>
      <c r="Q162" s="71"/>
      <c r="R162" s="71"/>
      <c r="S162" s="78"/>
      <c r="T162" s="78"/>
      <c r="U162" s="78"/>
      <c r="V162" s="78"/>
      <c r="W162" s="246"/>
      <c r="X162" s="246"/>
      <c r="Y162" s="1237"/>
      <c r="Z162" s="1237"/>
      <c r="AA162" s="246"/>
      <c r="AB162" s="246"/>
      <c r="AC162" s="246"/>
      <c r="AD162" s="246"/>
      <c r="AE162" s="246"/>
      <c r="AF162" s="246"/>
      <c r="AG162" s="441"/>
      <c r="AH162" s="441"/>
      <c r="AI162" s="441"/>
      <c r="AJ162" s="441"/>
      <c r="AK162" s="441"/>
      <c r="AL162" s="441"/>
      <c r="AM162" s="441"/>
    </row>
    <row r="163" spans="1:39" s="238" customFormat="1">
      <c r="A163" s="72"/>
      <c r="B163" s="440"/>
      <c r="C163" s="71"/>
      <c r="D163" s="71"/>
      <c r="E163" s="71"/>
      <c r="F163" s="71"/>
      <c r="G163" s="71"/>
      <c r="H163" s="71"/>
      <c r="I163" s="71"/>
      <c r="J163" s="71"/>
      <c r="K163" s="71"/>
      <c r="L163" s="71"/>
      <c r="M163" s="71"/>
      <c r="N163" s="71"/>
      <c r="O163" s="78"/>
      <c r="P163" s="71"/>
      <c r="Q163" s="71"/>
      <c r="R163" s="71"/>
      <c r="S163" s="78"/>
      <c r="T163" s="78"/>
      <c r="U163" s="78"/>
      <c r="V163" s="78"/>
      <c r="W163" s="246"/>
      <c r="X163" s="246"/>
      <c r="Y163" s="1237"/>
      <c r="Z163" s="1237"/>
      <c r="AA163" s="246"/>
      <c r="AB163" s="246"/>
      <c r="AC163" s="246"/>
      <c r="AD163" s="246"/>
      <c r="AE163" s="246"/>
      <c r="AF163" s="246"/>
      <c r="AG163" s="441"/>
      <c r="AH163" s="441"/>
      <c r="AI163" s="441"/>
      <c r="AJ163" s="441"/>
      <c r="AK163" s="441"/>
      <c r="AL163" s="441"/>
      <c r="AM163" s="441"/>
    </row>
    <row r="164" spans="1:39" s="238" customFormat="1">
      <c r="A164" s="72"/>
      <c r="B164" s="440"/>
      <c r="C164" s="71"/>
      <c r="D164" s="71"/>
      <c r="E164" s="71"/>
      <c r="F164" s="71"/>
      <c r="G164" s="71"/>
      <c r="H164" s="71"/>
      <c r="I164" s="71"/>
      <c r="J164" s="71"/>
      <c r="K164" s="71"/>
      <c r="L164" s="71"/>
      <c r="M164" s="71"/>
      <c r="N164" s="71"/>
      <c r="O164" s="78"/>
      <c r="P164" s="71"/>
      <c r="Q164" s="71"/>
      <c r="R164" s="71"/>
      <c r="S164" s="78"/>
      <c r="T164" s="78"/>
      <c r="U164" s="78"/>
      <c r="V164" s="78"/>
      <c r="W164" s="246"/>
      <c r="X164" s="246"/>
      <c r="Y164" s="1237"/>
      <c r="Z164" s="1237"/>
      <c r="AA164" s="246"/>
      <c r="AB164" s="246"/>
      <c r="AC164" s="246"/>
      <c r="AD164" s="246"/>
      <c r="AE164" s="246"/>
      <c r="AF164" s="246"/>
      <c r="AG164" s="441"/>
      <c r="AH164" s="441"/>
      <c r="AI164" s="441"/>
      <c r="AJ164" s="441"/>
      <c r="AK164" s="441"/>
      <c r="AL164" s="441"/>
      <c r="AM164" s="441"/>
    </row>
    <row r="165" spans="1:39" s="238" customFormat="1">
      <c r="A165" s="72"/>
      <c r="B165" s="440"/>
      <c r="C165" s="71"/>
      <c r="D165" s="71"/>
      <c r="E165" s="71"/>
      <c r="F165" s="71"/>
      <c r="G165" s="71"/>
      <c r="H165" s="71"/>
      <c r="I165" s="71"/>
      <c r="J165" s="71"/>
      <c r="K165" s="71"/>
      <c r="L165" s="71"/>
      <c r="M165" s="71"/>
      <c r="N165" s="71"/>
      <c r="O165" s="78"/>
      <c r="P165" s="71"/>
      <c r="Q165" s="71"/>
      <c r="R165" s="71"/>
      <c r="S165" s="78"/>
      <c r="T165" s="78"/>
      <c r="U165" s="78"/>
      <c r="V165" s="78"/>
      <c r="W165" s="246"/>
      <c r="X165" s="246"/>
      <c r="Y165" s="1237"/>
      <c r="Z165" s="1237"/>
      <c r="AA165" s="246"/>
      <c r="AB165" s="246"/>
      <c r="AC165" s="246"/>
      <c r="AD165" s="246"/>
      <c r="AE165" s="246"/>
      <c r="AF165" s="246"/>
      <c r="AG165" s="441"/>
      <c r="AH165" s="441"/>
      <c r="AI165" s="441"/>
      <c r="AJ165" s="441"/>
      <c r="AK165" s="441"/>
      <c r="AL165" s="441"/>
      <c r="AM165" s="441"/>
    </row>
    <row r="166" spans="1:39" s="238" customFormat="1">
      <c r="A166" s="72"/>
      <c r="B166" s="440"/>
      <c r="C166" s="71"/>
      <c r="D166" s="71"/>
      <c r="E166" s="71"/>
      <c r="F166" s="71"/>
      <c r="G166" s="71"/>
      <c r="H166" s="71"/>
      <c r="I166" s="71"/>
      <c r="J166" s="71"/>
      <c r="K166" s="71"/>
      <c r="L166" s="71"/>
      <c r="M166" s="71"/>
      <c r="N166" s="71"/>
      <c r="O166" s="78"/>
      <c r="P166" s="71"/>
      <c r="Q166" s="71"/>
      <c r="R166" s="71"/>
      <c r="S166" s="78"/>
      <c r="T166" s="78"/>
      <c r="U166" s="78"/>
      <c r="V166" s="78"/>
      <c r="W166" s="246"/>
      <c r="X166" s="246"/>
      <c r="Y166" s="1237"/>
      <c r="Z166" s="1237"/>
      <c r="AA166" s="246"/>
      <c r="AB166" s="246"/>
      <c r="AC166" s="246"/>
      <c r="AD166" s="246"/>
      <c r="AE166" s="246"/>
      <c r="AF166" s="246"/>
      <c r="AG166" s="441"/>
      <c r="AH166" s="441"/>
      <c r="AI166" s="441"/>
      <c r="AJ166" s="441"/>
      <c r="AK166" s="441"/>
      <c r="AL166" s="441"/>
      <c r="AM166" s="441"/>
    </row>
    <row r="167" spans="1:39" s="238" customFormat="1">
      <c r="A167" s="72"/>
      <c r="B167" s="440"/>
      <c r="C167" s="71"/>
      <c r="D167" s="71"/>
      <c r="E167" s="71"/>
      <c r="F167" s="71"/>
      <c r="G167" s="71"/>
      <c r="H167" s="71"/>
      <c r="I167" s="71"/>
      <c r="J167" s="71"/>
      <c r="K167" s="71"/>
      <c r="L167" s="71"/>
      <c r="M167" s="71"/>
      <c r="N167" s="71"/>
      <c r="O167" s="78"/>
      <c r="P167" s="71"/>
      <c r="Q167" s="71"/>
      <c r="R167" s="71"/>
      <c r="S167" s="78"/>
      <c r="T167" s="78"/>
      <c r="U167" s="78"/>
      <c r="V167" s="78"/>
      <c r="W167" s="246"/>
      <c r="X167" s="246"/>
      <c r="Y167" s="1237"/>
      <c r="Z167" s="1237"/>
      <c r="AA167" s="246"/>
      <c r="AB167" s="246"/>
      <c r="AC167" s="246"/>
      <c r="AD167" s="246"/>
      <c r="AE167" s="246"/>
      <c r="AF167" s="246"/>
      <c r="AG167" s="441"/>
      <c r="AH167" s="441"/>
      <c r="AI167" s="441"/>
      <c r="AJ167" s="441"/>
      <c r="AK167" s="441"/>
      <c r="AL167" s="441"/>
      <c r="AM167" s="441"/>
    </row>
    <row r="168" spans="1:39" s="238" customFormat="1">
      <c r="A168" s="72"/>
      <c r="B168" s="440"/>
      <c r="C168" s="71"/>
      <c r="D168" s="71"/>
      <c r="E168" s="71"/>
      <c r="F168" s="71"/>
      <c r="G168" s="71"/>
      <c r="H168" s="71"/>
      <c r="I168" s="71"/>
      <c r="J168" s="71"/>
      <c r="K168" s="71"/>
      <c r="L168" s="71"/>
      <c r="M168" s="71"/>
      <c r="N168" s="71"/>
      <c r="O168" s="78"/>
      <c r="P168" s="71"/>
      <c r="Q168" s="71"/>
      <c r="R168" s="71"/>
      <c r="S168" s="78"/>
      <c r="T168" s="78"/>
      <c r="U168" s="78"/>
      <c r="V168" s="78"/>
      <c r="W168" s="246"/>
      <c r="X168" s="246"/>
      <c r="Y168" s="1237"/>
      <c r="Z168" s="1237"/>
      <c r="AA168" s="246"/>
      <c r="AB168" s="246"/>
      <c r="AC168" s="246"/>
      <c r="AD168" s="246"/>
      <c r="AE168" s="246"/>
      <c r="AF168" s="246"/>
      <c r="AG168" s="441"/>
      <c r="AH168" s="441"/>
      <c r="AI168" s="441"/>
      <c r="AJ168" s="441"/>
      <c r="AK168" s="441"/>
      <c r="AL168" s="441"/>
      <c r="AM168" s="441"/>
    </row>
    <row r="169" spans="1:39" s="238" customFormat="1">
      <c r="A169" s="72"/>
      <c r="B169" s="440"/>
      <c r="C169" s="71"/>
      <c r="D169" s="71"/>
      <c r="E169" s="71"/>
      <c r="F169" s="71"/>
      <c r="G169" s="71"/>
      <c r="H169" s="71"/>
      <c r="I169" s="71"/>
      <c r="J169" s="71"/>
      <c r="K169" s="71"/>
      <c r="L169" s="71"/>
      <c r="M169" s="71"/>
      <c r="N169" s="71"/>
      <c r="O169" s="78"/>
      <c r="P169" s="71"/>
      <c r="Q169" s="71"/>
      <c r="R169" s="71"/>
      <c r="S169" s="78"/>
      <c r="T169" s="78"/>
      <c r="U169" s="78"/>
      <c r="V169" s="78"/>
      <c r="W169" s="246"/>
      <c r="X169" s="246"/>
      <c r="Y169" s="1237"/>
      <c r="Z169" s="1237"/>
      <c r="AA169" s="246"/>
      <c r="AB169" s="246"/>
      <c r="AC169" s="246"/>
      <c r="AD169" s="246"/>
      <c r="AE169" s="246"/>
      <c r="AF169" s="246"/>
      <c r="AG169" s="441"/>
      <c r="AH169" s="441"/>
      <c r="AI169" s="441"/>
      <c r="AJ169" s="441"/>
      <c r="AK169" s="441"/>
      <c r="AL169" s="441"/>
      <c r="AM169" s="441"/>
    </row>
    <row r="170" spans="1:39" s="238" customFormat="1">
      <c r="A170" s="72"/>
      <c r="B170" s="440"/>
      <c r="C170" s="71"/>
      <c r="D170" s="71"/>
      <c r="E170" s="71"/>
      <c r="F170" s="71"/>
      <c r="G170" s="71"/>
      <c r="H170" s="71"/>
      <c r="I170" s="71"/>
      <c r="J170" s="71"/>
      <c r="K170" s="71"/>
      <c r="L170" s="71"/>
      <c r="M170" s="71"/>
      <c r="N170" s="71"/>
      <c r="O170" s="78"/>
      <c r="P170" s="71"/>
      <c r="Q170" s="71"/>
      <c r="R170" s="71"/>
      <c r="S170" s="78"/>
      <c r="T170" s="78"/>
      <c r="U170" s="78"/>
      <c r="V170" s="78"/>
      <c r="W170" s="246"/>
      <c r="X170" s="246"/>
      <c r="Y170" s="1237"/>
      <c r="Z170" s="1237"/>
      <c r="AA170" s="246"/>
      <c r="AB170" s="246"/>
      <c r="AC170" s="246"/>
      <c r="AD170" s="246"/>
      <c r="AE170" s="246"/>
      <c r="AF170" s="246"/>
      <c r="AG170" s="441"/>
      <c r="AH170" s="441"/>
      <c r="AI170" s="441"/>
      <c r="AJ170" s="441"/>
      <c r="AK170" s="441"/>
      <c r="AL170" s="441"/>
      <c r="AM170" s="441"/>
    </row>
    <row r="171" spans="1:39" s="238" customFormat="1">
      <c r="A171" s="72"/>
      <c r="B171" s="440"/>
      <c r="C171" s="71"/>
      <c r="D171" s="71"/>
      <c r="E171" s="71"/>
      <c r="F171" s="71"/>
      <c r="G171" s="71"/>
      <c r="H171" s="71"/>
      <c r="I171" s="71"/>
      <c r="J171" s="71"/>
      <c r="K171" s="71"/>
      <c r="L171" s="71"/>
      <c r="M171" s="71"/>
      <c r="N171" s="71"/>
      <c r="O171" s="78"/>
      <c r="P171" s="71"/>
      <c r="Q171" s="71"/>
      <c r="R171" s="71"/>
      <c r="S171" s="78"/>
      <c r="T171" s="78"/>
      <c r="U171" s="78"/>
      <c r="V171" s="78"/>
      <c r="W171" s="246"/>
      <c r="X171" s="246"/>
      <c r="Y171" s="1237"/>
      <c r="Z171" s="1237"/>
      <c r="AA171" s="246"/>
      <c r="AB171" s="246"/>
      <c r="AC171" s="246"/>
      <c r="AD171" s="246"/>
      <c r="AE171" s="246"/>
      <c r="AF171" s="246"/>
      <c r="AG171" s="441"/>
      <c r="AH171" s="441"/>
      <c r="AI171" s="441"/>
      <c r="AJ171" s="441"/>
      <c r="AK171" s="441"/>
      <c r="AL171" s="441"/>
      <c r="AM171" s="441"/>
    </row>
    <row r="172" spans="1:39" s="238" customFormat="1">
      <c r="A172" s="72"/>
      <c r="B172" s="440"/>
      <c r="C172" s="71"/>
      <c r="D172" s="71"/>
      <c r="E172" s="71"/>
      <c r="F172" s="71"/>
      <c r="G172" s="71"/>
      <c r="H172" s="71"/>
      <c r="I172" s="71"/>
      <c r="J172" s="71"/>
      <c r="K172" s="71"/>
      <c r="L172" s="71"/>
      <c r="M172" s="71"/>
      <c r="N172" s="71"/>
      <c r="O172" s="78"/>
      <c r="P172" s="71"/>
      <c r="Q172" s="71"/>
      <c r="R172" s="71"/>
      <c r="S172" s="78"/>
      <c r="T172" s="78"/>
      <c r="U172" s="78"/>
      <c r="V172" s="78"/>
      <c r="W172" s="246"/>
      <c r="X172" s="246"/>
      <c r="Y172" s="1237"/>
      <c r="Z172" s="1237"/>
      <c r="AA172" s="246"/>
      <c r="AB172" s="246"/>
      <c r="AC172" s="246"/>
      <c r="AD172" s="246"/>
      <c r="AE172" s="246"/>
      <c r="AF172" s="246"/>
      <c r="AG172" s="441"/>
      <c r="AH172" s="441"/>
      <c r="AI172" s="441"/>
      <c r="AJ172" s="441"/>
      <c r="AK172" s="441"/>
      <c r="AL172" s="441"/>
      <c r="AM172" s="441"/>
    </row>
    <row r="173" spans="1:39" s="238" customFormat="1">
      <c r="A173" s="72"/>
      <c r="B173" s="440"/>
      <c r="C173" s="71"/>
      <c r="D173" s="71"/>
      <c r="E173" s="71"/>
      <c r="F173" s="71"/>
      <c r="G173" s="71"/>
      <c r="H173" s="71"/>
      <c r="I173" s="71"/>
      <c r="J173" s="71"/>
      <c r="K173" s="71"/>
      <c r="L173" s="71"/>
      <c r="M173" s="71"/>
      <c r="N173" s="71"/>
      <c r="O173" s="78"/>
      <c r="P173" s="71"/>
      <c r="Q173" s="71"/>
      <c r="R173" s="71"/>
      <c r="S173" s="78"/>
      <c r="T173" s="78"/>
      <c r="U173" s="78"/>
      <c r="V173" s="78"/>
      <c r="W173" s="246"/>
      <c r="X173" s="246"/>
      <c r="Y173" s="1237"/>
      <c r="Z173" s="1237"/>
      <c r="AA173" s="246"/>
      <c r="AB173" s="246"/>
      <c r="AC173" s="246"/>
      <c r="AD173" s="246"/>
      <c r="AE173" s="246"/>
      <c r="AF173" s="246"/>
      <c r="AG173" s="441"/>
      <c r="AH173" s="441"/>
      <c r="AI173" s="441"/>
      <c r="AJ173" s="441"/>
      <c r="AK173" s="441"/>
      <c r="AL173" s="441"/>
      <c r="AM173" s="441"/>
    </row>
    <row r="174" spans="1:39" s="238" customFormat="1">
      <c r="A174" s="72"/>
      <c r="B174" s="440"/>
      <c r="C174" s="71"/>
      <c r="D174" s="71"/>
      <c r="E174" s="71"/>
      <c r="F174" s="71"/>
      <c r="G174" s="71"/>
      <c r="H174" s="71"/>
      <c r="I174" s="71"/>
      <c r="J174" s="71"/>
      <c r="K174" s="71"/>
      <c r="L174" s="71"/>
      <c r="M174" s="71"/>
      <c r="N174" s="71"/>
      <c r="O174" s="78"/>
      <c r="P174" s="71"/>
      <c r="Q174" s="71"/>
      <c r="R174" s="71"/>
      <c r="S174" s="78"/>
      <c r="T174" s="78"/>
      <c r="U174" s="78"/>
      <c r="V174" s="78"/>
      <c r="W174" s="246"/>
      <c r="X174" s="246"/>
      <c r="Y174" s="1237"/>
      <c r="Z174" s="1237"/>
      <c r="AA174" s="246"/>
      <c r="AB174" s="246"/>
      <c r="AC174" s="246"/>
      <c r="AD174" s="246"/>
      <c r="AE174" s="246"/>
      <c r="AF174" s="246"/>
      <c r="AG174" s="441"/>
      <c r="AH174" s="441"/>
      <c r="AI174" s="441"/>
      <c r="AJ174" s="441"/>
      <c r="AK174" s="441"/>
      <c r="AL174" s="441"/>
      <c r="AM174" s="441"/>
    </row>
    <row r="175" spans="1:39" s="238" customFormat="1">
      <c r="A175" s="72"/>
      <c r="B175" s="440"/>
      <c r="C175" s="71"/>
      <c r="D175" s="71"/>
      <c r="E175" s="71"/>
      <c r="F175" s="71"/>
      <c r="G175" s="71"/>
      <c r="H175" s="71"/>
      <c r="I175" s="71"/>
      <c r="J175" s="71"/>
      <c r="K175" s="71"/>
      <c r="L175" s="71"/>
      <c r="M175" s="71"/>
      <c r="N175" s="71"/>
      <c r="O175" s="78"/>
      <c r="P175" s="71"/>
      <c r="Q175" s="71"/>
      <c r="R175" s="71"/>
      <c r="S175" s="78"/>
      <c r="T175" s="78"/>
      <c r="U175" s="78"/>
      <c r="V175" s="78"/>
      <c r="W175" s="246"/>
      <c r="X175" s="246"/>
      <c r="Y175" s="1237"/>
      <c r="Z175" s="1237"/>
      <c r="AA175" s="246"/>
      <c r="AB175" s="246"/>
      <c r="AC175" s="246"/>
      <c r="AD175" s="246"/>
      <c r="AE175" s="246"/>
      <c r="AF175" s="246"/>
      <c r="AG175" s="441"/>
      <c r="AH175" s="441"/>
      <c r="AI175" s="441"/>
      <c r="AJ175" s="441"/>
      <c r="AK175" s="441"/>
      <c r="AL175" s="441"/>
      <c r="AM175" s="441"/>
    </row>
    <row r="176" spans="1:39" s="238" customFormat="1">
      <c r="A176" s="72"/>
      <c r="B176" s="440"/>
      <c r="C176" s="71"/>
      <c r="D176" s="71"/>
      <c r="E176" s="71"/>
      <c r="F176" s="71"/>
      <c r="G176" s="71"/>
      <c r="H176" s="71"/>
      <c r="I176" s="71"/>
      <c r="J176" s="71"/>
      <c r="K176" s="71"/>
      <c r="L176" s="71"/>
      <c r="M176" s="71"/>
      <c r="N176" s="71"/>
      <c r="O176" s="78"/>
      <c r="P176" s="71"/>
      <c r="Q176" s="71"/>
      <c r="R176" s="71"/>
      <c r="S176" s="78"/>
      <c r="T176" s="78"/>
      <c r="U176" s="78"/>
      <c r="V176" s="78"/>
      <c r="W176" s="246"/>
      <c r="X176" s="246"/>
      <c r="Y176" s="1237"/>
      <c r="Z176" s="1237"/>
      <c r="AA176" s="246"/>
      <c r="AB176" s="246"/>
      <c r="AC176" s="246"/>
      <c r="AD176" s="246"/>
      <c r="AE176" s="246"/>
      <c r="AF176" s="246"/>
      <c r="AG176" s="441"/>
      <c r="AH176" s="441"/>
      <c r="AI176" s="441"/>
      <c r="AJ176" s="441"/>
      <c r="AK176" s="441"/>
      <c r="AL176" s="441"/>
      <c r="AM176" s="441"/>
    </row>
    <row r="177" spans="1:39" s="238" customFormat="1">
      <c r="A177" s="72"/>
      <c r="B177" s="440"/>
      <c r="C177" s="71"/>
      <c r="D177" s="71"/>
      <c r="E177" s="71"/>
      <c r="F177" s="71"/>
      <c r="G177" s="71"/>
      <c r="H177" s="71"/>
      <c r="I177" s="71"/>
      <c r="J177" s="71"/>
      <c r="K177" s="71"/>
      <c r="L177" s="71"/>
      <c r="M177" s="71"/>
      <c r="N177" s="71"/>
      <c r="O177" s="78"/>
      <c r="P177" s="71"/>
      <c r="Q177" s="71"/>
      <c r="R177" s="71"/>
      <c r="S177" s="78"/>
      <c r="T177" s="78"/>
      <c r="U177" s="78"/>
      <c r="V177" s="78"/>
      <c r="W177" s="246"/>
      <c r="X177" s="246"/>
      <c r="Y177" s="1237"/>
      <c r="Z177" s="1237"/>
      <c r="AA177" s="246"/>
      <c r="AB177" s="246"/>
      <c r="AC177" s="246"/>
      <c r="AD177" s="246"/>
      <c r="AE177" s="246"/>
      <c r="AF177" s="246"/>
      <c r="AG177" s="441"/>
      <c r="AH177" s="441"/>
      <c r="AI177" s="441"/>
      <c r="AJ177" s="441"/>
      <c r="AK177" s="441"/>
      <c r="AL177" s="441"/>
      <c r="AM177" s="441"/>
    </row>
    <row r="178" spans="1:39" s="238" customFormat="1">
      <c r="A178" s="72"/>
      <c r="B178" s="440"/>
      <c r="C178" s="71"/>
      <c r="D178" s="71"/>
      <c r="E178" s="71"/>
      <c r="F178" s="71"/>
      <c r="G178" s="71"/>
      <c r="H178" s="71"/>
      <c r="I178" s="71"/>
      <c r="J178" s="71"/>
      <c r="K178" s="71"/>
      <c r="L178" s="71"/>
      <c r="M178" s="71"/>
      <c r="N178" s="71"/>
      <c r="O178" s="78"/>
      <c r="P178" s="71"/>
      <c r="Q178" s="71"/>
      <c r="R178" s="71"/>
      <c r="S178" s="78"/>
      <c r="T178" s="78"/>
      <c r="U178" s="78"/>
      <c r="V178" s="78"/>
      <c r="W178" s="246"/>
      <c r="X178" s="246"/>
      <c r="Y178" s="1237"/>
      <c r="Z178" s="1237"/>
      <c r="AA178" s="246"/>
      <c r="AB178" s="246"/>
      <c r="AC178" s="246"/>
      <c r="AD178" s="246"/>
      <c r="AE178" s="246"/>
      <c r="AF178" s="246"/>
      <c r="AG178" s="441"/>
      <c r="AH178" s="441"/>
      <c r="AI178" s="441"/>
      <c r="AJ178" s="441"/>
      <c r="AK178" s="441"/>
      <c r="AL178" s="441"/>
      <c r="AM178" s="441"/>
    </row>
    <row r="179" spans="1:39" s="238" customFormat="1">
      <c r="A179" s="72"/>
      <c r="B179" s="440"/>
      <c r="C179" s="71"/>
      <c r="D179" s="71"/>
      <c r="E179" s="71"/>
      <c r="F179" s="71"/>
      <c r="G179" s="71"/>
      <c r="H179" s="71"/>
      <c r="I179" s="71"/>
      <c r="J179" s="71"/>
      <c r="K179" s="71"/>
      <c r="L179" s="71"/>
      <c r="M179" s="71"/>
      <c r="N179" s="71"/>
      <c r="O179" s="78"/>
      <c r="P179" s="71"/>
      <c r="Q179" s="71"/>
      <c r="R179" s="71"/>
      <c r="S179" s="78"/>
      <c r="T179" s="78"/>
      <c r="U179" s="78"/>
      <c r="V179" s="78"/>
      <c r="W179" s="246"/>
      <c r="X179" s="246"/>
      <c r="Y179" s="1237"/>
      <c r="Z179" s="1237"/>
      <c r="AA179" s="246"/>
      <c r="AB179" s="246"/>
      <c r="AC179" s="246"/>
      <c r="AD179" s="246"/>
      <c r="AE179" s="246"/>
      <c r="AF179" s="246"/>
      <c r="AG179" s="441"/>
      <c r="AH179" s="441"/>
      <c r="AI179" s="441"/>
      <c r="AJ179" s="441"/>
      <c r="AK179" s="441"/>
      <c r="AL179" s="441"/>
      <c r="AM179" s="441"/>
    </row>
    <row r="180" spans="1:39" s="238" customFormat="1">
      <c r="A180" s="72"/>
      <c r="B180" s="440"/>
      <c r="C180" s="71"/>
      <c r="D180" s="71"/>
      <c r="E180" s="71"/>
      <c r="F180" s="71"/>
      <c r="G180" s="71"/>
      <c r="H180" s="71"/>
      <c r="I180" s="71"/>
      <c r="J180" s="71"/>
      <c r="K180" s="71"/>
      <c r="L180" s="71"/>
      <c r="M180" s="71"/>
      <c r="N180" s="71"/>
      <c r="O180" s="78"/>
      <c r="P180" s="71"/>
      <c r="Q180" s="71"/>
      <c r="R180" s="71"/>
      <c r="S180" s="78"/>
      <c r="T180" s="78"/>
      <c r="U180" s="78"/>
      <c r="V180" s="78"/>
      <c r="W180" s="246"/>
      <c r="X180" s="246"/>
      <c r="Y180" s="1237"/>
      <c r="Z180" s="1237"/>
      <c r="AA180" s="246"/>
      <c r="AB180" s="246"/>
      <c r="AC180" s="246"/>
      <c r="AD180" s="246"/>
      <c r="AE180" s="246"/>
      <c r="AF180" s="246"/>
      <c r="AG180" s="441"/>
      <c r="AH180" s="441"/>
      <c r="AI180" s="441"/>
      <c r="AJ180" s="441"/>
      <c r="AK180" s="441"/>
      <c r="AL180" s="441"/>
      <c r="AM180" s="441"/>
    </row>
    <row r="181" spans="1:39" s="238" customFormat="1">
      <c r="A181" s="72"/>
      <c r="B181" s="440"/>
      <c r="C181" s="71"/>
      <c r="D181" s="71"/>
      <c r="E181" s="71"/>
      <c r="F181" s="71"/>
      <c r="G181" s="71"/>
      <c r="H181" s="71"/>
      <c r="I181" s="71"/>
      <c r="J181" s="71"/>
      <c r="K181" s="71"/>
      <c r="L181" s="71"/>
      <c r="M181" s="71"/>
      <c r="N181" s="71"/>
      <c r="O181" s="78"/>
      <c r="P181" s="71"/>
      <c r="Q181" s="71"/>
      <c r="R181" s="71"/>
      <c r="S181" s="78"/>
      <c r="T181" s="78"/>
      <c r="U181" s="78"/>
      <c r="V181" s="78"/>
      <c r="W181" s="246"/>
      <c r="X181" s="246"/>
      <c r="Y181" s="1237"/>
      <c r="Z181" s="1237"/>
      <c r="AA181" s="246"/>
      <c r="AB181" s="246"/>
      <c r="AC181" s="246"/>
      <c r="AD181" s="246"/>
      <c r="AE181" s="246"/>
      <c r="AF181" s="246"/>
      <c r="AG181" s="441"/>
      <c r="AH181" s="441"/>
      <c r="AI181" s="441"/>
      <c r="AJ181" s="441"/>
      <c r="AK181" s="441"/>
      <c r="AL181" s="441"/>
      <c r="AM181" s="441"/>
    </row>
    <row r="182" spans="1:39" s="238" customFormat="1">
      <c r="A182" s="72"/>
      <c r="B182" s="440"/>
      <c r="C182" s="71"/>
      <c r="D182" s="71"/>
      <c r="E182" s="71"/>
      <c r="F182" s="71"/>
      <c r="G182" s="71"/>
      <c r="H182" s="71"/>
      <c r="I182" s="71"/>
      <c r="J182" s="71"/>
      <c r="K182" s="71"/>
      <c r="L182" s="71"/>
      <c r="M182" s="71"/>
      <c r="N182" s="71"/>
      <c r="O182" s="78"/>
      <c r="P182" s="71"/>
      <c r="Q182" s="71"/>
      <c r="R182" s="71"/>
      <c r="S182" s="78"/>
      <c r="T182" s="78"/>
      <c r="U182" s="78"/>
      <c r="V182" s="78"/>
      <c r="W182" s="246"/>
      <c r="X182" s="246"/>
      <c r="Y182" s="1237"/>
      <c r="Z182" s="1237"/>
      <c r="AA182" s="246"/>
      <c r="AB182" s="246"/>
      <c r="AC182" s="246"/>
      <c r="AD182" s="246"/>
      <c r="AE182" s="246"/>
      <c r="AF182" s="246"/>
      <c r="AG182" s="441"/>
      <c r="AH182" s="441"/>
      <c r="AI182" s="441"/>
      <c r="AJ182" s="441"/>
      <c r="AK182" s="441"/>
      <c r="AL182" s="441"/>
      <c r="AM182" s="441"/>
    </row>
    <row r="183" spans="1:39" s="238" customFormat="1">
      <c r="A183" s="72"/>
      <c r="B183" s="440"/>
      <c r="C183" s="71"/>
      <c r="D183" s="71"/>
      <c r="E183" s="71"/>
      <c r="F183" s="71"/>
      <c r="G183" s="71"/>
      <c r="H183" s="71"/>
      <c r="I183" s="71"/>
      <c r="J183" s="71"/>
      <c r="K183" s="71"/>
      <c r="L183" s="71"/>
      <c r="M183" s="71"/>
      <c r="N183" s="71"/>
      <c r="O183" s="78"/>
      <c r="P183" s="71"/>
      <c r="Q183" s="71"/>
      <c r="R183" s="71"/>
      <c r="S183" s="78"/>
      <c r="T183" s="78"/>
      <c r="U183" s="78"/>
      <c r="V183" s="78"/>
      <c r="W183" s="246"/>
      <c r="X183" s="246"/>
      <c r="Y183" s="1237"/>
      <c r="Z183" s="1237"/>
      <c r="AA183" s="246"/>
      <c r="AB183" s="246"/>
      <c r="AC183" s="246"/>
      <c r="AD183" s="246"/>
      <c r="AE183" s="246"/>
      <c r="AF183" s="246"/>
      <c r="AG183" s="441"/>
      <c r="AH183" s="441"/>
      <c r="AI183" s="441"/>
      <c r="AJ183" s="441"/>
      <c r="AK183" s="441"/>
      <c r="AL183" s="441"/>
      <c r="AM183" s="441"/>
    </row>
    <row r="184" spans="1:39" s="238" customFormat="1">
      <c r="A184" s="72"/>
      <c r="B184" s="440"/>
      <c r="C184" s="71"/>
      <c r="D184" s="71"/>
      <c r="E184" s="71"/>
      <c r="F184" s="71"/>
      <c r="G184" s="71"/>
      <c r="H184" s="71"/>
      <c r="I184" s="71"/>
      <c r="J184" s="71"/>
      <c r="K184" s="71"/>
      <c r="L184" s="71"/>
      <c r="M184" s="71"/>
      <c r="N184" s="71"/>
      <c r="O184" s="78"/>
      <c r="P184" s="71"/>
      <c r="Q184" s="71"/>
      <c r="R184" s="71"/>
      <c r="S184" s="78"/>
      <c r="T184" s="78"/>
      <c r="U184" s="78"/>
      <c r="V184" s="78"/>
      <c r="W184" s="246"/>
      <c r="X184" s="246"/>
      <c r="Y184" s="1237"/>
      <c r="Z184" s="1237"/>
      <c r="AA184" s="246"/>
      <c r="AB184" s="246"/>
      <c r="AC184" s="246"/>
      <c r="AD184" s="246"/>
      <c r="AE184" s="246"/>
      <c r="AF184" s="246"/>
      <c r="AG184" s="441"/>
      <c r="AH184" s="441"/>
      <c r="AI184" s="441"/>
      <c r="AJ184" s="441"/>
      <c r="AK184" s="441"/>
      <c r="AL184" s="441"/>
      <c r="AM184" s="441"/>
    </row>
    <row r="185" spans="1:39" s="238" customFormat="1">
      <c r="A185" s="72"/>
      <c r="B185" s="440"/>
      <c r="C185" s="71"/>
      <c r="D185" s="71"/>
      <c r="E185" s="71"/>
      <c r="F185" s="71"/>
      <c r="G185" s="71"/>
      <c r="H185" s="71"/>
      <c r="I185" s="71"/>
      <c r="J185" s="71"/>
      <c r="K185" s="71"/>
      <c r="L185" s="71"/>
      <c r="M185" s="71"/>
      <c r="N185" s="71"/>
      <c r="O185" s="78"/>
      <c r="P185" s="71"/>
      <c r="Q185" s="71"/>
      <c r="R185" s="71"/>
      <c r="S185" s="78"/>
      <c r="T185" s="78"/>
      <c r="U185" s="78"/>
      <c r="V185" s="78"/>
      <c r="W185" s="246"/>
      <c r="X185" s="246"/>
      <c r="Y185" s="1237"/>
      <c r="Z185" s="1237"/>
      <c r="AA185" s="246"/>
      <c r="AB185" s="246"/>
      <c r="AC185" s="246"/>
      <c r="AD185" s="246"/>
      <c r="AE185" s="246"/>
      <c r="AF185" s="246"/>
      <c r="AG185" s="441"/>
      <c r="AH185" s="441"/>
      <c r="AI185" s="441"/>
      <c r="AJ185" s="441"/>
      <c r="AK185" s="441"/>
      <c r="AL185" s="441"/>
      <c r="AM185" s="441"/>
    </row>
    <row r="186" spans="1:39" s="238" customFormat="1">
      <c r="A186" s="72"/>
      <c r="B186" s="440"/>
      <c r="C186" s="71"/>
      <c r="D186" s="71"/>
      <c r="E186" s="71"/>
      <c r="F186" s="71"/>
      <c r="G186" s="71"/>
      <c r="H186" s="71"/>
      <c r="I186" s="71"/>
      <c r="J186" s="71"/>
      <c r="K186" s="71"/>
      <c r="L186" s="71"/>
      <c r="M186" s="71"/>
      <c r="N186" s="71"/>
      <c r="O186" s="78"/>
      <c r="P186" s="71"/>
      <c r="Q186" s="71"/>
      <c r="R186" s="71"/>
      <c r="S186" s="78"/>
      <c r="T186" s="78"/>
      <c r="U186" s="78"/>
      <c r="V186" s="78"/>
      <c r="W186" s="246"/>
      <c r="X186" s="246"/>
      <c r="Y186" s="1237"/>
      <c r="Z186" s="1237"/>
      <c r="AA186" s="246"/>
      <c r="AB186" s="246"/>
      <c r="AC186" s="246"/>
      <c r="AD186" s="246"/>
      <c r="AE186" s="246"/>
      <c r="AF186" s="246"/>
      <c r="AG186" s="441"/>
      <c r="AH186" s="441"/>
      <c r="AI186" s="441"/>
      <c r="AJ186" s="441"/>
      <c r="AK186" s="441"/>
      <c r="AL186" s="441"/>
      <c r="AM186" s="441"/>
    </row>
    <row r="187" spans="1:39" s="238" customFormat="1">
      <c r="A187" s="72"/>
      <c r="B187" s="440"/>
      <c r="C187" s="71"/>
      <c r="D187" s="71"/>
      <c r="E187" s="71"/>
      <c r="F187" s="71"/>
      <c r="G187" s="71"/>
      <c r="H187" s="71"/>
      <c r="I187" s="71"/>
      <c r="J187" s="71"/>
      <c r="K187" s="71"/>
      <c r="L187" s="71"/>
      <c r="M187" s="71"/>
      <c r="N187" s="71"/>
      <c r="O187" s="78"/>
      <c r="P187" s="71"/>
      <c r="Q187" s="71"/>
      <c r="R187" s="71"/>
      <c r="S187" s="78"/>
      <c r="T187" s="78"/>
      <c r="U187" s="78"/>
      <c r="V187" s="78"/>
      <c r="W187" s="246"/>
      <c r="X187" s="246"/>
      <c r="Y187" s="1237"/>
      <c r="Z187" s="1237"/>
      <c r="AA187" s="246"/>
      <c r="AB187" s="246"/>
      <c r="AC187" s="246"/>
      <c r="AD187" s="246"/>
      <c r="AE187" s="246"/>
      <c r="AF187" s="246"/>
      <c r="AG187" s="441"/>
      <c r="AH187" s="441"/>
      <c r="AI187" s="441"/>
      <c r="AJ187" s="441"/>
      <c r="AK187" s="441"/>
      <c r="AL187" s="441"/>
      <c r="AM187" s="441"/>
    </row>
    <row r="188" spans="1:39" s="238" customFormat="1">
      <c r="A188" s="72"/>
      <c r="B188" s="440"/>
      <c r="C188" s="71"/>
      <c r="D188" s="71"/>
      <c r="E188" s="71"/>
      <c r="F188" s="71"/>
      <c r="G188" s="71"/>
      <c r="H188" s="71"/>
      <c r="I188" s="71"/>
      <c r="J188" s="71"/>
      <c r="K188" s="71"/>
      <c r="L188" s="71"/>
      <c r="M188" s="71"/>
      <c r="N188" s="71"/>
      <c r="O188" s="78"/>
      <c r="P188" s="71"/>
      <c r="Q188" s="71"/>
      <c r="R188" s="71"/>
      <c r="S188" s="78"/>
      <c r="T188" s="78"/>
      <c r="U188" s="78"/>
      <c r="V188" s="78"/>
      <c r="W188" s="246"/>
      <c r="X188" s="246"/>
      <c r="Y188" s="1237"/>
      <c r="Z188" s="1237"/>
      <c r="AA188" s="246"/>
      <c r="AB188" s="246"/>
      <c r="AC188" s="246"/>
      <c r="AD188" s="246"/>
      <c r="AE188" s="246"/>
      <c r="AF188" s="246"/>
      <c r="AG188" s="441"/>
      <c r="AH188" s="441"/>
      <c r="AI188" s="441"/>
      <c r="AJ188" s="441"/>
      <c r="AK188" s="441"/>
      <c r="AL188" s="441"/>
      <c r="AM188" s="441"/>
    </row>
    <row r="189" spans="1:39" s="238" customFormat="1">
      <c r="A189" s="72"/>
      <c r="B189" s="440"/>
      <c r="C189" s="71"/>
      <c r="D189" s="71"/>
      <c r="E189" s="71"/>
      <c r="F189" s="71"/>
      <c r="G189" s="71"/>
      <c r="H189" s="71"/>
      <c r="I189" s="71"/>
      <c r="J189" s="71"/>
      <c r="K189" s="71"/>
      <c r="L189" s="71"/>
      <c r="M189" s="71"/>
      <c r="N189" s="71"/>
      <c r="O189" s="78"/>
      <c r="P189" s="71"/>
      <c r="Q189" s="71"/>
      <c r="R189" s="71"/>
      <c r="S189" s="78"/>
      <c r="T189" s="78"/>
      <c r="U189" s="78"/>
      <c r="V189" s="78"/>
      <c r="W189" s="246"/>
      <c r="X189" s="246"/>
      <c r="Y189" s="1237"/>
      <c r="Z189" s="1237"/>
      <c r="AA189" s="246"/>
      <c r="AB189" s="246"/>
      <c r="AC189" s="246"/>
      <c r="AD189" s="246"/>
      <c r="AE189" s="246"/>
      <c r="AF189" s="246"/>
      <c r="AG189" s="441"/>
      <c r="AH189" s="441"/>
      <c r="AI189" s="441"/>
      <c r="AJ189" s="441"/>
      <c r="AK189" s="441"/>
      <c r="AL189" s="441"/>
      <c r="AM189" s="441"/>
    </row>
    <row r="190" spans="1:39" s="238" customFormat="1">
      <c r="A190" s="72"/>
      <c r="B190" s="440"/>
      <c r="C190" s="71"/>
      <c r="D190" s="71"/>
      <c r="E190" s="71"/>
      <c r="F190" s="71"/>
      <c r="G190" s="71"/>
      <c r="H190" s="71"/>
      <c r="I190" s="71"/>
      <c r="J190" s="71"/>
      <c r="K190" s="71"/>
      <c r="L190" s="71"/>
      <c r="M190" s="71"/>
      <c r="N190" s="71"/>
      <c r="O190" s="78"/>
      <c r="P190" s="71"/>
      <c r="Q190" s="71"/>
      <c r="R190" s="71"/>
      <c r="S190" s="78"/>
      <c r="T190" s="78"/>
      <c r="U190" s="78"/>
      <c r="V190" s="78"/>
      <c r="W190" s="246"/>
      <c r="X190" s="246"/>
      <c r="Y190" s="1237"/>
      <c r="Z190" s="1237"/>
      <c r="AA190" s="246"/>
      <c r="AB190" s="246"/>
      <c r="AC190" s="246"/>
      <c r="AD190" s="246"/>
      <c r="AE190" s="246"/>
      <c r="AF190" s="246"/>
      <c r="AG190" s="441"/>
      <c r="AH190" s="441"/>
      <c r="AI190" s="441"/>
      <c r="AJ190" s="441"/>
      <c r="AK190" s="441"/>
      <c r="AL190" s="441"/>
      <c r="AM190" s="441"/>
    </row>
    <row r="191" spans="1:39" s="238" customFormat="1">
      <c r="A191" s="72"/>
      <c r="B191" s="440"/>
      <c r="C191" s="71"/>
      <c r="D191" s="71"/>
      <c r="E191" s="71"/>
      <c r="F191" s="71"/>
      <c r="G191" s="71"/>
      <c r="H191" s="71"/>
      <c r="I191" s="71"/>
      <c r="J191" s="71"/>
      <c r="K191" s="71"/>
      <c r="L191" s="71"/>
      <c r="M191" s="71"/>
      <c r="N191" s="71"/>
      <c r="O191" s="78"/>
      <c r="P191" s="71"/>
      <c r="Q191" s="71"/>
      <c r="R191" s="71"/>
      <c r="S191" s="78"/>
      <c r="T191" s="78"/>
      <c r="U191" s="78"/>
      <c r="V191" s="78"/>
      <c r="W191" s="246"/>
      <c r="X191" s="246"/>
      <c r="Y191" s="1237"/>
      <c r="Z191" s="1237"/>
      <c r="AA191" s="246"/>
      <c r="AB191" s="246"/>
      <c r="AC191" s="246"/>
      <c r="AD191" s="246"/>
      <c r="AE191" s="246"/>
      <c r="AF191" s="246"/>
      <c r="AG191" s="441"/>
      <c r="AH191" s="441"/>
      <c r="AI191" s="441"/>
      <c r="AJ191" s="441"/>
      <c r="AK191" s="441"/>
      <c r="AL191" s="441"/>
      <c r="AM191" s="441"/>
    </row>
    <row r="192" spans="1:39" s="238" customFormat="1">
      <c r="A192" s="72"/>
      <c r="B192" s="440"/>
      <c r="C192" s="71"/>
      <c r="D192" s="71"/>
      <c r="E192" s="71"/>
      <c r="F192" s="71"/>
      <c r="G192" s="71"/>
      <c r="H192" s="71"/>
      <c r="I192" s="71"/>
      <c r="J192" s="71"/>
      <c r="K192" s="71"/>
      <c r="L192" s="71"/>
      <c r="M192" s="71"/>
      <c r="N192" s="71"/>
      <c r="O192" s="78"/>
      <c r="P192" s="71"/>
      <c r="Q192" s="71"/>
      <c r="R192" s="71"/>
      <c r="S192" s="78"/>
      <c r="T192" s="78"/>
      <c r="U192" s="78"/>
      <c r="V192" s="78"/>
      <c r="W192" s="246"/>
      <c r="X192" s="246"/>
      <c r="Y192" s="1237"/>
      <c r="Z192" s="1237"/>
      <c r="AA192" s="246"/>
      <c r="AB192" s="246"/>
      <c r="AC192" s="246"/>
      <c r="AD192" s="246"/>
      <c r="AE192" s="246"/>
      <c r="AF192" s="246"/>
      <c r="AG192" s="441"/>
      <c r="AH192" s="441"/>
      <c r="AI192" s="441"/>
      <c r="AJ192" s="441"/>
      <c r="AK192" s="441"/>
      <c r="AL192" s="441"/>
      <c r="AM192" s="441"/>
    </row>
    <row r="193" spans="1:39" s="238" customFormat="1">
      <c r="A193" s="72"/>
      <c r="B193" s="440"/>
      <c r="C193" s="71"/>
      <c r="D193" s="71"/>
      <c r="E193" s="71"/>
      <c r="F193" s="71"/>
      <c r="G193" s="71"/>
      <c r="H193" s="71"/>
      <c r="I193" s="71"/>
      <c r="J193" s="71"/>
      <c r="K193" s="71"/>
      <c r="L193" s="71"/>
      <c r="M193" s="71"/>
      <c r="N193" s="71"/>
      <c r="O193" s="78"/>
      <c r="P193" s="71"/>
      <c r="Q193" s="71"/>
      <c r="R193" s="71"/>
      <c r="S193" s="78"/>
      <c r="T193" s="78"/>
      <c r="U193" s="78"/>
      <c r="V193" s="78"/>
      <c r="W193" s="246"/>
      <c r="X193" s="246"/>
      <c r="Y193" s="1237"/>
      <c r="Z193" s="1237"/>
      <c r="AA193" s="246"/>
      <c r="AB193" s="246"/>
      <c r="AC193" s="246"/>
      <c r="AD193" s="246"/>
      <c r="AE193" s="246"/>
      <c r="AF193" s="246"/>
      <c r="AG193" s="441"/>
      <c r="AH193" s="441"/>
      <c r="AI193" s="441"/>
      <c r="AJ193" s="441"/>
      <c r="AK193" s="441"/>
      <c r="AL193" s="441"/>
      <c r="AM193" s="441"/>
    </row>
    <row r="194" spans="1:39" s="238" customFormat="1">
      <c r="A194" s="72"/>
      <c r="B194" s="440"/>
      <c r="C194" s="71"/>
      <c r="D194" s="71"/>
      <c r="E194" s="71"/>
      <c r="F194" s="71"/>
      <c r="G194" s="71"/>
      <c r="H194" s="71"/>
      <c r="I194" s="71"/>
      <c r="J194" s="71"/>
      <c r="K194" s="71"/>
      <c r="L194" s="71"/>
      <c r="M194" s="71"/>
      <c r="N194" s="71"/>
      <c r="O194" s="78"/>
      <c r="P194" s="71"/>
      <c r="Q194" s="71"/>
      <c r="R194" s="71"/>
      <c r="S194" s="78"/>
      <c r="T194" s="78"/>
      <c r="U194" s="78"/>
      <c r="V194" s="78"/>
      <c r="W194" s="246"/>
      <c r="X194" s="246"/>
      <c r="Y194" s="1237"/>
      <c r="Z194" s="1237"/>
      <c r="AA194" s="246"/>
      <c r="AB194" s="246"/>
      <c r="AC194" s="246"/>
      <c r="AD194" s="246"/>
      <c r="AE194" s="246"/>
      <c r="AF194" s="246"/>
      <c r="AG194" s="441"/>
      <c r="AH194" s="441"/>
      <c r="AI194" s="441"/>
      <c r="AJ194" s="441"/>
      <c r="AK194" s="441"/>
      <c r="AL194" s="441"/>
      <c r="AM194" s="441"/>
    </row>
    <row r="195" spans="1:39" s="238" customFormat="1">
      <c r="A195" s="72"/>
      <c r="B195" s="440"/>
      <c r="C195" s="71"/>
      <c r="D195" s="71"/>
      <c r="E195" s="71"/>
      <c r="F195" s="71"/>
      <c r="G195" s="71"/>
      <c r="H195" s="71"/>
      <c r="I195" s="71"/>
      <c r="J195" s="71"/>
      <c r="K195" s="71"/>
      <c r="L195" s="71"/>
      <c r="M195" s="71"/>
      <c r="N195" s="71"/>
      <c r="O195" s="78"/>
      <c r="P195" s="71"/>
      <c r="Q195" s="71"/>
      <c r="R195" s="71"/>
      <c r="S195" s="78"/>
      <c r="T195" s="78"/>
      <c r="U195" s="78"/>
      <c r="V195" s="78"/>
      <c r="W195" s="246"/>
      <c r="X195" s="246"/>
      <c r="Y195" s="1237"/>
      <c r="Z195" s="1237"/>
      <c r="AA195" s="246"/>
      <c r="AB195" s="246"/>
      <c r="AC195" s="246"/>
      <c r="AD195" s="246"/>
      <c r="AE195" s="246"/>
      <c r="AF195" s="246"/>
      <c r="AG195" s="441"/>
      <c r="AH195" s="441"/>
      <c r="AI195" s="441"/>
      <c r="AJ195" s="441"/>
      <c r="AK195" s="441"/>
      <c r="AL195" s="441"/>
      <c r="AM195" s="441"/>
    </row>
    <row r="196" spans="1:39" s="238" customFormat="1">
      <c r="A196" s="72"/>
      <c r="B196" s="440"/>
      <c r="C196" s="71"/>
      <c r="D196" s="71"/>
      <c r="E196" s="71"/>
      <c r="F196" s="71"/>
      <c r="G196" s="71"/>
      <c r="H196" s="71"/>
      <c r="I196" s="71"/>
      <c r="J196" s="71"/>
      <c r="K196" s="71"/>
      <c r="L196" s="71"/>
      <c r="M196" s="71"/>
      <c r="N196" s="71"/>
      <c r="O196" s="78"/>
      <c r="P196" s="71"/>
      <c r="Q196" s="71"/>
      <c r="R196" s="71"/>
      <c r="S196" s="78"/>
      <c r="T196" s="78"/>
      <c r="U196" s="78"/>
      <c r="V196" s="78"/>
      <c r="W196" s="246"/>
      <c r="X196" s="246"/>
      <c r="Y196" s="1237"/>
      <c r="Z196" s="1237"/>
      <c r="AA196" s="246"/>
      <c r="AB196" s="246"/>
      <c r="AC196" s="246"/>
      <c r="AD196" s="246"/>
      <c r="AE196" s="246"/>
      <c r="AF196" s="246"/>
      <c r="AG196" s="441"/>
      <c r="AH196" s="441"/>
      <c r="AI196" s="441"/>
      <c r="AJ196" s="441"/>
      <c r="AK196" s="441"/>
      <c r="AL196" s="441"/>
      <c r="AM196" s="441"/>
    </row>
    <row r="197" spans="1:39" s="238" customFormat="1">
      <c r="A197" s="72"/>
      <c r="B197" s="440"/>
      <c r="C197" s="71"/>
      <c r="D197" s="71"/>
      <c r="E197" s="71"/>
      <c r="F197" s="71"/>
      <c r="G197" s="71"/>
      <c r="H197" s="71"/>
      <c r="I197" s="71"/>
      <c r="J197" s="71"/>
      <c r="K197" s="71"/>
      <c r="L197" s="71"/>
      <c r="M197" s="71"/>
      <c r="N197" s="71"/>
      <c r="O197" s="78"/>
      <c r="P197" s="71"/>
      <c r="Q197" s="71"/>
      <c r="R197" s="71"/>
      <c r="S197" s="78"/>
      <c r="T197" s="78"/>
      <c r="U197" s="78"/>
      <c r="V197" s="78"/>
      <c r="W197" s="246"/>
      <c r="X197" s="246"/>
      <c r="Y197" s="1237"/>
      <c r="Z197" s="1237"/>
      <c r="AA197" s="246"/>
      <c r="AB197" s="246"/>
      <c r="AC197" s="246"/>
      <c r="AD197" s="246"/>
      <c r="AE197" s="246"/>
      <c r="AF197" s="246"/>
      <c r="AG197" s="441"/>
      <c r="AH197" s="441"/>
      <c r="AI197" s="441"/>
      <c r="AJ197" s="441"/>
      <c r="AK197" s="441"/>
      <c r="AL197" s="441"/>
      <c r="AM197" s="441"/>
    </row>
    <row r="198" spans="1:39" s="238" customFormat="1">
      <c r="A198" s="72"/>
      <c r="B198" s="440"/>
      <c r="C198" s="71"/>
      <c r="D198" s="71"/>
      <c r="E198" s="71"/>
      <c r="F198" s="71"/>
      <c r="G198" s="71"/>
      <c r="H198" s="71"/>
      <c r="I198" s="71"/>
      <c r="J198" s="71"/>
      <c r="K198" s="71"/>
      <c r="L198" s="71"/>
      <c r="M198" s="71"/>
      <c r="N198" s="71"/>
      <c r="O198" s="78"/>
      <c r="P198" s="71"/>
      <c r="Q198" s="71"/>
      <c r="R198" s="71"/>
      <c r="S198" s="78"/>
      <c r="T198" s="78"/>
      <c r="U198" s="78"/>
      <c r="V198" s="78"/>
      <c r="W198" s="246"/>
      <c r="X198" s="246"/>
      <c r="Y198" s="1237"/>
      <c r="Z198" s="1237"/>
      <c r="AA198" s="246"/>
      <c r="AB198" s="246"/>
      <c r="AC198" s="246"/>
      <c r="AD198" s="246"/>
      <c r="AE198" s="246"/>
      <c r="AF198" s="246"/>
      <c r="AG198" s="441"/>
      <c r="AH198" s="441"/>
      <c r="AI198" s="441"/>
      <c r="AJ198" s="441"/>
      <c r="AK198" s="441"/>
      <c r="AL198" s="441"/>
      <c r="AM198" s="441"/>
    </row>
    <row r="199" spans="1:39" s="238" customFormat="1">
      <c r="A199" s="72"/>
      <c r="B199" s="440"/>
      <c r="C199" s="71"/>
      <c r="D199" s="71"/>
      <c r="E199" s="71"/>
      <c r="F199" s="71"/>
      <c r="G199" s="71"/>
      <c r="H199" s="71"/>
      <c r="I199" s="71"/>
      <c r="J199" s="71"/>
      <c r="K199" s="71"/>
      <c r="L199" s="71"/>
      <c r="M199" s="71"/>
      <c r="N199" s="71"/>
      <c r="O199" s="78"/>
      <c r="P199" s="71"/>
      <c r="Q199" s="71"/>
      <c r="R199" s="71"/>
      <c r="S199" s="78"/>
      <c r="T199" s="78"/>
      <c r="U199" s="78"/>
      <c r="V199" s="78"/>
      <c r="W199" s="246"/>
      <c r="X199" s="246"/>
      <c r="Y199" s="1237"/>
      <c r="Z199" s="1237"/>
      <c r="AA199" s="246"/>
      <c r="AB199" s="246"/>
      <c r="AC199" s="246"/>
      <c r="AD199" s="246"/>
      <c r="AE199" s="246"/>
      <c r="AF199" s="246"/>
      <c r="AG199" s="441"/>
      <c r="AH199" s="441"/>
      <c r="AI199" s="441"/>
      <c r="AJ199" s="441"/>
      <c r="AK199" s="441"/>
      <c r="AL199" s="441"/>
      <c r="AM199" s="441"/>
    </row>
    <row r="200" spans="1:39" s="238" customFormat="1">
      <c r="A200" s="72"/>
      <c r="B200" s="440"/>
      <c r="C200" s="71"/>
      <c r="D200" s="71"/>
      <c r="E200" s="71"/>
      <c r="F200" s="71"/>
      <c r="G200" s="71"/>
      <c r="H200" s="71"/>
      <c r="I200" s="71"/>
      <c r="J200" s="71"/>
      <c r="K200" s="71"/>
      <c r="L200" s="71"/>
      <c r="M200" s="71"/>
      <c r="N200" s="71"/>
      <c r="O200" s="78"/>
      <c r="P200" s="71"/>
      <c r="Q200" s="71"/>
      <c r="R200" s="71"/>
      <c r="S200" s="78"/>
      <c r="T200" s="78"/>
      <c r="U200" s="78"/>
      <c r="V200" s="78"/>
      <c r="W200" s="246"/>
      <c r="X200" s="246"/>
      <c r="Y200" s="1237"/>
      <c r="Z200" s="1237"/>
      <c r="AA200" s="246"/>
      <c r="AB200" s="246"/>
      <c r="AC200" s="246"/>
      <c r="AD200" s="246"/>
      <c r="AE200" s="246"/>
      <c r="AF200" s="246"/>
      <c r="AG200" s="441"/>
      <c r="AH200" s="441"/>
      <c r="AI200" s="441"/>
      <c r="AJ200" s="441"/>
      <c r="AK200" s="441"/>
      <c r="AL200" s="441"/>
      <c r="AM200" s="441"/>
    </row>
    <row r="201" spans="1:39" s="238" customFormat="1">
      <c r="A201" s="72"/>
      <c r="B201" s="440"/>
      <c r="C201" s="71"/>
      <c r="D201" s="71"/>
      <c r="E201" s="71"/>
      <c r="F201" s="71"/>
      <c r="G201" s="71"/>
      <c r="H201" s="71"/>
      <c r="I201" s="71"/>
      <c r="J201" s="71"/>
      <c r="K201" s="71"/>
      <c r="L201" s="71"/>
      <c r="M201" s="71"/>
      <c r="N201" s="71"/>
      <c r="O201" s="78"/>
      <c r="P201" s="71"/>
      <c r="Q201" s="71"/>
      <c r="R201" s="71"/>
      <c r="S201" s="78"/>
      <c r="T201" s="78"/>
      <c r="U201" s="78"/>
      <c r="V201" s="78"/>
      <c r="W201" s="246"/>
      <c r="X201" s="246"/>
      <c r="Y201" s="1237"/>
      <c r="Z201" s="1237"/>
      <c r="AA201" s="246"/>
      <c r="AB201" s="246"/>
      <c r="AC201" s="246"/>
      <c r="AD201" s="246"/>
      <c r="AE201" s="246"/>
      <c r="AF201" s="246"/>
      <c r="AG201" s="441"/>
      <c r="AH201" s="441"/>
      <c r="AI201" s="441"/>
      <c r="AJ201" s="441"/>
      <c r="AK201" s="441"/>
      <c r="AL201" s="441"/>
      <c r="AM201" s="441"/>
    </row>
    <row r="202" spans="1:39" s="238" customFormat="1">
      <c r="A202" s="72"/>
      <c r="B202" s="440"/>
      <c r="C202" s="71"/>
      <c r="D202" s="71"/>
      <c r="E202" s="71"/>
      <c r="F202" s="71"/>
      <c r="G202" s="71"/>
      <c r="H202" s="71"/>
      <c r="I202" s="71"/>
      <c r="J202" s="71"/>
      <c r="K202" s="71"/>
      <c r="L202" s="71"/>
      <c r="M202" s="71"/>
      <c r="N202" s="71"/>
      <c r="O202" s="78"/>
      <c r="P202" s="71"/>
      <c r="Q202" s="71"/>
      <c r="R202" s="71"/>
      <c r="S202" s="78"/>
      <c r="T202" s="78"/>
      <c r="U202" s="78"/>
      <c r="V202" s="78"/>
      <c r="W202" s="246"/>
      <c r="X202" s="246"/>
      <c r="Y202" s="1237"/>
      <c r="Z202" s="1237"/>
      <c r="AA202" s="246"/>
      <c r="AB202" s="246"/>
      <c r="AC202" s="246"/>
      <c r="AD202" s="246"/>
      <c r="AE202" s="246"/>
      <c r="AF202" s="246"/>
      <c r="AG202" s="441"/>
      <c r="AH202" s="441"/>
      <c r="AI202" s="441"/>
      <c r="AJ202" s="441"/>
      <c r="AK202" s="441"/>
      <c r="AL202" s="441"/>
      <c r="AM202" s="441"/>
    </row>
    <row r="203" spans="1:39" s="238" customFormat="1">
      <c r="A203" s="72"/>
      <c r="B203" s="440"/>
      <c r="C203" s="71"/>
      <c r="D203" s="71"/>
      <c r="E203" s="71"/>
      <c r="F203" s="71"/>
      <c r="G203" s="71"/>
      <c r="H203" s="71"/>
      <c r="I203" s="71"/>
      <c r="J203" s="71"/>
      <c r="K203" s="71"/>
      <c r="L203" s="71"/>
      <c r="M203" s="71"/>
      <c r="N203" s="71"/>
      <c r="O203" s="78"/>
      <c r="P203" s="71"/>
      <c r="Q203" s="71"/>
      <c r="R203" s="71"/>
      <c r="S203" s="78"/>
      <c r="T203" s="78"/>
      <c r="U203" s="78"/>
      <c r="V203" s="78"/>
      <c r="W203" s="246"/>
      <c r="X203" s="246"/>
      <c r="Y203" s="1237"/>
      <c r="Z203" s="1237"/>
      <c r="AA203" s="246"/>
      <c r="AB203" s="246"/>
      <c r="AC203" s="246"/>
      <c r="AD203" s="246"/>
      <c r="AE203" s="246"/>
      <c r="AF203" s="246"/>
      <c r="AG203" s="441"/>
      <c r="AH203" s="441"/>
      <c r="AI203" s="441"/>
      <c r="AJ203" s="441"/>
      <c r="AK203" s="441"/>
      <c r="AL203" s="441"/>
      <c r="AM203" s="441"/>
    </row>
    <row r="204" spans="1:39" s="238" customFormat="1">
      <c r="A204" s="72"/>
      <c r="B204" s="440"/>
      <c r="C204" s="71"/>
      <c r="D204" s="71"/>
      <c r="E204" s="71"/>
      <c r="F204" s="71"/>
      <c r="G204" s="71"/>
      <c r="H204" s="71"/>
      <c r="I204" s="71"/>
      <c r="J204" s="71"/>
      <c r="K204" s="71"/>
      <c r="L204" s="71"/>
      <c r="M204" s="71"/>
      <c r="N204" s="71"/>
      <c r="O204" s="78"/>
      <c r="P204" s="71"/>
      <c r="Q204" s="71"/>
      <c r="R204" s="71"/>
      <c r="S204" s="78"/>
      <c r="T204" s="78"/>
      <c r="U204" s="78"/>
      <c r="V204" s="78"/>
      <c r="W204" s="246"/>
      <c r="X204" s="246"/>
      <c r="Y204" s="1237"/>
      <c r="Z204" s="1237"/>
      <c r="AA204" s="246"/>
      <c r="AB204" s="246"/>
      <c r="AC204" s="246"/>
      <c r="AD204" s="246"/>
      <c r="AE204" s="246"/>
      <c r="AF204" s="246"/>
      <c r="AG204" s="441"/>
      <c r="AH204" s="441"/>
      <c r="AI204" s="441"/>
      <c r="AJ204" s="441"/>
      <c r="AK204" s="441"/>
      <c r="AL204" s="441"/>
      <c r="AM204" s="441"/>
    </row>
    <row r="205" spans="1:39" s="238" customFormat="1">
      <c r="A205" s="72"/>
      <c r="B205" s="440"/>
      <c r="C205" s="71"/>
      <c r="D205" s="71"/>
      <c r="E205" s="71"/>
      <c r="F205" s="71"/>
      <c r="G205" s="71"/>
      <c r="H205" s="71"/>
      <c r="I205" s="71"/>
      <c r="J205" s="71"/>
      <c r="K205" s="71"/>
      <c r="L205" s="71"/>
      <c r="M205" s="71"/>
      <c r="N205" s="71"/>
      <c r="O205" s="78"/>
      <c r="P205" s="71"/>
      <c r="Q205" s="71"/>
      <c r="R205" s="71"/>
      <c r="S205" s="78"/>
      <c r="T205" s="78"/>
      <c r="U205" s="78"/>
      <c r="V205" s="78"/>
      <c r="W205" s="246"/>
      <c r="X205" s="246"/>
      <c r="Y205" s="1237"/>
      <c r="Z205" s="1237"/>
      <c r="AA205" s="246"/>
      <c r="AB205" s="246"/>
      <c r="AC205" s="246"/>
      <c r="AD205" s="246"/>
      <c r="AE205" s="246"/>
      <c r="AF205" s="246"/>
      <c r="AG205" s="441"/>
      <c r="AH205" s="441"/>
      <c r="AI205" s="441"/>
      <c r="AJ205" s="441"/>
      <c r="AK205" s="441"/>
      <c r="AL205" s="441"/>
      <c r="AM205" s="441"/>
    </row>
    <row r="206" spans="1:39" s="238" customFormat="1">
      <c r="A206" s="72"/>
      <c r="B206" s="440"/>
      <c r="C206" s="71"/>
      <c r="D206" s="71"/>
      <c r="E206" s="71"/>
      <c r="F206" s="71"/>
      <c r="G206" s="71"/>
      <c r="H206" s="71"/>
      <c r="I206" s="71"/>
      <c r="J206" s="71"/>
      <c r="K206" s="71"/>
      <c r="L206" s="71"/>
      <c r="M206" s="71"/>
      <c r="N206" s="71"/>
      <c r="O206" s="78"/>
      <c r="P206" s="71"/>
      <c r="Q206" s="71"/>
      <c r="R206" s="71"/>
      <c r="S206" s="78"/>
      <c r="T206" s="78"/>
      <c r="U206" s="78"/>
      <c r="V206" s="78"/>
      <c r="W206" s="246"/>
      <c r="X206" s="246"/>
      <c r="Y206" s="1237"/>
      <c r="Z206" s="1237"/>
      <c r="AA206" s="246"/>
      <c r="AB206" s="246"/>
      <c r="AC206" s="246"/>
      <c r="AD206" s="246"/>
      <c r="AE206" s="246"/>
      <c r="AF206" s="246"/>
      <c r="AG206" s="441"/>
      <c r="AH206" s="441"/>
      <c r="AI206" s="441"/>
      <c r="AJ206" s="441"/>
      <c r="AK206" s="441"/>
      <c r="AL206" s="441"/>
      <c r="AM206" s="441"/>
    </row>
    <row r="207" spans="1:39" s="238" customFormat="1">
      <c r="A207" s="72"/>
      <c r="B207" s="440"/>
      <c r="C207" s="71"/>
      <c r="D207" s="71"/>
      <c r="E207" s="71"/>
      <c r="F207" s="71"/>
      <c r="G207" s="71"/>
      <c r="H207" s="71"/>
      <c r="I207" s="71"/>
      <c r="J207" s="71"/>
      <c r="K207" s="71"/>
      <c r="L207" s="71"/>
      <c r="M207" s="71"/>
      <c r="N207" s="71"/>
      <c r="O207" s="78"/>
      <c r="P207" s="71"/>
      <c r="Q207" s="71"/>
      <c r="R207" s="71"/>
      <c r="S207" s="78"/>
      <c r="T207" s="78"/>
      <c r="U207" s="78"/>
      <c r="V207" s="78"/>
      <c r="W207" s="246"/>
      <c r="X207" s="246"/>
      <c r="Y207" s="1237"/>
      <c r="Z207" s="1237"/>
      <c r="AA207" s="246"/>
      <c r="AB207" s="246"/>
      <c r="AC207" s="246"/>
      <c r="AD207" s="246"/>
      <c r="AE207" s="246"/>
      <c r="AF207" s="246"/>
      <c r="AG207" s="441"/>
      <c r="AH207" s="441"/>
      <c r="AI207" s="441"/>
      <c r="AJ207" s="441"/>
      <c r="AK207" s="441"/>
      <c r="AL207" s="441"/>
      <c r="AM207" s="441"/>
    </row>
    <row r="208" spans="1:39" s="238" customFormat="1">
      <c r="A208" s="72"/>
      <c r="B208" s="440"/>
      <c r="C208" s="71"/>
      <c r="D208" s="71"/>
      <c r="E208" s="71"/>
      <c r="F208" s="71"/>
      <c r="G208" s="71"/>
      <c r="H208" s="71"/>
      <c r="I208" s="71"/>
      <c r="J208" s="71"/>
      <c r="K208" s="71"/>
      <c r="L208" s="71"/>
      <c r="M208" s="71"/>
      <c r="N208" s="71"/>
      <c r="O208" s="78"/>
      <c r="P208" s="71"/>
      <c r="Q208" s="71"/>
      <c r="R208" s="71"/>
      <c r="S208" s="78"/>
      <c r="T208" s="78"/>
      <c r="U208" s="78"/>
      <c r="V208" s="78"/>
      <c r="W208" s="246"/>
      <c r="X208" s="246"/>
      <c r="Y208" s="1237"/>
      <c r="Z208" s="1237"/>
      <c r="AA208" s="246"/>
      <c r="AB208" s="246"/>
      <c r="AC208" s="246"/>
      <c r="AD208" s="246"/>
      <c r="AE208" s="246"/>
      <c r="AF208" s="246"/>
      <c r="AG208" s="441"/>
      <c r="AH208" s="441"/>
      <c r="AI208" s="441"/>
      <c r="AJ208" s="441"/>
      <c r="AK208" s="441"/>
      <c r="AL208" s="441"/>
      <c r="AM208" s="441"/>
    </row>
    <row r="209" spans="1:39" s="238" customFormat="1">
      <c r="A209" s="72"/>
      <c r="B209" s="440"/>
      <c r="C209" s="71"/>
      <c r="D209" s="71"/>
      <c r="E209" s="71"/>
      <c r="F209" s="71"/>
      <c r="G209" s="71"/>
      <c r="H209" s="71"/>
      <c r="I209" s="71"/>
      <c r="J209" s="71"/>
      <c r="K209" s="71"/>
      <c r="L209" s="71"/>
      <c r="M209" s="71"/>
      <c r="N209" s="71"/>
      <c r="O209" s="78"/>
      <c r="P209" s="71"/>
      <c r="Q209" s="71"/>
      <c r="R209" s="71"/>
      <c r="S209" s="78"/>
      <c r="T209" s="78"/>
      <c r="U209" s="78"/>
      <c r="V209" s="78"/>
      <c r="W209" s="246"/>
      <c r="X209" s="246"/>
      <c r="Y209" s="1237"/>
      <c r="Z209" s="1237"/>
      <c r="AA209" s="246"/>
      <c r="AB209" s="246"/>
      <c r="AC209" s="246"/>
      <c r="AD209" s="246"/>
      <c r="AE209" s="246"/>
      <c r="AF209" s="246"/>
      <c r="AG209" s="441"/>
      <c r="AH209" s="441"/>
      <c r="AI209" s="441"/>
      <c r="AJ209" s="441"/>
      <c r="AK209" s="441"/>
      <c r="AL209" s="441"/>
      <c r="AM209" s="441"/>
    </row>
    <row r="210" spans="1:39" s="238" customFormat="1">
      <c r="A210" s="72"/>
      <c r="B210" s="440"/>
      <c r="C210" s="71"/>
      <c r="D210" s="71"/>
      <c r="E210" s="71"/>
      <c r="F210" s="71"/>
      <c r="G210" s="71"/>
      <c r="H210" s="71"/>
      <c r="I210" s="71"/>
      <c r="J210" s="71"/>
      <c r="K210" s="71"/>
      <c r="L210" s="71"/>
      <c r="M210" s="71"/>
      <c r="N210" s="71"/>
      <c r="O210" s="78"/>
      <c r="P210" s="71"/>
      <c r="Q210" s="71"/>
      <c r="R210" s="71"/>
      <c r="S210" s="78"/>
      <c r="T210" s="78"/>
      <c r="U210" s="78"/>
      <c r="V210" s="78"/>
      <c r="W210" s="246"/>
      <c r="X210" s="246"/>
      <c r="Y210" s="1237"/>
      <c r="Z210" s="1237"/>
      <c r="AA210" s="246"/>
      <c r="AB210" s="246"/>
      <c r="AC210" s="246"/>
      <c r="AD210" s="246"/>
      <c r="AE210" s="246"/>
      <c r="AF210" s="246"/>
      <c r="AG210" s="441"/>
      <c r="AH210" s="441"/>
      <c r="AI210" s="441"/>
      <c r="AJ210" s="441"/>
      <c r="AK210" s="441"/>
      <c r="AL210" s="441"/>
      <c r="AM210" s="441"/>
    </row>
    <row r="211" spans="1:39" s="238" customFormat="1">
      <c r="A211" s="72"/>
      <c r="B211" s="440"/>
      <c r="C211" s="71"/>
      <c r="D211" s="71"/>
      <c r="E211" s="71"/>
      <c r="F211" s="71"/>
      <c r="G211" s="71"/>
      <c r="H211" s="71"/>
      <c r="I211" s="71"/>
      <c r="J211" s="71"/>
      <c r="K211" s="71"/>
      <c r="L211" s="71"/>
      <c r="M211" s="71"/>
      <c r="N211" s="71"/>
      <c r="O211" s="78"/>
      <c r="P211" s="71"/>
      <c r="Q211" s="71"/>
      <c r="R211" s="71"/>
      <c r="S211" s="78"/>
      <c r="T211" s="78"/>
      <c r="U211" s="78"/>
      <c r="V211" s="78"/>
      <c r="W211" s="246"/>
      <c r="X211" s="246"/>
      <c r="Y211" s="1237"/>
      <c r="Z211" s="1237"/>
      <c r="AA211" s="246"/>
      <c r="AB211" s="246"/>
      <c r="AC211" s="246"/>
      <c r="AD211" s="246"/>
      <c r="AE211" s="246"/>
      <c r="AF211" s="246"/>
      <c r="AG211" s="441"/>
      <c r="AH211" s="441"/>
      <c r="AI211" s="441"/>
      <c r="AJ211" s="441"/>
      <c r="AK211" s="441"/>
      <c r="AL211" s="441"/>
      <c r="AM211" s="441"/>
    </row>
    <row r="212" spans="1:39" s="238" customFormat="1">
      <c r="A212" s="72"/>
      <c r="B212" s="443"/>
      <c r="C212" s="71"/>
      <c r="D212" s="71"/>
      <c r="E212" s="71"/>
      <c r="F212" s="71"/>
      <c r="G212" s="71"/>
      <c r="H212" s="71"/>
      <c r="I212" s="71"/>
      <c r="J212" s="71"/>
      <c r="K212" s="71"/>
      <c r="L212" s="71"/>
      <c r="M212" s="71"/>
      <c r="N212" s="71"/>
      <c r="O212" s="78"/>
      <c r="P212" s="71"/>
      <c r="Q212" s="71"/>
      <c r="R212" s="71"/>
      <c r="S212" s="78"/>
      <c r="T212" s="78"/>
      <c r="U212" s="78"/>
      <c r="V212" s="78"/>
      <c r="W212" s="246"/>
      <c r="X212" s="246"/>
      <c r="Y212" s="1237"/>
      <c r="Z212" s="1237"/>
      <c r="AA212" s="246"/>
      <c r="AB212" s="246"/>
      <c r="AC212" s="246"/>
      <c r="AD212" s="246"/>
      <c r="AE212" s="246"/>
      <c r="AF212" s="246"/>
      <c r="AG212" s="441"/>
      <c r="AH212" s="441"/>
      <c r="AI212" s="441"/>
      <c r="AJ212" s="441"/>
      <c r="AK212" s="441"/>
      <c r="AL212" s="441"/>
      <c r="AM212" s="441"/>
    </row>
    <row r="213" spans="1:39" s="238" customFormat="1">
      <c r="A213" s="72"/>
      <c r="B213" s="443"/>
      <c r="C213" s="68"/>
      <c r="D213" s="68"/>
      <c r="E213" s="68"/>
      <c r="F213" s="68"/>
      <c r="G213" s="68"/>
      <c r="H213" s="68"/>
      <c r="I213" s="68"/>
      <c r="J213" s="68"/>
      <c r="K213" s="68"/>
      <c r="L213" s="68"/>
      <c r="M213" s="68"/>
      <c r="N213" s="68"/>
      <c r="O213" s="69"/>
      <c r="P213" s="71"/>
      <c r="Q213" s="71"/>
      <c r="R213" s="71"/>
      <c r="S213" s="78"/>
      <c r="T213" s="78"/>
      <c r="U213" s="78"/>
      <c r="V213" s="78"/>
      <c r="W213" s="246"/>
      <c r="X213" s="246"/>
      <c r="Y213" s="1237"/>
      <c r="Z213" s="1237"/>
      <c r="AA213" s="246"/>
      <c r="AB213" s="246"/>
      <c r="AC213" s="246"/>
      <c r="AD213" s="246"/>
      <c r="AE213" s="246"/>
      <c r="AF213" s="246"/>
      <c r="AG213" s="441"/>
      <c r="AH213" s="441"/>
      <c r="AI213" s="441"/>
      <c r="AJ213" s="441"/>
      <c r="AK213" s="441"/>
      <c r="AL213" s="441"/>
      <c r="AM213" s="441"/>
    </row>
    <row r="214" spans="1:39" s="238" customFormat="1">
      <c r="A214" s="72"/>
      <c r="B214" s="443"/>
      <c r="C214" s="68"/>
      <c r="D214" s="68"/>
      <c r="E214" s="68"/>
      <c r="F214" s="68"/>
      <c r="G214" s="68"/>
      <c r="H214" s="68"/>
      <c r="I214" s="68"/>
      <c r="J214" s="68"/>
      <c r="K214" s="68"/>
      <c r="L214" s="68"/>
      <c r="M214" s="68"/>
      <c r="N214" s="68"/>
      <c r="O214" s="69"/>
      <c r="P214" s="71"/>
      <c r="Q214" s="71"/>
      <c r="R214" s="71"/>
      <c r="S214" s="78"/>
      <c r="T214" s="78"/>
      <c r="U214" s="78"/>
      <c r="V214" s="78"/>
      <c r="W214" s="246"/>
      <c r="X214" s="246"/>
      <c r="Y214" s="1237"/>
      <c r="Z214" s="1237"/>
      <c r="AA214" s="246"/>
      <c r="AB214" s="246"/>
      <c r="AC214" s="246"/>
      <c r="AD214" s="246"/>
      <c r="AE214" s="246"/>
      <c r="AF214" s="246"/>
      <c r="AG214" s="441"/>
      <c r="AH214" s="441"/>
      <c r="AI214" s="441"/>
      <c r="AJ214" s="441"/>
      <c r="AK214" s="441"/>
      <c r="AL214" s="441"/>
      <c r="AM214" s="441"/>
    </row>
  </sheetData>
  <sheetProtection selectLockedCells="1" selectUnlockedCells="1"/>
  <mergeCells count="109">
    <mergeCell ref="V37:V38"/>
    <mergeCell ref="A33:H33"/>
    <mergeCell ref="V16:V17"/>
    <mergeCell ref="W16:W17"/>
    <mergeCell ref="J20:J21"/>
    <mergeCell ref="N18:N19"/>
    <mergeCell ref="S18:S19"/>
    <mergeCell ref="T18:T19"/>
    <mergeCell ref="U18:U19"/>
    <mergeCell ref="V18:V19"/>
    <mergeCell ref="T20:T21"/>
    <mergeCell ref="W20:W21"/>
    <mergeCell ref="W18:W19"/>
    <mergeCell ref="P33:S34"/>
    <mergeCell ref="T33:T34"/>
    <mergeCell ref="U33:U34"/>
    <mergeCell ref="A34:H34"/>
    <mergeCell ref="I34:K34"/>
    <mergeCell ref="U20:U21"/>
    <mergeCell ref="V20:V21"/>
    <mergeCell ref="H20:H21"/>
    <mergeCell ref="G20:G21"/>
    <mergeCell ref="S16:S17"/>
    <mergeCell ref="I18:I19"/>
    <mergeCell ref="J18:J19"/>
    <mergeCell ref="I20:I21"/>
    <mergeCell ref="P35:S36"/>
    <mergeCell ref="U35:U36"/>
    <mergeCell ref="U16:U17"/>
    <mergeCell ref="N16:N17"/>
    <mergeCell ref="P37:U38"/>
    <mergeCell ref="J16:J17"/>
    <mergeCell ref="T16:T17"/>
    <mergeCell ref="J14:J15"/>
    <mergeCell ref="W14:W15"/>
    <mergeCell ref="T14:T15"/>
    <mergeCell ref="U14:U15"/>
    <mergeCell ref="V14:V15"/>
    <mergeCell ref="W12:W13"/>
    <mergeCell ref="T12:T13"/>
    <mergeCell ref="U12:U13"/>
    <mergeCell ref="V12:V13"/>
    <mergeCell ref="S14:S15"/>
    <mergeCell ref="S12:S13"/>
    <mergeCell ref="O9:O10"/>
    <mergeCell ref="O4:V7"/>
    <mergeCell ref="B1:M1"/>
    <mergeCell ref="B2:M2"/>
    <mergeCell ref="N12:N13"/>
    <mergeCell ref="G12:G13"/>
    <mergeCell ref="H12:H13"/>
    <mergeCell ref="O1:V1"/>
    <mergeCell ref="O2:V2"/>
    <mergeCell ref="P9:R9"/>
    <mergeCell ref="S9:S10"/>
    <mergeCell ref="T9:T10"/>
    <mergeCell ref="U9:U10"/>
    <mergeCell ref="V9:V10"/>
    <mergeCell ref="N9:N10"/>
    <mergeCell ref="I12:I13"/>
    <mergeCell ref="I9:K9"/>
    <mergeCell ref="L9:L10"/>
    <mergeCell ref="M9:M10"/>
    <mergeCell ref="H18:H19"/>
    <mergeCell ref="K18:K19"/>
    <mergeCell ref="L40:S40"/>
    <mergeCell ref="L41:S41"/>
    <mergeCell ref="L42:S42"/>
    <mergeCell ref="L43:S43"/>
    <mergeCell ref="B16:B17"/>
    <mergeCell ref="C16:C17"/>
    <mergeCell ref="J12:J13"/>
    <mergeCell ref="I16:I17"/>
    <mergeCell ref="D18:D19"/>
    <mergeCell ref="E18:E19"/>
    <mergeCell ref="G18:G19"/>
    <mergeCell ref="C14:C15"/>
    <mergeCell ref="D14:D15"/>
    <mergeCell ref="D12:D13"/>
    <mergeCell ref="N20:N21"/>
    <mergeCell ref="S20:S21"/>
    <mergeCell ref="C20:C21"/>
    <mergeCell ref="N14:N15"/>
    <mergeCell ref="I14:I15"/>
    <mergeCell ref="K14:K15"/>
    <mergeCell ref="A54:B54"/>
    <mergeCell ref="H9:H10"/>
    <mergeCell ref="G9:G10"/>
    <mergeCell ref="F9:F10"/>
    <mergeCell ref="E9:E10"/>
    <mergeCell ref="D9:D10"/>
    <mergeCell ref="C9:C10"/>
    <mergeCell ref="E14:E15"/>
    <mergeCell ref="B12:B13"/>
    <mergeCell ref="C12:C13"/>
    <mergeCell ref="E12:E13"/>
    <mergeCell ref="B14:B15"/>
    <mergeCell ref="E16:E17"/>
    <mergeCell ref="G16:G17"/>
    <mergeCell ref="H16:H17"/>
    <mergeCell ref="G14:G15"/>
    <mergeCell ref="H14:H15"/>
    <mergeCell ref="B20:B21"/>
    <mergeCell ref="B18:B19"/>
    <mergeCell ref="C18:C19"/>
    <mergeCell ref="A9:A10"/>
    <mergeCell ref="B9:B10"/>
    <mergeCell ref="D20:D21"/>
    <mergeCell ref="E20:E21"/>
  </mergeCells>
  <conditionalFormatting sqref="A32:G32 L32:N32">
    <cfRule type="expression" dxfId="64" priority="32">
      <formula>$AH$32="NEIN"</formula>
    </cfRule>
  </conditionalFormatting>
  <conditionalFormatting sqref="O4">
    <cfRule type="cellIs" dxfId="63" priority="34" operator="equal">
      <formula>"Admission to the master’s thesis not possible"</formula>
    </cfRule>
  </conditionalFormatting>
  <conditionalFormatting sqref="P12:R13 P16:R17 P20:R21 P23:R23 P25:R25 P28:R28 P31:R31">
    <cfRule type="cellIs" dxfId="62" priority="29" operator="equal">
      <formula>""</formula>
    </cfRule>
    <cfRule type="cellIs" dxfId="61" priority="30" operator="lessThanOrEqual">
      <formula>49</formula>
    </cfRule>
    <cfRule type="cellIs" dxfId="60" priority="31" operator="greaterThanOrEqual">
      <formula>50</formula>
    </cfRule>
  </conditionalFormatting>
  <conditionalFormatting sqref="P12:R21 P23:R26 P28:R29 P31:R32">
    <cfRule type="cellIs" dxfId="59" priority="24" operator="greaterThan">
      <formula>100</formula>
    </cfRule>
  </conditionalFormatting>
  <conditionalFormatting sqref="P14:R15 P18:R19 P24:R24 P26:R26 P29:R29 P32:R32">
    <cfRule type="cellIs" dxfId="58" priority="26" operator="equal">
      <formula>""</formula>
    </cfRule>
    <cfRule type="cellIs" dxfId="57" priority="27" operator="lessThanOrEqual">
      <formula>49</formula>
    </cfRule>
    <cfRule type="cellIs" dxfId="56" priority="28" operator="greaterThanOrEqual">
      <formula>50</formula>
    </cfRule>
  </conditionalFormatting>
  <conditionalFormatting sqref="P33:S34">
    <cfRule type="expression" dxfId="55" priority="16">
      <formula>$T$33="PASSED"</formula>
    </cfRule>
  </conditionalFormatting>
  <conditionalFormatting sqref="P37:U38">
    <cfRule type="expression" dxfId="54" priority="11">
      <formula>$V$37=90</formula>
    </cfRule>
  </conditionalFormatting>
  <conditionalFormatting sqref="S12 S16 S20 S23 S25 S28 S31">
    <cfRule type="cellIs" dxfId="53" priority="18" operator="equal">
      <formula>"EF"</formula>
    </cfRule>
    <cfRule type="cellIs" dxfId="52" priority="19" operator="equal">
      <formula>"EP"</formula>
    </cfRule>
  </conditionalFormatting>
  <conditionalFormatting sqref="S14 S18 S24 S26 S29 S32">
    <cfRule type="cellIs" dxfId="51" priority="21" operator="equal">
      <formula>"EF"</formula>
    </cfRule>
    <cfRule type="cellIs" dxfId="50" priority="22" operator="equal">
      <formula>"EP"</formula>
    </cfRule>
  </conditionalFormatting>
  <conditionalFormatting sqref="T12 V12 T16 V16 T20 V20 T23 V23 T25 V25 T28 V28 T31 V31">
    <cfRule type="expression" dxfId="49" priority="1">
      <formula>$S12="EF"</formula>
    </cfRule>
    <cfRule type="expression" dxfId="48" priority="2">
      <formula>$S12="EP"</formula>
    </cfRule>
  </conditionalFormatting>
  <conditionalFormatting sqref="T14 V14 T18 V18 T24 V24 T26 V26 T29 V29 T32 V32">
    <cfRule type="expression" dxfId="47" priority="8">
      <formula>$S14="EF"</formula>
    </cfRule>
    <cfRule type="expression" dxfId="46" priority="9">
      <formula>$S14="EP"</formula>
    </cfRule>
  </conditionalFormatting>
  <conditionalFormatting sqref="T33:T34">
    <cfRule type="cellIs" dxfId="45" priority="17" operator="equal">
      <formula>"PASSED"</formula>
    </cfRule>
  </conditionalFormatting>
  <conditionalFormatting sqref="U12 U16 U20 U23 U25 U28 U31">
    <cfRule type="expression" dxfId="44" priority="3">
      <formula>$S12="EF"</formula>
    </cfRule>
    <cfRule type="expression" dxfId="43" priority="4">
      <formula>$S12="EP"</formula>
    </cfRule>
  </conditionalFormatting>
  <conditionalFormatting sqref="U12:U23 U26:U32 S12:S32 T33:T34 U35">
    <cfRule type="cellIs" dxfId="42" priority="25" operator="equal">
      <formula>"ERROR"</formula>
    </cfRule>
  </conditionalFormatting>
  <conditionalFormatting sqref="U14 U18 U24 U26 U29 U32">
    <cfRule type="expression" dxfId="41" priority="6">
      <formula>$S14="EF"</formula>
    </cfRule>
    <cfRule type="expression" dxfId="40" priority="7">
      <formula>$S14="EP"</formula>
    </cfRule>
  </conditionalFormatting>
  <conditionalFormatting sqref="U24">
    <cfRule type="cellIs" dxfId="39" priority="10" operator="equal">
      <formula>"FEHLER"</formula>
    </cfRule>
  </conditionalFormatting>
  <conditionalFormatting sqref="U25">
    <cfRule type="cellIs" dxfId="38" priority="5" operator="equal">
      <formula>"FEHLER"</formula>
    </cfRule>
  </conditionalFormatting>
  <conditionalFormatting sqref="U33:U34">
    <cfRule type="expression" dxfId="37" priority="12">
      <formula>$T$33="PASSED"</formula>
    </cfRule>
    <cfRule type="cellIs" dxfId="36" priority="13" operator="equal">
      <formula>"FEHLER"</formula>
    </cfRule>
  </conditionalFormatting>
  <conditionalFormatting sqref="V37:V38">
    <cfRule type="cellIs" dxfId="35" priority="14" operator="greaterThan">
      <formula>90</formula>
    </cfRule>
    <cfRule type="cellIs" dxfId="34" priority="15" operator="equal">
      <formula>90</formula>
    </cfRule>
  </conditionalFormatting>
  <conditionalFormatting sqref="A31:G31 L31:N31">
    <cfRule type="expression" dxfId="33" priority="92">
      <formula>$O$4="Admission to the master’s thesis not possible"</formula>
    </cfRule>
  </conditionalFormatting>
  <hyperlinks>
    <hyperlink ref="B5" r:id="rId1" xr:uid="{00000000-0004-0000-0700-000000000000}"/>
    <hyperlink ref="B4" r:id="rId2" display="Module Manual PO 2021 ME" xr:uid="{00000000-0004-0000-0700-000002000000}"/>
    <hyperlink ref="A52:B52" r:id="rId3" display="Informationen und Anmeldeformular (Thesis/Kolloqium) " xr:uid="{00000000-0004-0000-0700-000003000000}"/>
    <hyperlink ref="B6" r:id="rId4" xr:uid="{AA002F76-4B1A-4FDB-BE42-CB28DF45BC4B}"/>
    <hyperlink ref="B7" r:id="rId5" xr:uid="{92C78C8E-C9A1-4BAE-A182-B278866AB336}"/>
  </hyperlinks>
  <printOptions gridLines="1"/>
  <pageMargins left="0.23622047244094491" right="0.23622047244094491" top="0.55118110236220474" bottom="0.55118110236220474" header="0.31496062992125984" footer="0.31496062992125984"/>
  <pageSetup paperSize="9" scale="19" firstPageNumber="0" orientation="portrait" r:id="rId6"/>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C813E7A0ED78FE4BB1E9C02190C33813" ma:contentTypeVersion="2" ma:contentTypeDescription="Ein neues Dokument erstellen." ma:contentTypeScope="" ma:versionID="8227281c07aaeafa184770c15ab0b95b">
  <xsd:schema xmlns:xsd="http://www.w3.org/2001/XMLSchema" xmlns:xs="http://www.w3.org/2001/XMLSchema" xmlns:p="http://schemas.microsoft.com/office/2006/metadata/properties" xmlns:ns1="http://schemas.microsoft.com/sharepoint/v3" xmlns:ns2="0ddf1452-270d-417e-bd00-1592db91f418" targetNamespace="http://schemas.microsoft.com/office/2006/metadata/properties" ma:root="true" ma:fieldsID="085e7eae397815ed5247cd234db28732" ns1:_="" ns2:_="">
    <xsd:import namespace="http://schemas.microsoft.com/sharepoint/v3"/>
    <xsd:import namespace="0ddf1452-270d-417e-bd00-1592db91f418"/>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Geplantes Startdatum" ma:description="Geplantes Startdatum ist eine Websitespalte, die über das Feature zum Veröffentlichen erstellt wird. Es wird zur Angabe des Datums und der Uhrzeit verwendet, wann diese Seite Besuchern zum ersten Mal angezeigt wird." ma:hidden="true" ma:internalName="PublishingStartDate">
      <xsd:simpleType>
        <xsd:restriction base="dms:Unknown"/>
      </xsd:simpleType>
    </xsd:element>
    <xsd:element name="PublishingExpirationDate" ma:index="9" nillable="true" ma:displayName="Geplantes Enddatum" ma:description="Geplantes Enddatum ist eine Websitespalte, die über das Feature zum Veröffentlichen erstellt wird. Es wird zur Angabe des Datums und der Uhrzeit verwendet, wann diese Seite Besuchern nicht mehr angezeigt wird."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ddf1452-270d-417e-bd00-1592db91f418" elementFormDefault="qualified">
    <xsd:import namespace="http://schemas.microsoft.com/office/2006/documentManagement/types"/>
    <xsd:import namespace="http://schemas.microsoft.com/office/infopath/2007/PartnerControls"/>
    <xsd:element name="SharedWithUsers" ma:index="10"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8B21B09-A15B-40A7-8020-AC7F7105C3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ddf1452-270d-417e-bd00-1592db91f41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8977DB4-442C-4BFF-9BA7-B0C9C3D58E6D}">
  <ds:schemaRefs>
    <ds:schemaRef ds:uri="http://purl.org/dc/terms/"/>
    <ds:schemaRef ds:uri="http://www.w3.org/XML/1998/namespace"/>
    <ds:schemaRef ds:uri="http://schemas.microsoft.com/office/infopath/2007/PartnerControls"/>
    <ds:schemaRef ds:uri="http://schemas.microsoft.com/office/2006/documentManagement/types"/>
    <ds:schemaRef ds:uri="http://schemas.microsoft.com/office/2006/metadata/properties"/>
    <ds:schemaRef ds:uri="http://purl.org/dc/elements/1.1/"/>
    <ds:schemaRef ds:uri="http://schemas.microsoft.com/sharepoint/v3"/>
    <ds:schemaRef ds:uri="0ddf1452-270d-417e-bd00-1592db91f418"/>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4D12AB82-8DAF-4FC4-A7C3-B8230ED21B9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12</vt:i4>
      </vt:variant>
      <vt:variant>
        <vt:lpstr>Benannte Bereiche</vt:lpstr>
      </vt:variant>
      <vt:variant>
        <vt:i4>16</vt:i4>
      </vt:variant>
    </vt:vector>
  </HeadingPairs>
  <TitlesOfParts>
    <vt:vector size="28" baseType="lpstr">
      <vt:lpstr>Info</vt:lpstr>
      <vt:lpstr>Info (EN)</vt:lpstr>
      <vt:lpstr>Bachelor EUT</vt:lpstr>
      <vt:lpstr>Bachelor UVT</vt:lpstr>
      <vt:lpstr>Bachelor MPE</vt:lpstr>
      <vt:lpstr>Bachelor MPT</vt:lpstr>
      <vt:lpstr>Bachelor WIM </vt:lpstr>
      <vt:lpstr>Master UMI</vt:lpstr>
      <vt:lpstr>Master ME</vt:lpstr>
      <vt:lpstr>Master IWI</vt:lpstr>
      <vt:lpstr>Notenberechnung</vt:lpstr>
      <vt:lpstr>Grade calculation</vt:lpstr>
      <vt:lpstr>'Bachelor EUT'!Print_Area</vt:lpstr>
      <vt:lpstr>'Bachelor MPE'!Print_Area</vt:lpstr>
      <vt:lpstr>'Bachelor MPT'!Print_Area</vt:lpstr>
      <vt:lpstr>'Bachelor UVT'!Print_Area</vt:lpstr>
      <vt:lpstr>'Bachelor WIM '!Print_Area</vt:lpstr>
      <vt:lpstr>'Master IWI'!Print_Area</vt:lpstr>
      <vt:lpstr>'Master ME'!Print_Area</vt:lpstr>
      <vt:lpstr>'Master UMI'!Print_Area</vt:lpstr>
      <vt:lpstr>'Bachelor EUT'!Z_D89BA2DF_BDD8_4D38_AFE7_D744A162830E_.wvu.PrintArea_3</vt:lpstr>
      <vt:lpstr>'Bachelor MPE'!Z_D89BA2DF_BDD8_4D38_AFE7_D744A162830E_.wvu.PrintArea_3</vt:lpstr>
      <vt:lpstr>'Bachelor MPT'!Z_D89BA2DF_BDD8_4D38_AFE7_D744A162830E_.wvu.PrintArea_3</vt:lpstr>
      <vt:lpstr>'Bachelor UVT'!Z_D89BA2DF_BDD8_4D38_AFE7_D744A162830E_.wvu.PrintArea_3</vt:lpstr>
      <vt:lpstr>'Bachelor WIM '!Z_D89BA2DF_BDD8_4D38_AFE7_D744A162830E_.wvu.PrintArea_3</vt:lpstr>
      <vt:lpstr>'Master IWI'!Z_D89BA2DF_BDD8_4D38_AFE7_D744A162830E_.wvu.PrintArea_3</vt:lpstr>
      <vt:lpstr>'Master ME'!Z_D89BA2DF_BDD8_4D38_AFE7_D744A162830E_.wvu.PrintArea_3</vt:lpstr>
      <vt:lpstr>'Master UMI'!Z_D89BA2DF_BDD8_4D38_AFE7_D744A162830E_.wvu.PrintArea_3</vt:lpstr>
    </vt:vector>
  </TitlesOfParts>
  <Manager/>
  <Company>Fachhochschule Düsseldorf</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Studienverlaufspläne FB4</dc:title>
  <dc:subject/>
  <dc:creator>Martin Schlösser</dc:creator>
  <cp:keywords/>
  <dc:description/>
  <cp:lastModifiedBy>Diederich, Joachim</cp:lastModifiedBy>
  <cp:revision/>
  <cp:lastPrinted>2022-05-30T12:24:45Z</cp:lastPrinted>
  <dcterms:created xsi:type="dcterms:W3CDTF">2000-08-17T10:36:05Z</dcterms:created>
  <dcterms:modified xsi:type="dcterms:W3CDTF">2024-03-25T15:49:37Z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0x010100C813E7A0ED78FE4BB1E9C02190C33813</vt:lpwstr>
  </property>
</Properties>
</file>